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izeth G\Documents\JIZETH\Jizeth_González\CAPITAL\SEGUIMIENTOS\MRC\II Seguimiento\"/>
    </mc:Choice>
  </mc:AlternateContent>
  <xr:revisionPtr revIDLastSave="0" documentId="13_ncr:1_{66470AEB-3D88-429B-97DE-30FE024D3F1C}" xr6:coauthVersionLast="45" xr6:coauthVersionMax="45" xr10:uidLastSave="{00000000-0000-0000-0000-000000000000}"/>
  <bookViews>
    <workbookView xWindow="-120" yWindow="-120" windowWidth="20730" windowHeight="11160" tabRatio="731" firstSheet="2" activeTab="2" xr2:uid="{00000000-000D-0000-FFFF-FFFF00000000}"/>
  </bookViews>
  <sheets>
    <sheet name="Mapa" sheetId="4" state="hidden" r:id="rId1"/>
    <sheet name="Listas" sheetId="3" state="hidden" r:id="rId2"/>
    <sheet name="Matriz" sheetId="1" r:id="rId3"/>
    <sheet name="Datos" sheetId="8" state="hidden" r:id="rId4"/>
    <sheet name="Anexo 1 - Impacto (RC)" sheetId="7" state="hidden" r:id="rId5"/>
    <sheet name="Anexo 2 - Valoración Controles" sheetId="6" state="hidden" r:id="rId6"/>
  </sheets>
  <externalReferences>
    <externalReference r:id="rId7"/>
  </externalReferences>
  <definedNames>
    <definedName name="_xlnm._FilterDatabase" localSheetId="2" hidden="1">Matriz!$A$8:$BB$35</definedName>
    <definedName name="A">[1]Listas!$I$6:$I$7</definedName>
    <definedName name="B">[1]Listas!#REF!</definedName>
    <definedName name="Ejecución">Listas!$P$3:$P$6</definedName>
    <definedName name="evaluación">'Anexo 2 - Valoración Controles'!$E$19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10" i="1" l="1"/>
  <c r="AZ10" i="1" s="1"/>
  <c r="AY11" i="1"/>
  <c r="AZ11" i="1" s="1"/>
  <c r="AY12" i="1"/>
  <c r="AZ12" i="1" s="1"/>
  <c r="AY13" i="1"/>
  <c r="AZ13" i="1" s="1"/>
  <c r="AY14" i="1"/>
  <c r="AZ14" i="1" s="1"/>
  <c r="AY15" i="1"/>
  <c r="AZ15" i="1" s="1"/>
  <c r="AY16" i="1"/>
  <c r="AZ16" i="1" s="1"/>
  <c r="AY17" i="1"/>
  <c r="AZ17" i="1" s="1"/>
  <c r="AY18" i="1"/>
  <c r="AZ18" i="1" s="1"/>
  <c r="AY19" i="1"/>
  <c r="AZ19" i="1" s="1"/>
  <c r="AY20" i="1"/>
  <c r="AZ20" i="1" s="1"/>
  <c r="AY21" i="1"/>
  <c r="AZ21" i="1" s="1"/>
  <c r="AY22" i="1"/>
  <c r="AZ22" i="1" s="1"/>
  <c r="AY23" i="1"/>
  <c r="AZ23" i="1" s="1"/>
  <c r="AY24" i="1"/>
  <c r="AZ24" i="1" s="1"/>
  <c r="AY25" i="1"/>
  <c r="AZ25" i="1" s="1"/>
  <c r="AY26" i="1"/>
  <c r="AZ26" i="1" s="1"/>
  <c r="AY27" i="1"/>
  <c r="AZ27" i="1" s="1"/>
  <c r="AY28" i="1"/>
  <c r="AZ28" i="1" s="1"/>
  <c r="AY29" i="1"/>
  <c r="AZ29" i="1" s="1"/>
  <c r="AY30" i="1"/>
  <c r="AZ30" i="1" s="1"/>
  <c r="AY31" i="1"/>
  <c r="AZ31" i="1" s="1"/>
  <c r="AY32" i="1"/>
  <c r="AZ32" i="1" s="1"/>
  <c r="AY33" i="1"/>
  <c r="AZ33" i="1" s="1"/>
  <c r="AY34" i="1"/>
  <c r="AZ34" i="1" s="1"/>
  <c r="AY35" i="1"/>
  <c r="AZ35" i="1" s="1"/>
  <c r="AY9" i="1"/>
  <c r="AZ9" i="1" s="1"/>
  <c r="F33" i="6" l="1"/>
  <c r="F32" i="6"/>
  <c r="F31" i="6"/>
  <c r="F30" i="6"/>
  <c r="F29" i="6"/>
  <c r="F28" i="6"/>
  <c r="F27" i="6"/>
  <c r="E24" i="6"/>
  <c r="B21" i="6"/>
  <c r="A21" i="6"/>
  <c r="D4" i="7"/>
  <c r="D5" i="7" s="1"/>
  <c r="L10" i="1"/>
  <c r="N10" i="1"/>
  <c r="O10" i="1" l="1"/>
  <c r="P10" i="1" s="1"/>
  <c r="E35" i="6"/>
  <c r="E36" i="6" s="1"/>
  <c r="R10" i="1" s="1"/>
  <c r="M58" i="6"/>
  <c r="N67" i="6"/>
  <c r="N66" i="6"/>
  <c r="N65" i="6"/>
  <c r="N64" i="6"/>
  <c r="N63" i="6"/>
  <c r="N62" i="6"/>
  <c r="N61" i="6"/>
  <c r="M69" i="6" l="1"/>
  <c r="M70" i="6" s="1"/>
  <c r="R15" i="1" s="1"/>
  <c r="V50" i="6"/>
  <c r="V49" i="6"/>
  <c r="V48" i="6"/>
  <c r="V47" i="6"/>
  <c r="V46" i="6"/>
  <c r="V45" i="6"/>
  <c r="V44" i="6"/>
  <c r="N50" i="6"/>
  <c r="N49" i="6"/>
  <c r="N48" i="6"/>
  <c r="N47" i="6"/>
  <c r="N46" i="6"/>
  <c r="N45" i="6"/>
  <c r="N44" i="6"/>
  <c r="U41" i="6"/>
  <c r="M41" i="6"/>
  <c r="M52" i="6" l="1"/>
  <c r="M53" i="6" s="1"/>
  <c r="U52" i="6"/>
  <c r="U53" i="6" s="1"/>
  <c r="R13" i="1" l="1"/>
  <c r="T13" i="1" s="1"/>
  <c r="U13" i="1" s="1"/>
  <c r="R12" i="1"/>
  <c r="T12" i="1" s="1"/>
  <c r="U12" i="1" s="1"/>
  <c r="C4" i="7"/>
  <c r="E4" i="7"/>
  <c r="F4" i="7"/>
  <c r="G4" i="7"/>
  <c r="H4" i="7"/>
  <c r="I4" i="7"/>
  <c r="J4" i="7"/>
  <c r="K4" i="7"/>
  <c r="L4" i="7"/>
  <c r="M4" i="7"/>
  <c r="N4" i="7"/>
  <c r="O4" i="7"/>
  <c r="P4" i="7"/>
  <c r="Q4" i="7"/>
  <c r="V13" i="1" l="1"/>
  <c r="AQ246" i="6"/>
  <c r="AI246" i="6"/>
  <c r="AA246" i="6"/>
  <c r="S246" i="6"/>
  <c r="K246" i="6"/>
  <c r="AR255" i="6"/>
  <c r="AJ255" i="6"/>
  <c r="AB255" i="6"/>
  <c r="AR254" i="6"/>
  <c r="AJ254" i="6"/>
  <c r="AB254" i="6"/>
  <c r="AR253" i="6"/>
  <c r="AJ253" i="6"/>
  <c r="AB253" i="6"/>
  <c r="AR252" i="6"/>
  <c r="AJ252" i="6"/>
  <c r="AB252" i="6"/>
  <c r="AR251" i="6"/>
  <c r="AJ251" i="6"/>
  <c r="AB251" i="6"/>
  <c r="AR250" i="6"/>
  <c r="AJ250" i="6"/>
  <c r="AB250" i="6"/>
  <c r="AR249" i="6"/>
  <c r="AJ249" i="6"/>
  <c r="AB249" i="6"/>
  <c r="E246" i="6"/>
  <c r="B243" i="6"/>
  <c r="A243" i="6"/>
  <c r="T255" i="6"/>
  <c r="L255" i="6"/>
  <c r="F255" i="6"/>
  <c r="T254" i="6"/>
  <c r="L254" i="6"/>
  <c r="F254" i="6"/>
  <c r="T253" i="6"/>
  <c r="L253" i="6"/>
  <c r="F253" i="6"/>
  <c r="T252" i="6"/>
  <c r="L252" i="6"/>
  <c r="F252" i="6"/>
  <c r="T251" i="6"/>
  <c r="L251" i="6"/>
  <c r="F251" i="6"/>
  <c r="T250" i="6"/>
  <c r="L250" i="6"/>
  <c r="F250" i="6"/>
  <c r="T249" i="6"/>
  <c r="L249" i="6"/>
  <c r="F249" i="6"/>
  <c r="E257" i="6" l="1"/>
  <c r="E258" i="6" s="1"/>
  <c r="R30" i="1" s="1"/>
  <c r="K257" i="6"/>
  <c r="K258" i="6" s="1"/>
  <c r="R31" i="1" s="1"/>
  <c r="AI257" i="6"/>
  <c r="AI258" i="6" s="1"/>
  <c r="R34" i="1" s="1"/>
  <c r="AQ257" i="6"/>
  <c r="AQ258" i="6" s="1"/>
  <c r="R35" i="1" s="1"/>
  <c r="V35" i="1" s="1"/>
  <c r="AA257" i="6"/>
  <c r="AA258" i="6" s="1"/>
  <c r="R33" i="1" s="1"/>
  <c r="V33" i="1" s="1"/>
  <c r="S257" i="6"/>
  <c r="S258" i="6" s="1"/>
  <c r="R32" i="1" s="1"/>
  <c r="T33" i="1" l="1"/>
  <c r="U33" i="1" s="1"/>
  <c r="T35" i="1"/>
  <c r="U35" i="1" s="1"/>
  <c r="T34" i="1"/>
  <c r="U34" i="1" s="1"/>
  <c r="V34" i="1"/>
  <c r="T31" i="1"/>
  <c r="U31" i="1" s="1"/>
  <c r="V31" i="1"/>
  <c r="E211" i="6"/>
  <c r="E194" i="6"/>
  <c r="B208" i="6"/>
  <c r="A208" i="6"/>
  <c r="B191" i="6"/>
  <c r="A191" i="6"/>
  <c r="F220" i="6"/>
  <c r="F219" i="6"/>
  <c r="F218" i="6"/>
  <c r="F217" i="6"/>
  <c r="F216" i="6"/>
  <c r="F215" i="6"/>
  <c r="F214" i="6"/>
  <c r="F203" i="6"/>
  <c r="F202" i="6"/>
  <c r="F201" i="6"/>
  <c r="F200" i="6"/>
  <c r="F199" i="6"/>
  <c r="F198" i="6"/>
  <c r="F197" i="6"/>
  <c r="E222" i="6" l="1"/>
  <c r="E223" i="6" s="1"/>
  <c r="R28" i="1" s="1"/>
  <c r="E205" i="6"/>
  <c r="E206" i="6" s="1"/>
  <c r="R27" i="1" s="1"/>
  <c r="A157" i="6" l="1"/>
  <c r="B157" i="6"/>
  <c r="K160" i="6"/>
  <c r="E160" i="6"/>
  <c r="L169" i="6"/>
  <c r="F169" i="6"/>
  <c r="L168" i="6"/>
  <c r="F168" i="6"/>
  <c r="L167" i="6"/>
  <c r="F167" i="6"/>
  <c r="L166" i="6"/>
  <c r="F166" i="6"/>
  <c r="L165" i="6"/>
  <c r="F165" i="6"/>
  <c r="L164" i="6"/>
  <c r="F164" i="6"/>
  <c r="L163" i="6"/>
  <c r="F163" i="6"/>
  <c r="E171" i="6" l="1"/>
  <c r="E172" i="6" s="1"/>
  <c r="R24" i="1" s="1"/>
  <c r="K171" i="6"/>
  <c r="K172" i="6" s="1"/>
  <c r="R25" i="1" s="1"/>
  <c r="W21" i="1"/>
  <c r="W20" i="1"/>
  <c r="W19"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19" i="1" s="1"/>
  <c r="K137" i="6"/>
  <c r="K138" i="6" s="1"/>
  <c r="R20" i="1" s="1"/>
  <c r="S137" i="6"/>
  <c r="S138" i="6" s="1"/>
  <c r="R21" i="1" s="1"/>
  <c r="E177" i="6"/>
  <c r="B174" i="6"/>
  <c r="A174" i="6"/>
  <c r="F186" i="6"/>
  <c r="F185" i="6"/>
  <c r="F184" i="6"/>
  <c r="F183" i="6"/>
  <c r="F182" i="6"/>
  <c r="F181" i="6"/>
  <c r="F180" i="6"/>
  <c r="E188" i="6" l="1"/>
  <c r="E189" i="6" s="1"/>
  <c r="R26" i="1" s="1"/>
  <c r="E92" i="6" l="1"/>
  <c r="B89" i="6"/>
  <c r="A89" i="6"/>
  <c r="F101" i="6"/>
  <c r="F100" i="6"/>
  <c r="F99" i="6"/>
  <c r="F98" i="6"/>
  <c r="F97" i="6"/>
  <c r="F96" i="6"/>
  <c r="F95" i="6"/>
  <c r="E103" i="6" l="1"/>
  <c r="E104" i="6" s="1"/>
  <c r="R17" i="1" s="1"/>
  <c r="E75" i="6" l="1"/>
  <c r="B72" i="6"/>
  <c r="A72" i="6"/>
  <c r="F84" i="6"/>
  <c r="F83" i="6"/>
  <c r="F82" i="6"/>
  <c r="F81" i="6"/>
  <c r="F80" i="6"/>
  <c r="F79" i="6"/>
  <c r="F78" i="6"/>
  <c r="E86" i="6" l="1"/>
  <c r="E87" i="6" s="1"/>
  <c r="R16" i="1" s="1"/>
  <c r="E41" i="6" l="1"/>
  <c r="B38" i="6"/>
  <c r="A38" i="6"/>
  <c r="F50" i="6"/>
  <c r="F49" i="6"/>
  <c r="F48" i="6"/>
  <c r="F47" i="6"/>
  <c r="F46" i="6"/>
  <c r="F45" i="6"/>
  <c r="F44" i="6"/>
  <c r="E52" i="6" l="1"/>
  <c r="E53" i="6" s="1"/>
  <c r="R11" i="1" l="1"/>
  <c r="T11" i="1" s="1"/>
  <c r="U11" i="1" s="1"/>
  <c r="X11" i="1" s="1"/>
  <c r="E58" i="6"/>
  <c r="B55" i="6"/>
  <c r="A55" i="6"/>
  <c r="F67" i="6"/>
  <c r="F66" i="6"/>
  <c r="F65" i="6"/>
  <c r="F64" i="6"/>
  <c r="F63" i="6"/>
  <c r="F62" i="6"/>
  <c r="F61" i="6"/>
  <c r="N14" i="1"/>
  <c r="L14" i="1"/>
  <c r="L17" i="1"/>
  <c r="N17" i="1"/>
  <c r="T17" i="1"/>
  <c r="U17" i="1" s="1"/>
  <c r="X17" i="1" s="1"/>
  <c r="Y17" i="1" s="1"/>
  <c r="AA17" i="1" s="1"/>
  <c r="V17" i="1"/>
  <c r="AD17" i="1" l="1"/>
  <c r="AE17" i="1" s="1"/>
  <c r="AC17" i="1"/>
  <c r="AF17" i="1" s="1"/>
  <c r="AG17" i="1" s="1"/>
  <c r="O14" i="1"/>
  <c r="P14" i="1" s="1"/>
  <c r="E69" i="6"/>
  <c r="E70" i="6" s="1"/>
  <c r="O17" i="1"/>
  <c r="P17" i="1" s="1"/>
  <c r="R14" i="1" l="1"/>
  <c r="V14" i="1" s="1"/>
  <c r="AH17" i="1"/>
  <c r="AI17" i="1" s="1"/>
  <c r="AJ17" i="1" s="1"/>
  <c r="T14" i="1" l="1"/>
  <c r="U14" i="1" s="1"/>
  <c r="V15" i="1"/>
  <c r="T15" i="1"/>
  <c r="U15" i="1" s="1"/>
  <c r="X14" i="1" l="1"/>
  <c r="Y14" i="1" s="1"/>
  <c r="AA14" i="1" s="1"/>
  <c r="AD14" i="1" s="1"/>
  <c r="AE14" i="1" s="1"/>
  <c r="K143" i="6"/>
  <c r="E143" i="6"/>
  <c r="B140" i="6"/>
  <c r="A140" i="6"/>
  <c r="L152" i="6"/>
  <c r="F152" i="6"/>
  <c r="L151" i="6"/>
  <c r="F151" i="6"/>
  <c r="L150" i="6"/>
  <c r="F150" i="6"/>
  <c r="L149" i="6"/>
  <c r="F149" i="6"/>
  <c r="L148" i="6"/>
  <c r="F148" i="6"/>
  <c r="L147" i="6"/>
  <c r="F147" i="6"/>
  <c r="L146" i="6"/>
  <c r="F146" i="6"/>
  <c r="N22" i="1"/>
  <c r="L22" i="1"/>
  <c r="AC14" i="1" l="1"/>
  <c r="AF14" i="1" s="1"/>
  <c r="AG14" i="1" s="1"/>
  <c r="E154" i="6"/>
  <c r="E155" i="6" s="1"/>
  <c r="R22" i="1" s="1"/>
  <c r="T22" i="1" s="1"/>
  <c r="U22" i="1" s="1"/>
  <c r="O22" i="1"/>
  <c r="P22" i="1" s="1"/>
  <c r="K154" i="6"/>
  <c r="K155" i="6" s="1"/>
  <c r="R23" i="1" s="1"/>
  <c r="V23" i="1" s="1"/>
  <c r="AH14" i="1" l="1"/>
  <c r="AI14" i="1" s="1"/>
  <c r="AJ14" i="1" s="1"/>
  <c r="V22" i="1"/>
  <c r="T23" i="1"/>
  <c r="U23" i="1" s="1"/>
  <c r="X22" i="1" s="1"/>
  <c r="Y22" i="1" s="1"/>
  <c r="AC22" i="1" l="1"/>
  <c r="AF22" i="1" s="1"/>
  <c r="AG22" i="1" s="1"/>
  <c r="AA22" i="1"/>
  <c r="AD22" i="1" s="1"/>
  <c r="AH22" i="1" l="1"/>
  <c r="AI22" i="1" s="1"/>
  <c r="AJ22" i="1" s="1"/>
  <c r="AE22" i="1"/>
  <c r="E109" i="6" l="1"/>
  <c r="B106" i="6"/>
  <c r="A106" i="6"/>
  <c r="F118" i="6"/>
  <c r="F117" i="6"/>
  <c r="F116" i="6"/>
  <c r="F115" i="6"/>
  <c r="F114" i="6"/>
  <c r="F113" i="6"/>
  <c r="F112" i="6"/>
  <c r="E120" i="6" l="1"/>
  <c r="E121" i="6" s="1"/>
  <c r="R18" i="1" s="1"/>
  <c r="E228" i="6"/>
  <c r="B225" i="6"/>
  <c r="A225" i="6"/>
  <c r="F237" i="6"/>
  <c r="F236" i="6"/>
  <c r="F235" i="6"/>
  <c r="F234" i="6"/>
  <c r="F233" i="6"/>
  <c r="F232" i="6"/>
  <c r="F231" i="6"/>
  <c r="L29" i="1"/>
  <c r="N29" i="1"/>
  <c r="O29" i="1" l="1"/>
  <c r="P29" i="1" s="1"/>
  <c r="E239" i="6"/>
  <c r="E240" i="6" s="1"/>
  <c r="R29" i="1" s="1"/>
  <c r="V29" i="1" s="1"/>
  <c r="T29" i="1" l="1"/>
  <c r="U29" i="1" s="1"/>
  <c r="X29" i="1" s="1"/>
  <c r="Y29" i="1" s="1"/>
  <c r="AA29" i="1" s="1"/>
  <c r="AD29" i="1" s="1"/>
  <c r="AE29" i="1" s="1"/>
  <c r="A4" i="6"/>
  <c r="AC29" i="1" l="1"/>
  <c r="AF29" i="1" s="1"/>
  <c r="AG29" i="1" s="1"/>
  <c r="E7" i="6"/>
  <c r="B4" i="6"/>
  <c r="AH29" i="1" l="1"/>
  <c r="AI29" i="1" s="1"/>
  <c r="AJ29" i="1" s="1"/>
  <c r="E5" i="7"/>
  <c r="F5" i="7"/>
  <c r="G5" i="7"/>
  <c r="H5" i="7"/>
  <c r="I5" i="7"/>
  <c r="J5" i="7"/>
  <c r="K5" i="7"/>
  <c r="L5" i="7"/>
  <c r="M5" i="7"/>
  <c r="N5" i="7"/>
  <c r="O5" i="7"/>
  <c r="P5" i="7"/>
  <c r="Q5" i="7"/>
  <c r="L11" i="1" l="1"/>
  <c r="N11" i="1"/>
  <c r="L16" i="1"/>
  <c r="N16" i="1"/>
  <c r="L18" i="1"/>
  <c r="N18" i="1"/>
  <c r="L19" i="1"/>
  <c r="N19" i="1"/>
  <c r="L24" i="1"/>
  <c r="N24" i="1"/>
  <c r="L26" i="1"/>
  <c r="N26" i="1"/>
  <c r="L27" i="1"/>
  <c r="N27" i="1"/>
  <c r="L28" i="1"/>
  <c r="N28" i="1"/>
  <c r="L30" i="1"/>
  <c r="N30" i="1"/>
  <c r="O16" i="1" l="1"/>
  <c r="P16" i="1" s="1"/>
  <c r="O30" i="1"/>
  <c r="P30" i="1" s="1"/>
  <c r="O28" i="1"/>
  <c r="P28" i="1" s="1"/>
  <c r="O18" i="1"/>
  <c r="P18" i="1" s="1"/>
  <c r="O27" i="1"/>
  <c r="P27" i="1" s="1"/>
  <c r="O26" i="1"/>
  <c r="P26" i="1" s="1"/>
  <c r="O24" i="1"/>
  <c r="P24" i="1" s="1"/>
  <c r="O19" i="1"/>
  <c r="P19" i="1" s="1"/>
  <c r="O11" i="1"/>
  <c r="P11" i="1" s="1"/>
  <c r="C5" i="7" l="1"/>
  <c r="F16" i="6"/>
  <c r="F15" i="6"/>
  <c r="F14" i="6"/>
  <c r="F13" i="6"/>
  <c r="F12" i="6"/>
  <c r="F11" i="6"/>
  <c r="F10" i="6"/>
  <c r="E18" i="6" l="1"/>
  <c r="N9" i="1"/>
  <c r="L9" i="1"/>
  <c r="E19" i="6" l="1"/>
  <c r="O9" i="1"/>
  <c r="P9" i="1" s="1"/>
  <c r="R9" i="1" l="1"/>
  <c r="T9" i="1" s="1"/>
  <c r="U9" i="1" s="1"/>
  <c r="X9" i="1" s="1"/>
  <c r="Y9" i="1" s="1"/>
  <c r="AC9" i="1" s="1"/>
  <c r="AF9" i="1" s="1"/>
  <c r="AG9" i="1" s="1"/>
  <c r="T10" i="1" l="1"/>
  <c r="U10" i="1" s="1"/>
  <c r="X10" i="1" s="1"/>
  <c r="Y10" i="1" s="1"/>
  <c r="V10" i="1"/>
  <c r="V9" i="1"/>
  <c r="T18" i="1"/>
  <c r="U18" i="1" s="1"/>
  <c r="X18" i="1" s="1"/>
  <c r="Y18" i="1" s="1"/>
  <c r="V18" i="1"/>
  <c r="V28" i="1"/>
  <c r="T28" i="1"/>
  <c r="U28" i="1" s="1"/>
  <c r="X28" i="1" s="1"/>
  <c r="Y28" i="1" s="1"/>
  <c r="Y11" i="1"/>
  <c r="V11" i="1"/>
  <c r="V24" i="1"/>
  <c r="T24" i="1"/>
  <c r="U24" i="1" s="1"/>
  <c r="V19" i="1"/>
  <c r="T19" i="1"/>
  <c r="U19" i="1" s="1"/>
  <c r="V12" i="1"/>
  <c r="T25" i="1"/>
  <c r="U25" i="1" s="1"/>
  <c r="V25" i="1"/>
  <c r="T20" i="1"/>
  <c r="U20" i="1" s="1"/>
  <c r="V20" i="1"/>
  <c r="V26" i="1"/>
  <c r="T26" i="1"/>
  <c r="U26" i="1" s="1"/>
  <c r="X26" i="1" s="1"/>
  <c r="Y26" i="1" s="1"/>
  <c r="T21" i="1"/>
  <c r="U21" i="1" s="1"/>
  <c r="V21" i="1"/>
  <c r="V32" i="1"/>
  <c r="T32" i="1"/>
  <c r="U32" i="1" s="1"/>
  <c r="V16" i="1"/>
  <c r="T16" i="1"/>
  <c r="U16" i="1" s="1"/>
  <c r="X16" i="1" s="1"/>
  <c r="Y16" i="1" s="1"/>
  <c r="T27" i="1"/>
  <c r="U27" i="1" s="1"/>
  <c r="X27" i="1" s="1"/>
  <c r="Y27" i="1" s="1"/>
  <c r="V27" i="1"/>
  <c r="V30" i="1"/>
  <c r="T30" i="1"/>
  <c r="U30" i="1" s="1"/>
  <c r="AA9" i="1"/>
  <c r="X19" i="1" l="1"/>
  <c r="Y19" i="1" s="1"/>
  <c r="AC10" i="1"/>
  <c r="AF10" i="1" s="1"/>
  <c r="AG10" i="1" s="1"/>
  <c r="AA10" i="1"/>
  <c r="AD10" i="1" s="1"/>
  <c r="X30" i="1"/>
  <c r="Y30" i="1" s="1"/>
  <c r="AA27" i="1"/>
  <c r="AD27" i="1" s="1"/>
  <c r="AC27" i="1"/>
  <c r="AF27" i="1" s="1"/>
  <c r="AG27" i="1" s="1"/>
  <c r="AA28" i="1"/>
  <c r="AD28" i="1" s="1"/>
  <c r="AC28" i="1"/>
  <c r="AF28" i="1" s="1"/>
  <c r="AG28" i="1" s="1"/>
  <c r="X24" i="1"/>
  <c r="Y24" i="1" s="1"/>
  <c r="AA26" i="1"/>
  <c r="AD26" i="1" s="1"/>
  <c r="AC26" i="1"/>
  <c r="AF26" i="1" s="1"/>
  <c r="AG26" i="1" s="1"/>
  <c r="AA16" i="1"/>
  <c r="AD16" i="1" s="1"/>
  <c r="AC16" i="1"/>
  <c r="AF16" i="1" s="1"/>
  <c r="AG16" i="1" s="1"/>
  <c r="AA11" i="1"/>
  <c r="AD11" i="1" s="1"/>
  <c r="AC11" i="1"/>
  <c r="AF11" i="1" s="1"/>
  <c r="AG11" i="1" s="1"/>
  <c r="AA18" i="1"/>
  <c r="AD18" i="1" s="1"/>
  <c r="AC18" i="1"/>
  <c r="AF18" i="1" s="1"/>
  <c r="AG18" i="1" s="1"/>
  <c r="AD9" i="1"/>
  <c r="AE9" i="1" s="1"/>
  <c r="AH10" i="1" l="1"/>
  <c r="AI10" i="1" s="1"/>
  <c r="AJ10" i="1" s="1"/>
  <c r="AE10" i="1"/>
  <c r="AA30" i="1"/>
  <c r="AD30" i="1" s="1"/>
  <c r="AC30" i="1"/>
  <c r="AF30" i="1" s="1"/>
  <c r="AG30" i="1" s="1"/>
  <c r="AH28" i="1"/>
  <c r="AI28" i="1" s="1"/>
  <c r="AJ28" i="1" s="1"/>
  <c r="AE28" i="1"/>
  <c r="AH27" i="1"/>
  <c r="AI27" i="1" s="1"/>
  <c r="AJ27" i="1" s="1"/>
  <c r="AE27" i="1"/>
  <c r="AA24" i="1"/>
  <c r="AD24" i="1" s="1"/>
  <c r="AC24" i="1"/>
  <c r="AF24" i="1" s="1"/>
  <c r="AG24" i="1" s="1"/>
  <c r="AC19" i="1"/>
  <c r="AF19" i="1" s="1"/>
  <c r="AG19" i="1" s="1"/>
  <c r="AA19" i="1"/>
  <c r="AD19" i="1" s="1"/>
  <c r="AE26" i="1"/>
  <c r="AH26" i="1"/>
  <c r="AI26" i="1" s="1"/>
  <c r="AJ26" i="1" s="1"/>
  <c r="AH16" i="1"/>
  <c r="AI16" i="1" s="1"/>
  <c r="AJ16" i="1" s="1"/>
  <c r="AE16" i="1"/>
  <c r="AH11" i="1"/>
  <c r="AI11" i="1" s="1"/>
  <c r="AJ11" i="1" s="1"/>
  <c r="AE11" i="1"/>
  <c r="AE18" i="1"/>
  <c r="AH18" i="1"/>
  <c r="AI18" i="1" s="1"/>
  <c r="AJ18" i="1" s="1"/>
  <c r="AH9" i="1"/>
  <c r="AI9" i="1" s="1"/>
  <c r="AJ9" i="1" s="1"/>
  <c r="AH30" i="1" l="1"/>
  <c r="AI30" i="1" s="1"/>
  <c r="AJ30" i="1" s="1"/>
  <c r="AE30" i="1"/>
  <c r="AH24" i="1"/>
  <c r="AI24" i="1" s="1"/>
  <c r="AJ24" i="1" s="1"/>
  <c r="AE24" i="1"/>
  <c r="AH19" i="1"/>
  <c r="AI19" i="1" s="1"/>
  <c r="AJ19" i="1" s="1"/>
  <c r="AE19" i="1"/>
</calcChain>
</file>

<file path=xl/sharedStrings.xml><?xml version="1.0" encoding="utf-8"?>
<sst xmlns="http://schemas.openxmlformats.org/spreadsheetml/2006/main" count="1963" uniqueCount="668">
  <si>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</si>
  <si>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</si>
  <si>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</si>
  <si>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</si>
  <si>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</si>
  <si>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</si>
  <si>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</si>
  <si>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</si>
  <si>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</si>
  <si>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</si>
  <si>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</si>
  <si>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</si>
  <si>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</si>
  <si>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</si>
  <si>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</si>
  <si>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</si>
  <si>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</si>
  <si>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</si>
  <si>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</si>
  <si>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</si>
  <si>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</si>
  <si>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</si>
  <si>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</si>
  <si>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</si>
  <si>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</si>
  <si>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</si>
  <si>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</si>
  <si>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</si>
  <si>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</si>
  <si>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</si>
  <si>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</si>
  <si>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</si>
  <si>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</si>
  <si>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</si>
  <si>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</si>
  <si>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</si>
  <si>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</si>
  <si>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</si>
  <si>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</si>
  <si>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</si>
  <si>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</si>
  <si>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</si>
  <si>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</si>
  <si>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</si>
  <si>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</si>
  <si>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</si>
  <si>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</si>
  <si>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</si>
  <si>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</si>
  <si>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</si>
  <si>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</si>
  <si>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</si>
  <si>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</si>
  <si>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</si>
  <si>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</si>
  <si>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</si>
  <si>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</si>
  <si>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</si>
  <si>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</si>
  <si>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</si>
  <si>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</si>
  <si>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</si>
  <si>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</si>
  <si>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</si>
  <si>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</si>
  <si>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</si>
  <si>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</si>
  <si>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</si>
  <si>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</si>
  <si>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</si>
  <si>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</si>
  <si>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</si>
  <si>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</si>
  <si>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</si>
  <si>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</si>
  <si>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</si>
  <si>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</si>
  <si>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</si>
  <si>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</si>
  <si>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</si>
  <si>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</si>
  <si>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</si>
  <si>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</si>
  <si>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</si>
  <si>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</si>
  <si>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</si>
  <si>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</si>
  <si>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</si>
  <si>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</si>
  <si>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</si>
  <si>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</si>
  <si>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</si>
  <si>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</si>
  <si>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</si>
  <si>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</si>
  <si>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</si>
  <si>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</si>
  <si>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</si>
  <si>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</si>
  <si>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</si>
  <si>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</si>
  <si>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</si>
  <si>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</si>
  <si>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</si>
  <si>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</si>
  <si>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</si>
  <si>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</si>
  <si>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</si>
  <si>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</si>
  <si>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</si>
  <si>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</si>
  <si>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</si>
  <si>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</si>
  <si>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</si>
  <si>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</si>
  <si>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</si>
  <si>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</si>
  <si>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</si>
  <si>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</si>
  <si>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</si>
  <si>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</si>
  <si>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</si>
  <si>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</si>
  <si>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</si>
  <si>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</si>
  <si>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</si>
  <si>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</si>
  <si>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</si>
  <si>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</si>
  <si>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</si>
  <si>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</si>
  <si>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</si>
  <si>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</si>
  <si>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</si>
  <si>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</si>
  <si>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</si>
  <si>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</si>
  <si>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</si>
  <si>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</si>
  <si>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</si>
  <si>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</si>
  <si>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</si>
  <si>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</si>
  <si>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</si>
  <si>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</si>
  <si>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</si>
  <si>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</si>
  <si>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</si>
  <si>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</si>
  <si>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</si>
  <si>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</si>
  <si>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</si>
  <si>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</si>
  <si>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</si>
  <si>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</si>
  <si>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</si>
  <si>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</si>
  <si>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</si>
  <si>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</si>
  <si>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</si>
  <si>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</si>
  <si>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</si>
  <si>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</si>
  <si>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</si>
  <si>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</si>
  <si>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</si>
  <si>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</si>
  <si>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</si>
  <si>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</si>
  <si>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</si>
  <si>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</si>
  <si>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</si>
  <si>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</si>
  <si>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</si>
  <si>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</si>
  <si>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</si>
  <si>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ANEXO 1 - IMPACTO (RIESGO DE CORRUPCIÓN)</t>
  </si>
  <si>
    <t>Opciones de manejo</t>
  </si>
  <si>
    <t>Evaluación de diseño
(Anexo 2)</t>
  </si>
  <si>
    <t>ANEXO 2 - VALORACIÓN DE CONTROLES</t>
  </si>
  <si>
    <t>Plazo de ejecución</t>
  </si>
  <si>
    <t>Plan de manejo de riesgos</t>
  </si>
  <si>
    <t>Clasificación</t>
  </si>
  <si>
    <t>Actividad de control</t>
  </si>
  <si>
    <t>Soporte</t>
  </si>
  <si>
    <t>Ambiental</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</si>
  <si>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</si>
  <si>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</si>
  <si>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</si>
  <si>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</si>
  <si>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Ofrecer a los televidentes y usuarios una parrilla de programación de calidad, que promueva la construcción de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</si>
  <si>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</si>
  <si>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</si>
  <si>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</si>
  <si>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</si>
  <si>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</si>
  <si>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</si>
  <si>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</si>
  <si>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</si>
  <si>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</si>
  <si>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</si>
  <si>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</si>
  <si>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</si>
  <si>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</si>
  <si>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</si>
  <si>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</si>
  <si>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</si>
  <si>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</si>
  <si>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</si>
  <si>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</si>
  <si>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</si>
  <si>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</si>
  <si>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</si>
  <si>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</si>
  <si>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</si>
  <si>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</si>
  <si>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</si>
  <si>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</si>
  <si>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</si>
  <si>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</si>
  <si>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</si>
  <si>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</si>
  <si>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Sanciones.
2. Daño a la imagen institucional
3. Afectación a la pertinencia de los contenidos
4. Pérdida de credibilidad y clientes.</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</si>
  <si>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</si>
  <si>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</si>
  <si>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1. Detrimento patrimonial
2. Investigaciones Disciplinarias, Penales y Fiscales.</t>
  </si>
  <si>
    <t>1. Perdida de los recursos financieros de la empresa e inadecuado manejo de los mismos. 
2. Detrimento patrimonial
Investigaciones Disciplinarias, Penales y Fiscales</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</si>
  <si>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</si>
  <si>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</si>
  <si>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</si>
  <si>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</si>
  <si>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</si>
  <si>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Realizar una jornada de  socialización sobre el Manual de contratación, supervisión e interventoría y los procedimientos asociados.
Realizar la actualización del manual de contratación en caso de ser necesario</t>
  </si>
  <si>
    <t xml:space="preserve">
1. Revisar y mantener actualizados los procedimientos de la Subdirección Financiera, para que los mismos cumplan  con la normatividad en materia financiera.                                
</t>
  </si>
  <si>
    <t>Identificar los valores de referencia históricos de la entidad y del sector (Colombia Compra Eficiente)</t>
  </si>
  <si>
    <t>Coordinadora de producción</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</si>
  <si>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</si>
  <si>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</si>
  <si>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</si>
  <si>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</si>
  <si>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</si>
  <si>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</si>
  <si>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</si>
  <si>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</si>
  <si>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Procedimiento actualizado</t>
  </si>
  <si>
    <t>Anexo técnico de los procesos adelantados en el periodo</t>
  </si>
  <si>
    <t xml:space="preserve">Contrato de seguridad firmado y estudios de seguridad </t>
  </si>
  <si>
    <t>Estudios del mercado y análisis del sector de los procesos adelantados</t>
  </si>
  <si>
    <t xml:space="preserve">Acta de asistencia a jornada de socialización
Manual de contratación actualizado </t>
  </si>
  <si>
    <t>Procedimientos actualizados y publicados</t>
  </si>
  <si>
    <t>Elaborar anexos técnicos para la adquisición de bienes y/o servicios que realiza el área.</t>
  </si>
  <si>
    <t>Número de anexos técnicos elaborados / Total de contratos de adquisición de bienes y servicios del área.</t>
  </si>
  <si>
    <t>Número de estudios de mercado y análisis de sector adelantados por adquisición de bienes y/o servicios / Total de contratos de adquisición de bienes y servicios del área.</t>
  </si>
  <si>
    <t>Información registrada y actualizada en el formato de préstamo de expedientes</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</si>
  <si>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</si>
  <si>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</si>
  <si>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</si>
  <si>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</si>
  <si>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</si>
  <si>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</si>
  <si>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</si>
  <si>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</si>
  <si>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</si>
  <si>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</si>
  <si>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</si>
  <si>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</si>
  <si>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</si>
  <si>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</si>
  <si>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</si>
  <si>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 xml:space="preserve">* Acta de reunión </t>
  </si>
  <si>
    <t>Número de reuniones realizadas / número de reuniones programadas.</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</si>
  <si>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</si>
  <si>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</si>
  <si>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</si>
  <si>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</si>
  <si>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</si>
  <si>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</si>
  <si>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</si>
  <si>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Coordinadora de Programación
Auxiliar de tráfico</t>
  </si>
  <si>
    <t>La información es obtenida de reuniones entre la gerencia y la dirección operativa, las solicitudes de emisión por parte de la gestión comercial, solicitudes de espacios por parte del ente regulador.</t>
  </si>
  <si>
    <t>Parrilla de programación, continuidad de emisión y la bitácora de emisión.</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</si>
  <si>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</si>
  <si>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</si>
  <si>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</si>
  <si>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Realizar revisiones periódicas de acuerdo con la programación de la SDP sobre el cumplimiento en la ejecución de los proyectos de inversión, como insumo de validación para el reporte y registro de información en el sistema SEGPLAN.</t>
  </si>
  <si>
    <t>Tres (3) reportes de información realizados en la vigencia en el sistema SEGPLAN.</t>
  </si>
  <si>
    <t xml:space="preserve">Profesional de producción. </t>
  </si>
  <si>
    <t>Carpeta en drive con los seguimientos al contrato de transporte</t>
  </si>
  <si>
    <t>Para la ejecución del control se cuenta con la profesional de ventas y mercadeo y su equipo de apoyo, los cuales son supervisados por el Director Operativo.</t>
  </si>
  <si>
    <t xml:space="preserve">La elaboración de la oferta comercial es responsabilidad de la profesional de ventas y mercadeo y la aprobación final está a cargo del Director Operativo. </t>
  </si>
  <si>
    <t xml:space="preserve">La elaboración de la propuesta comercial permite evidenciar los criterios para definir los costos y/o descuentos autorizados para proceder a pautar. </t>
  </si>
  <si>
    <t>La resolución de tarifas garantiza que los precios pactados así como las condiciones para ofrecer el servicio cumplen con los requisitos de ley y precios del mercado.</t>
  </si>
  <si>
    <t xml:space="preserve">Se hace la revisión de la propuesta comercial y los requisitos mínimos definidos para verificar su cumplimiento, validando con el cliente las inconsistencias que se puedan presentar. </t>
  </si>
  <si>
    <t>Se cuenta con los correos electrónicos y documentos físicos enviados a los clientes con la cotización inicial, oferta comercial y como soporte final la aceptación de la oferta del cliente con su correspondiente firma.</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</si>
  <si>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</si>
  <si>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</si>
  <si>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</si>
  <si>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</si>
  <si>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</si>
  <si>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</si>
  <si>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</si>
  <si>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</si>
  <si>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No. De actividades ejecutadas / No. De actividades programadas.</t>
  </si>
  <si>
    <t>Gestión de Recursos y Administración de la Información (Servicios administrativos)</t>
  </si>
  <si>
    <t>CONTROL 3</t>
  </si>
  <si>
    <t>CONTROL 4</t>
  </si>
  <si>
    <t xml:space="preserve">Se cuenta con una empresa de vigilancia </t>
  </si>
  <si>
    <t xml:space="preserve">Si, es confiable </t>
  </si>
  <si>
    <t xml:space="preserve">Un (1) procedimiento actualizado. O documento que sustente dicha actividad. </t>
  </si>
  <si>
    <t xml:space="preserve">Un (1) documento con el estudio de seguridad.
Un (1) documento contrato de vigilancia con la inclusión de los requisitos. O documento que sustente dicha actividad. </t>
  </si>
  <si>
    <t>Gestión de Recursos y Administración de la Información (Gestión documental)</t>
  </si>
  <si>
    <t xml:space="preserve">Entrega de documentos digitales a través de correo electrónico al solicitante </t>
  </si>
  <si>
    <t xml:space="preserve">El equipo de gestión del archivo central cuenta con funciones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</si>
  <si>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</si>
  <si>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</si>
  <si>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</si>
  <si>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</si>
  <si>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El equipo de gestión del archivo central cuenta con funciones definidas frente al tema</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</si>
  <si>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</si>
  <si>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</si>
  <si>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Diligenciar el formato de préstamo de expedientes </t>
  </si>
  <si>
    <t>Formato de préstamo de documentos diligenciado
Base de datos de control de préstamos de expedientes.
Registro de indicadores de préstamo de documentos</t>
  </si>
  <si>
    <t xml:space="preserve">Líder de Gestión Documental 
Equipo de Gestión Documental </t>
  </si>
  <si>
    <t xml:space="preserve">Revisar mensualmente la base de datos de las solicitudes para préstamo de documentos recibidas a través de correo electrónico. </t>
  </si>
  <si>
    <t>Correo electrónico de solicitud de préstamo de expedientes
Base de datos de control de préstamos de expedientes.
Registro de indicadores de préstamo de documentos</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</si>
  <si>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</si>
  <si>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</si>
  <si>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</si>
  <si>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</si>
  <si>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</si>
  <si>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</si>
  <si>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</si>
  <si>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</si>
  <si>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</si>
  <si>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 xml:space="preserve">
1. Revisar y mantener actualizados (en caso de ser necesario) los procedimientos de la Subdirección Financiera, para que los mismos cumplan  con la normatividad en materia financiera.                                
</t>
  </si>
  <si>
    <t xml:space="preserve">Acta de reunión de equipo de trabajo de la subdirección asociada a la revisión del procedimiento 
Procedimiento actualizado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</si>
  <si>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</si>
  <si>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Favorecimiento en la presentación de resultados de auditorías y/o seguimientos, omitiendo en los informes las observaciones detectadas.</t>
  </si>
  <si>
    <t xml:space="preserve">Puede materializarse el riesgo de corrupción debido a que alguno de los integrantes de la Oficina de la oficina de Control Interno omita el reporte de observaciones en los informes de auditoría y seguimientos, con el fin de ocultar información relevante que lleve a la entidad a detrimentos patrimoniales, investigaciones disciplinarias, penales o fiscales, que no se generen acciones en pro de la mejora continua y pérdida de credibilidad de la Oficina. </t>
  </si>
  <si>
    <t>Capacitaciones Internas Equipo de Control Interno</t>
  </si>
  <si>
    <t>CONTROL 5</t>
  </si>
  <si>
    <t>CONTROL 6</t>
  </si>
  <si>
    <t>Actas de reunión.</t>
  </si>
  <si>
    <t>1. Actas de reunión.
2. Compromisos éticos diligenciados</t>
  </si>
  <si>
    <t>1. Realizar capacitaciones Internas Equipo de Control Interno</t>
  </si>
  <si>
    <t xml:space="preserve">1. Revisar y/o actualizar Procedimiento FORMULACIÓN, SEGUIMIENTO Y EVALUACIÓN DEL PLAN ANUAL DE AUDITORÍAS  (CCSE-PD-004) </t>
  </si>
  <si>
    <t>1. Revisar y/o actualizar Procedimiento AUDITORIAS DE GESTIÓN (CCSE-PD-002)</t>
  </si>
  <si>
    <t>1. Revisar y/o actualizar Procedimiento SEGUIMIENTOS (CCSE-PD-003)</t>
  </si>
  <si>
    <t>1. Revisar y/o actualizar Código de Ética del Auditor - Canal Capital
2. Sensibilizar a los integrantes de la OCI, sobre el Código de Ética del Auditor y el Código de Integridad. 
3. Diligenciar Compromiso ético del Auditor interno Canal Capital,  por cada Auditor del equipo.</t>
  </si>
  <si>
    <t>1. Revisar y/o actualizar Estatuto de Auditoría - Canal Capital
2. Revisar y/o actualizar Manual de Auditoría Interna - Canal Capital</t>
  </si>
  <si>
    <t>AGRI-SA-RC-001</t>
  </si>
  <si>
    <t>AGRI-SI-RC-001</t>
  </si>
  <si>
    <t>AGRI-GD-RC-001</t>
  </si>
  <si>
    <t>Procedimiento SEGUIMIENTOS (CCSE-PD-003) Actividades 1,3,5,9,10,14 y 15.</t>
  </si>
  <si>
    <t>Procedimiento AUDITORIAS DE GESTIÓN (CCSE-PD-002) Actividades No.3,8,10,12,13 y 15.</t>
  </si>
  <si>
    <t>Código de Ética del Auditor - Compromiso</t>
  </si>
  <si>
    <t>Reuniones periódicas del Equipo de Control Interno</t>
  </si>
  <si>
    <t>Procedimiento FORMULACIÓN, SEGUIMIENTO Y EVALUACIÓN DEL PLAN ANUAL DE AUDITORÍAS  (CCSE-PD-004) Actividades No. 6,7,9 y 10</t>
  </si>
  <si>
    <t xml:space="preserve">Carpeta en drive con los seguimientos a la asignación de equipos. </t>
  </si>
  <si>
    <t>1. Correos electrónicos diarios.
2. Solicitud semanal de aprobación de la parrilla.
3. Bitácoras diarias de seguimiento.</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</si>
  <si>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</si>
  <si>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</si>
  <si>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 xml:space="preserve">Revisar procedimiento AGRI-SA-PD-008 SALIDA DE ELEMENTOS y actualización en caso de  requerirlo. </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</si>
  <si>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</si>
  <si>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Número de solicitudes por correo electrónico atendidas / Número de solicitudes de préstamo de documentos recibidas mediante correo electrónico.</t>
  </si>
  <si>
    <t>Servicio a la Ciudadanía y Defensor del Televidente</t>
  </si>
  <si>
    <t>El profesional Universitario de Planeación y el equipo de  profesionales de apoyo del área</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</si>
  <si>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</si>
  <si>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</si>
  <si>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</si>
  <si>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 xml:space="preserve">Dentro de todas las cotizaciones y/u ofertas comerciales se permite verificar y revisar la consistencia de las negociaciones anteriores así como la pertinencia de la cotización u oferta frente a la Resolución de tarifas. </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</si>
  <si>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</si>
  <si>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</si>
  <si>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</si>
  <si>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</si>
  <si>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</si>
  <si>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</si>
  <si>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</si>
  <si>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</si>
  <si>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</si>
  <si>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Actas de reunión de revisión sobre la información a reportar, según la programación.
Correos electrónicos y/o actas de reunión con los responsables de las metas asociadas a los proyectos de inversión.
Reporte de información de seguimiento a la ejecución de proyectos de inversión en el sistema SEGPLAN, según la programación de la SDP.</t>
  </si>
  <si>
    <t>El control se ejecuta trimestralmente, según la programación de la SDP para la realización del reporte de información .</t>
  </si>
  <si>
    <t>Se cuenta con los correos remitidos por los líderes y responsables de las metas, las actas de revisión por parte de planeación previo al cargue de la misma y el registro de la información reportada en el sistema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</si>
  <si>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</si>
  <si>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</si>
  <si>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 xml:space="preserve">1. Ausencia o incumplimiento de los controles definidos para el préstamos de bienes o equipos para la producción.
2. Inexistencia, desconocimiento o incumplimiento de los lineamientos internos para el uso del transporte.
3. Ausencia de criterios para la invitación a oferentes que puedan proporcionar contenidos requeridos por la dirección operativa. 
</t>
  </si>
  <si>
    <t>1. Investigaciones disciplinarias
2. Deterioro de la imagen institucional
3. Desgaste administrativo</t>
  </si>
  <si>
    <t>1. Realizar la autorización de salida de equipos por la instancia correspondiente.</t>
  </si>
  <si>
    <t xml:space="preserve">3. Definir las condiciones técnicas y jurídicas para  la contratación de los proveedores de contenidos requeridos por la dirección operativa de acuerdo con lo establecido en el manual de contratación de capital </t>
  </si>
  <si>
    <t>Condiciones técnicas y jurídicas para  la contratación de los proveedores de contenidos requeridos por la dirección operativa</t>
  </si>
  <si>
    <t># de condiciones técnicas y jurídicas para  la contratación de los proveedores de contenidos</t>
  </si>
  <si>
    <t xml:space="preserve">La responsabilidad está a cargo de la Coordinadora de producción y los colaboradores que apoyan la gestión administrativa del área. </t>
  </si>
  <si>
    <t>El control permite mitigar la causa "Inexistencia, desconocimiento o incumplimiento de los lineamientos internos para el uso del transporte " y con ello prevenir la ocurrencia del riesgo</t>
  </si>
  <si>
    <t xml:space="preserve">Este control previene que no se establezcan criterios para la invitación a oferentes que puedan proporcionar contenidos requeridos por la dirección operativa. </t>
  </si>
  <si>
    <t>La información consignada en la "Planillas del servicio" suministrada por la empresa de transporte como soporte de la facturación de los servicios prestados es diligenciada por los servidores públicos, contratistas y usuarios de este servicios</t>
  </si>
  <si>
    <t>En caso de presentar evidencia de la materialización del riesgo, la coordinación de producción realizará las investigaciones sobre el caso y compartirá las conclusiones al Director Operativo para la toma de decisiones y tramites subsiguientes según lo establecido por las instancias internas de capital.</t>
  </si>
  <si>
    <t>Lineamientos internos para el uso del transporte y soportes de divulgación; Planillas de la empresa de transporte diligenciadas con la relación del uso de los vehículos publicadas en SECOP II, como soporte de la facturación de los servicios prestados.</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</si>
  <si>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</si>
  <si>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</si>
  <si>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Favorecer a un tercero respecto a la acomodación de contenidos en la parrilla de Capital.</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</si>
  <si>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</si>
  <si>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1. Falta o incumplimiento de los puntos de control en la gestión de la programación.
2. Desconocimiento de la normatividad vigente aplicable a la programación de contenidos del Canal.</t>
  </si>
  <si>
    <t>Continuidad  de emisión diaria, parrilla de programación y bitácora de emisión.</t>
  </si>
  <si>
    <t>Identificación y aplicación del componente normativo de Capital referente a la programación de los contenidos a emitir, así como los reportes sobre cumplimiento normativo aplicable a los entes externos que lo requieran.</t>
  </si>
  <si>
    <t>1. Remitir correos electrónicos comunicando a las áreas competentes la continuidad de emisión de cada día.
2. Realizar semanalmente solicitudes a la gerencia y a la dirección operativa de validación de la parrilla de programación, 
3. Diligenciar diariamente las bitácoras de seguimiento de los contenidos emitidos</t>
  </si>
  <si>
    <t>1. Correo electrónico con la continuidad diaria de emisión.
2. Solicitud a la gerencia y dirección operativa de validación de la parrilla.
3. Bitácoras diarias de seguimiento a la emisión.</t>
  </si>
  <si>
    <t>Identificar y aplicar el componente normativo de Capital referente a la programación de los contenidos a emitir, así como los reportes sobre cumplimiento normativo aplicable a los entes externos que lo requieran.</t>
  </si>
  <si>
    <t>1. Informes de cumplimiento normativo según lo requieran los entes reguladores y de control.
2. Correos electrónicos de revisión del componente normativo del proceso.</t>
  </si>
  <si>
    <t>1. Informes de cumplimiento normativo reportados.
2. Correo electrónico remitido a planeación y la coordinación jurídica con la información normativa.</t>
  </si>
  <si>
    <t>Coordinación de programación</t>
  </si>
  <si>
    <t>Responsabilidad del coordinador de programación descrito en el manual de funciones.</t>
  </si>
  <si>
    <t>Los informes a la CRC se remiten trimestralmente y la actualización normativa se realiza anualmente, de acuerdo a lo requerido por Planeación.</t>
  </si>
  <si>
    <t>La ejecución del control permite revisar y detectar posibles incumplimientos normativos.</t>
  </si>
  <si>
    <t>La información de cumplimiento normativo se reporta a partir de lo ejecutado desde la coordinación de programación.</t>
  </si>
  <si>
    <t>Se cuenta con evidencia con el informe remitido trimestralmente a la CRC.</t>
  </si>
  <si>
    <t>La parrilla de programación se genera semanalmente y el control en la continuidad y la bitácora de emisión se ejecutan diariamente.</t>
  </si>
  <si>
    <t>El control valida que los contenidos puestos en la parrilla den cumplimiento con los lineamientos editoriales de Capital.</t>
  </si>
  <si>
    <t>Manipulación de la información precontractual para la adquisición de equipos y servicios asociados al proceso.</t>
  </si>
  <si>
    <t xml:space="preserve">1. Interés de obtener comisiones o beneficiar a terceros.
2. Falta de transparencia al interior de la coordinación. 
3. Falta o incumplimiento de controles o lineamientos para establecer las condiciones técnicas, pliego de condiciones o reglas de participación según lo definido en el manual de contratación de Canal Capital. </t>
  </si>
  <si>
    <t>1. Medidas disciplinarias, penales y fiscales.
2. Afectaciones en  la calidad de la producción y emisión de contenidos.</t>
  </si>
  <si>
    <t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t>
  </si>
  <si>
    <t xml:space="preserve">Documentos evidencia de procesos de invitación a cotizar, estudios de mercado, anexos técnicos, etc., elaborados por la coordinación para contratos de adquisición de bienes y servicios firmados y registrados. </t>
  </si>
  <si>
    <t>La persona responsable dentro del proceso es la coordinadora técnica apoyada por su equipo de trabajo.</t>
  </si>
  <si>
    <t xml:space="preserve">La coordinadora técnica tiene asignadas las funciones del caso para la ejecución del control, así mismo, el equipo de trabajo asociado cuenta dentro de sus obligaciones contractuales orientadas al desarrollo del control. </t>
  </si>
  <si>
    <t xml:space="preserve">El control se realiza cada vez que se tiene la necesidad de contratación y de acuerdo al Plan Anual de Adquisiciones. </t>
  </si>
  <si>
    <t xml:space="preserve">Con la aplicación del control se previene la ocurrencia del riesgo. </t>
  </si>
  <si>
    <t>Es confiable toda vez que la coordinadora junto con su equipo establecer las condiciones y las valida con la información suministrada por los oferentes.</t>
  </si>
  <si>
    <t>Se cuenta con correos electrónico invitando a los oferentes y respuestas a las invitaciones realizadas con los anexos técnicos</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</si>
  <si>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</si>
  <si>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Obtención de comisiones u otro tipo de ventajas con los anunciante  favoreciendo intereses particulares en la línea de negocios de BTL.</t>
  </si>
  <si>
    <t>Debido al desconocimiento y/o falta de aplicación de los lineamientos definidos por la dirección operativa, para la elaboración de propuestas comerciales o por el favorecimiento a los anunciantes para dar descuentos, es posible que se presente la obtención de comisiones u otro tipo de ventaja con los anunciantes para favores intereses particulares.</t>
  </si>
  <si>
    <t>Favorecimiento a los anunciantes para dar descuentos no permitidos o autorizados. 
Desconocimiento y/o falta de aplicación de los lineamientos definidos por la dirección operativa para la elaboración de propuestas comerciales.</t>
  </si>
  <si>
    <t xml:space="preserve">Investigaciones Penales y Fiscales
Daño de la imagen institucional </t>
  </si>
  <si>
    <t xml:space="preserve">Asignación de productores asociados a cada cuenta que llevan un control de las propuestas y una trazabilidad de los proyectos. </t>
  </si>
  <si>
    <t>Herramienta de seguimiento de avance de los productores en sus respectivas cuentas.</t>
  </si>
  <si>
    <t xml:space="preserve">Profesional de Ventas y Contratistas asignados a la gestión comercial de ATL, BTL y TTL. </t>
  </si>
  <si>
    <t xml:space="preserve">Seguimiento mensual al avance y rotación de los productores en sus respectivas cuentas a partir de la herramienta dispuesta. </t>
  </si>
  <si>
    <t>Generar canales de comunicación internos y externos para fortalecer la gestión de la entidad ,mediante estrategias comunicacional organizacional interna y estrategias de comunicación masiva de forma externa.</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</si>
  <si>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</si>
  <si>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</si>
  <si>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</si>
  <si>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 xml:space="preserve">1. Mantener la aplicación de la ruta de revisión del contenido a publicar o difundir por parte de la Coordinación de Prensa y Comunicaciones. 
2. Incluir la descripción de la ruta de revisión de contenido a publicar en alguno de los documentos del área de Comunicaciones. </t>
  </si>
  <si>
    <t>Coordinadora de prensa y comunicaciones</t>
  </si>
  <si>
    <t xml:space="preserve">1. Inclusión de la ruta en alguno de los documentos del área de comunicaciones. </t>
  </si>
  <si>
    <t>SI</t>
  </si>
  <si>
    <t>NO</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</si>
  <si>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</si>
  <si>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</si>
  <si>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</si>
  <si>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</si>
  <si>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</si>
  <si>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</si>
  <si>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 xml:space="preserve">Aplicar una ruta de revisión del contenido a publicar o difundir por parte de la Coordinación de Prensa y Comunicaciones. </t>
  </si>
  <si>
    <t>Apropiarse de manera particular de los elementos y/o bienes destinados para el desarrollo las actividades institucionales.</t>
  </si>
  <si>
    <t>1. Debilidades de control, en la salida y entrada de los elementos autorizados. 
2. Excesiva discrecionalidad.</t>
  </si>
  <si>
    <t>1. Detrimento patrimonial
2. Investigaciones disciplinaria penales y fiscales.</t>
  </si>
  <si>
    <t>Sistema de seguridad física y tecnológica para la custodia de los bienes de la entidad. (Contrato de vigilancia).
1. Personal capacitado
2. Cámaras de monitoreo en HD
3. Sistema de comunicación.</t>
  </si>
  <si>
    <t>Revisar procedimiento AGRI-SA-PD-010 TOMA FÍSICA DE INVENTARIOS  y actualizar en caso de requerirlo.</t>
  </si>
  <si>
    <t>Revisión de las obligaciones contractuales
Solicitar anualmente un estudio de seguridad para Capital.</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</si>
  <si>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</si>
  <si>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</si>
  <si>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</si>
  <si>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</si>
  <si>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</si>
  <si>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</si>
  <si>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</si>
  <si>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</si>
  <si>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</si>
  <si>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</si>
  <si>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</si>
  <si>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</si>
  <si>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</si>
  <si>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</si>
  <si>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Se cuenta con toda la trazabilidad de la información (cámaras de seguridad, libros de control de vigilancia y personal de seguridad)</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</si>
  <si>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</si>
  <si>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</si>
  <si>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</si>
  <si>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</si>
  <si>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</si>
  <si>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</si>
  <si>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</si>
  <si>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 xml:space="preserve">El área adelanta el estudio de mercado para adelantar el proceso de contratación y surte los tramites en las diferentes dependencias involucradas quienes sugieren los cambios a los que haya lugar. Desde sistemas de aplicado por el profesional universitario del área y su equipo e trabajo que tiene asignadas las obligaciones contractuales del caso. </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</si>
  <si>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</si>
  <si>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</si>
  <si>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</si>
  <si>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</si>
  <si>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</si>
  <si>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</si>
  <si>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</si>
  <si>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</si>
  <si>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</si>
  <si>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</si>
  <si>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</si>
  <si>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</si>
  <si>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</si>
  <si>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</si>
  <si>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</si>
  <si>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Procedimiento revisado y/o actualizado/1</t>
  </si>
  <si>
    <t>No. Actividades realizadas/
3</t>
  </si>
  <si>
    <t>Documentos revisados o actualizados/
2</t>
  </si>
  <si>
    <t>Actas de reunión con capacitación / 9</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</si>
  <si>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</si>
  <si>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</si>
  <si>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</si>
  <si>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</si>
  <si>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</si>
  <si>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</si>
  <si>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</si>
  <si>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Determinadas en el Manual especifico de Funciones y competencias de Canal Capital y demás normatividad aplicable en materia de Control Interno.</t>
  </si>
  <si>
    <t xml:space="preserve">La ejecución de los controles se aplica en cada seguimiento efectuado por el equipo de la Oficina de Control Interno. </t>
  </si>
  <si>
    <t>Permite verificar que los seguimientos adelantados generen valor para la entidad, que cuenten con los parámetros definidos y que se evidencie el avance reportado por el área responsable de entregar la información.</t>
  </si>
  <si>
    <t xml:space="preserve">Se soporta con las evidencias entregadas por las áreas responsables en relación con el avance identificado por el equipo de la Oficina de Control Interno. </t>
  </si>
  <si>
    <t>Se verifica lo observado por el área con los soportes entregados por el área, en caso de no corresponder se procede a la modificación de manera previa a la publicación o emisión del seguimiento.</t>
  </si>
  <si>
    <t>Memorandos, correos electrónicos, Herramientas de seguimientos, actas de reunión en los que se evidencia la ejecución de los controles.</t>
  </si>
  <si>
    <t>Personas que prestan sus servicios a la Oficina de Control Interno.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</si>
  <si>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</si>
  <si>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</si>
  <si>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</si>
  <si>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</si>
  <si>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</si>
  <si>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</si>
  <si>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 xml:space="preserve">Equipo de la Oficina de Control Interno </t>
  </si>
  <si>
    <t>Definidas en el Plan Anual de Auditorías</t>
  </si>
  <si>
    <t>Se realizan reuniones de seguimiento a las actividades de la Oficina de Control Interno que permiten hacer seguimiento a las actividades pendientes.</t>
  </si>
  <si>
    <t>Se revisan las actividades pendientes, en curso y programadas en el PAA con el fin de prevenir remisión de resultados sin revisión, que se fortalezca la cultura ética del Canal y  que se genere valor.</t>
  </si>
  <si>
    <t xml:space="preserve">Se soporta con el Plan Anual de Auditoría formulado para la vigencia y aprobado por el Comité Institucional de Coordinación de Control Interno. </t>
  </si>
  <si>
    <t>Se establecen los compromisos para efectuar el seguimiento a las actividades retrasadas.</t>
  </si>
  <si>
    <t>Actas de reunión del seguimiento de las actividades de la Oficina de Control Interno, Citación hangout.</t>
  </si>
  <si>
    <t xml:space="preserve">Equipo Oficina de Control Interno </t>
  </si>
  <si>
    <t>Definidas en el Plan Anual de Auditorías y complementadas en el Plan de Fomento de la Cultura del Autocontrol.</t>
  </si>
  <si>
    <t xml:space="preserve">Previene el desconocimiento de la normatividad vigente, principios y reglas que basan la ejecución de las actividades. </t>
  </si>
  <si>
    <t>Permite validar el conocimiento del equipo de la Oficina de Control Interno, así como fortalecer las competencias de este.</t>
  </si>
  <si>
    <t>Se basa en la normatividad vigente emitida por el gobierno nacional y distrital.</t>
  </si>
  <si>
    <t>Se realiza el agendamiento de actividades de capacitación el Plan de fomento de la cultura del autocontrol.</t>
  </si>
  <si>
    <t>Actas de reunión, plan de fomento de la cultura del autocontrol.</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</si>
  <si>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</si>
  <si>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</si>
  <si>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</si>
  <si>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</si>
  <si>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</si>
  <si>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Comunicaciones entre la coordinación de prensa y comunicaciones y las diferentes áreas. 
Descripción de la ruta incluida en alguno de los documentos del área de comunicaciones.</t>
  </si>
  <si>
    <t>Número de documentos evidencia del proceso precontractual, elaborados por la coordinación/ Total de contratos de adquisición de bienes y servicios de la coordinación técnica.</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</si>
  <si>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</si>
  <si>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2. Establecer lineamientos internos para el uso del transporte y soportes (planilla de servicios) del proveedor de transporte publicadas en Secop II</t>
  </si>
  <si>
    <t>Generar una rotación de productores de acuerdo con las diferentes cuentas de negocios, en los contratos que no exijan un productor permanente como obligación contractual y llevar el registro de información en la herramienta dispuesta para tal fin.</t>
  </si>
  <si>
    <t xml:space="preserve">Se realiza una verificación continua de la información a publicar que permite identificar cualquier tipo de desviación o diferencia. </t>
  </si>
  <si>
    <t>Profesional de producción, coordinador técnico, director operativo y contratista del laboratorio</t>
  </si>
  <si>
    <t>Proyección de condiciones técnicas bajo la responsabilidad del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t>
  </si>
  <si>
    <t>Para los tres responsables esta definido en el manual de funciones, para el caso de los contratistas esta asignada en las obligaciones contractuales.</t>
  </si>
  <si>
    <t xml:space="preserve">El coordinador de producción en el manual de supervisión de contratos, y los contratistas que prestan el apoyo a la supervisión. </t>
  </si>
  <si>
    <t>El líder de ciudadanía, cultura y educación y su equipo de trabajo  tiene la responsabilidad de diseñar contenidos en el marco de las obligaciones contractuales. 
Director operativo tiene asignada la responsabilidad a nivel de manual de funciones
Comité de contratación en el manual de funciones</t>
  </si>
  <si>
    <t>El control se realiza cada vez que un servidor público o contratista solicita un bien o equipo de producción al profesional de producción, coordinador técnico o director operativo</t>
  </si>
  <si>
    <t>Los lineamientos son revisados y socializados una vez al año.  El soportes (planilla de servicios) del proveedor de transporte es solicitado en la facturación y es publicada en Secop II para el pago</t>
  </si>
  <si>
    <t>Se considera oportuna ya que varia de acuerdo a cada proyecto y de acuerdo con el cronograma definido por el área jurídica para realizar las etapas correspondiente al proceso contractual de acuerdo a la modalidad de contratación definida</t>
  </si>
  <si>
    <t>Las autorizaciones de salida de equipos contiene información suministrada por la persona que solicita el permiso y el profesional de producción, coordinador técnico, director operativo por esta razón se considera confiable.</t>
  </si>
  <si>
    <t xml:space="preserve">Se considera confiable por cuanto la proyección de condiciones técnicas la realiza 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 </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</si>
  <si>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cápita</t>
  </si>
  <si>
    <t>En caso de que se identifiquen aspectos por resolver o mejora en las condiciones técnicas y jurídicas por parte el área de contratación y el comité de contratación se realizarán los ajuste que se indiquen.</t>
  </si>
  <si>
    <t>El riesgo no se ha materializado; no obstante en caso tal, se harán las investigaciones y análisis de la situación presentada sobra la acomodación indebida de un contenido en la parrilla.</t>
  </si>
  <si>
    <t>El riesgo no se ha materializado; no obstante en caso tal, se harán las investigaciones y análisis de la situación presentada frente al cumplimiento normativo.</t>
  </si>
  <si>
    <t>El responsable es el Jefe de la Oficina de Control Interno y el profesional asignado a la Oficina.</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</si>
  <si>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</si>
  <si>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</si>
  <si>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</si>
  <si>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</si>
  <si>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</si>
  <si>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</si>
  <si>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</si>
  <si>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</si>
  <si>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</si>
  <si>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RESUMEN PRIMER SEGUIMIENTO 2020</t>
  </si>
  <si>
    <t>2. Análisis - Seguimiento OCI</t>
  </si>
  <si>
    <t>3. Auditor que realizó el seguimiento</t>
  </si>
  <si>
    <t>4. Alerta</t>
  </si>
  <si>
    <r>
      <t xml:space="preserve">Información general  </t>
    </r>
    <r>
      <rPr>
        <sz val="10"/>
        <color theme="1"/>
        <rFont val="Tahoma"/>
        <family val="2"/>
      </rPr>
      <t>(asignada por planeación)</t>
    </r>
  </si>
  <si>
    <r>
      <t xml:space="preserve">Riesgo 
</t>
    </r>
    <r>
      <rPr>
        <sz val="10"/>
        <color theme="1"/>
        <rFont val="Tahoma"/>
        <family val="2"/>
      </rPr>
      <t>(¿Qué puede suceder?)</t>
    </r>
  </si>
  <si>
    <r>
      <t xml:space="preserve">Causa - Vulnerabilidades y amenazas
 </t>
    </r>
    <r>
      <rPr>
        <sz val="10"/>
        <color theme="1"/>
        <rFont val="Tahoma"/>
        <family val="2"/>
      </rPr>
      <t>(Factores Internos y Externos, Agente Generador)</t>
    </r>
  </si>
  <si>
    <r>
      <t xml:space="preserve">Consecuencias
</t>
    </r>
    <r>
      <rPr>
        <sz val="10"/>
        <color theme="1"/>
        <rFont val="Tahoma"/>
        <family val="2"/>
      </rPr>
      <t>(Lo que podría ocasionar…)</t>
    </r>
  </si>
  <si>
    <r>
      <t xml:space="preserve">Probabilidad o Frecuencia
</t>
    </r>
    <r>
      <rPr>
        <sz val="10"/>
        <color theme="1"/>
        <rFont val="Tahoma"/>
        <family val="2"/>
      </rPr>
      <t>(Sobre las causas)</t>
    </r>
  </si>
  <si>
    <r>
      <t xml:space="preserve">Impacto
</t>
    </r>
    <r>
      <rPr>
        <sz val="10"/>
        <color theme="1"/>
        <rFont val="Tahoma"/>
        <family val="2"/>
      </rPr>
      <t>(Sobre las consecuencias)</t>
    </r>
  </si>
  <si>
    <r>
      <t xml:space="preserve">Total Nivel de Exposición
</t>
    </r>
    <r>
      <rPr>
        <sz val="10"/>
        <color theme="1"/>
        <rFont val="Tahoma"/>
        <family val="2"/>
      </rPr>
      <t>(F x I)</t>
    </r>
  </si>
  <si>
    <r>
      <t xml:space="preserve">Total nivel de exposición residual
</t>
    </r>
    <r>
      <rPr>
        <sz val="10"/>
        <color theme="1"/>
        <rFont val="Tahoma"/>
        <family val="2"/>
      </rPr>
      <t>(F' x I')</t>
    </r>
  </si>
  <si>
    <r>
      <rPr>
        <b/>
        <sz val="9"/>
        <color theme="1"/>
        <rFont val="Tahoma"/>
        <family val="2"/>
      </rPr>
      <t>Vulnerabilidades</t>
    </r>
    <r>
      <rPr>
        <sz val="9"/>
        <color theme="1"/>
        <rFont val="Tahoma"/>
        <family val="2"/>
      </rPr>
      <t xml:space="preserve">
</t>
    </r>
    <r>
      <rPr>
        <b/>
        <sz val="9"/>
        <color theme="1"/>
        <rFont val="Tahoma"/>
        <family val="2"/>
      </rPr>
      <t>1.</t>
    </r>
    <r>
      <rPr>
        <sz val="9"/>
        <color theme="1"/>
        <rFont val="Tahoma"/>
        <family val="2"/>
      </rPr>
      <t xml:space="preserve"> Intención de favorecimiento por parte del área que genera la necesidad de información. 
</t>
    </r>
    <r>
      <rPr>
        <b/>
        <sz val="9"/>
        <color theme="1"/>
        <rFont val="Tahoma"/>
        <family val="2"/>
      </rPr>
      <t xml:space="preserve">2. </t>
    </r>
    <r>
      <rPr>
        <sz val="9"/>
        <color theme="1"/>
        <rFont val="Tahoma"/>
        <family val="2"/>
      </rPr>
      <t xml:space="preserve">Establecer criterios de publicación basados en intereses o preferencias por áreas o personas.
</t>
    </r>
    <r>
      <rPr>
        <b/>
        <sz val="9"/>
        <color theme="1"/>
        <rFont val="Tahoma"/>
        <family val="2"/>
      </rPr>
      <t xml:space="preserve">Amenazas
1. </t>
    </r>
    <r>
      <rPr>
        <sz val="9"/>
        <color theme="1"/>
        <rFont val="Tahoma"/>
        <family val="2"/>
      </rPr>
      <t>Interés de la administración de no comunicar o publicar información parcialmente.</t>
    </r>
  </si>
  <si>
    <r>
      <rPr>
        <b/>
        <sz val="9"/>
        <color theme="1"/>
        <rFont val="Tahoma"/>
        <family val="2"/>
      </rPr>
      <t>1.</t>
    </r>
    <r>
      <rPr>
        <sz val="9"/>
        <color theme="1"/>
        <rFont val="Tahoma"/>
        <family val="2"/>
      </rPr>
      <t xml:space="preserve"> Impactos negativos en la imagen institucional.
</t>
    </r>
    <r>
      <rPr>
        <b/>
        <sz val="9"/>
        <color theme="1"/>
        <rFont val="Tahoma"/>
        <family val="2"/>
      </rPr>
      <t>2.</t>
    </r>
    <r>
      <rPr>
        <sz val="9"/>
        <color theme="1"/>
        <rFont val="Tahoma"/>
        <family val="2"/>
      </rPr>
      <t xml:space="preserve"> Perdida de credibilidad en el canal tanto interna como externamente. 
</t>
    </r>
    <r>
      <rPr>
        <b/>
        <sz val="9"/>
        <color theme="1"/>
        <rFont val="Tahoma"/>
        <family val="2"/>
      </rPr>
      <t xml:space="preserve">3. </t>
    </r>
    <r>
      <rPr>
        <sz val="9"/>
        <color theme="1"/>
        <rFont val="Tahoma"/>
        <family val="2"/>
      </rPr>
      <t xml:space="preserve">Investigaciones y procesos sancionatorios por entes de control. </t>
    </r>
  </si>
  <si>
    <r>
      <rPr>
        <b/>
        <sz val="9"/>
        <color theme="1"/>
        <rFont val="Tahoma"/>
        <family val="2"/>
      </rPr>
      <t>Definición</t>
    </r>
    <r>
      <rPr>
        <sz val="9"/>
        <color theme="1"/>
        <rFont val="Tahoma"/>
        <family val="2"/>
      </rPr>
      <t xml:space="preserve">: Líder de ciudadanía, cultura y educación  junto al equipo productores asignados.
</t>
    </r>
    <r>
      <rPr>
        <b/>
        <sz val="9"/>
        <color theme="1"/>
        <rFont val="Tahoma"/>
        <family val="2"/>
      </rPr>
      <t>Aprobación</t>
    </r>
    <r>
      <rPr>
        <sz val="9"/>
        <color theme="1"/>
        <rFont val="Tahoma"/>
        <family val="2"/>
      </rPr>
      <t xml:space="preserve">: director operativo y comité de contratación </t>
    </r>
  </si>
  <si>
    <r>
      <rPr>
        <b/>
        <sz val="9"/>
        <color theme="1"/>
        <rFont val="Tahoma"/>
        <family val="2"/>
      </rPr>
      <t xml:space="preserve">Reporte Planeación: </t>
    </r>
    <r>
      <rPr>
        <sz val="9"/>
        <color theme="1"/>
        <rFont val="Tahoma"/>
        <family val="2"/>
      </rPr>
      <t xml:space="preserve">En este cuatrimestre no se ha realizado seguimiento, esto se debe al cierre del plan de desarrollo e inicio del nuevo, el último seguimiento se realizará a mediados de junio, por ende se reportará para el segundo cuatrimestre del año. 
</t>
    </r>
    <r>
      <rPr>
        <b/>
        <sz val="9"/>
        <color theme="1"/>
        <rFont val="Tahoma"/>
        <family val="2"/>
      </rPr>
      <t>Análisis OCI:</t>
    </r>
    <r>
      <rPr>
        <sz val="9"/>
        <color theme="1"/>
        <rFont val="Tahoma"/>
        <family val="2"/>
      </rPr>
      <t xml:space="preserve"> Conforme a lo informado por el área, al no adelantarse la actividad con ocasión al cierre de la administración anterior no se generaron evidencias. De esta manera se califica la acción </t>
    </r>
    <r>
      <rPr>
        <b/>
        <sz val="9"/>
        <color theme="1"/>
        <rFont val="Tahoma"/>
        <family val="2"/>
      </rPr>
      <t>"Sin Iniciar"</t>
    </r>
    <r>
      <rPr>
        <sz val="9"/>
        <color theme="1"/>
        <rFont val="Tahoma"/>
        <family val="2"/>
      </rPr>
      <t>. Se recomienda al área para el próximo seguimiento reportar el estado de las actividades y la remisión de los soportes correspondientes. Igualmente, se sugiere remitir análisis cualitativo de la gestión del canal durante la anterior administración. Por último, es importante tener en cuenta que dentro de la matriz se programaron cuatro (4) seguimientos los cuales deberán ser evaluados.</t>
    </r>
  </si>
  <si>
    <t>Henry Beltrán</t>
  </si>
  <si>
    <t>SIN INICIAR</t>
  </si>
  <si>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AUDITORIAS DE GESTIÓN (CCSE-PD-002).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</si>
  <si>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Mónica Virgüéz</t>
  </si>
  <si>
    <r>
      <rPr>
        <b/>
        <sz val="9"/>
        <color theme="1"/>
        <rFont val="Tahoma"/>
        <family val="2"/>
      </rPr>
      <t xml:space="preserve">Análisis OCI: </t>
    </r>
    <r>
      <rPr>
        <sz val="9"/>
        <color theme="1"/>
        <rFont val="Tahoma"/>
        <family val="2"/>
      </rPr>
      <t>Se verifica  actualización del procedimiento SEGUIMIENTOS conforme a la descripción de evidencias, que hace parte del proceso Control, Seguimiento y Evaluación del Canal,  dentro del primer cuatrimestre 2020. Sin embargo y de acuerdo con el plazo de ejecución, que finaliza el 31/12/2020, se califica como</t>
    </r>
    <r>
      <rPr>
        <b/>
        <sz val="9"/>
        <color theme="1"/>
        <rFont val="Tahoma"/>
        <family val="2"/>
      </rPr>
      <t xml:space="preserve"> "En proceso"</t>
    </r>
    <r>
      <rPr>
        <sz val="9"/>
        <color theme="1"/>
        <rFont val="Tahoma"/>
        <family val="2"/>
      </rPr>
      <t xml:space="preserve">. </t>
    </r>
  </si>
  <si>
    <r>
      <rPr>
        <b/>
        <sz val="9"/>
        <color theme="1"/>
        <rFont val="Tahoma"/>
        <family val="2"/>
      </rPr>
      <t>Análisis OCI:</t>
    </r>
    <r>
      <rPr>
        <sz val="9"/>
        <color theme="1"/>
        <rFont val="Tahoma"/>
        <family val="2"/>
      </rPr>
      <t xml:space="preserve"> En el acta de reunión que se soporta, se realizó socialización de los Principios de auditoría, el Código de ética de los auditores internos y el Código de Integridad del Canal, al equipo de control interno. De acuerdo con el memorando referido en las evidencias, se remitió el Compromiso ético de 3 de los profesionales del equipo de Control interno, que se encontraban vinculados a la fecha del memorando (Conforme al Código de ética para Auditores Internos CCSE-PO-004 del Canal).  Se encuentra pendiente diligenciar y enviar, el correspondiente al profesional Jhon Guancha. Por lo expuesto, se califica </t>
    </r>
    <r>
      <rPr>
        <b/>
        <sz val="9"/>
        <color theme="1"/>
        <rFont val="Tahoma"/>
        <family val="2"/>
      </rPr>
      <t>"En proceso"</t>
    </r>
    <r>
      <rPr>
        <sz val="9"/>
        <color theme="1"/>
        <rFont val="Tahoma"/>
        <family val="2"/>
      </rPr>
      <t xml:space="preserve">. </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</si>
  <si>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 los documentos: Estatuto de Auditoría y Manual de Auditoría Interna del Canal, por lo que se califica</t>
    </r>
    <r>
      <rPr>
        <b/>
        <sz val="9"/>
        <color theme="1"/>
        <rFont val="Tahoma"/>
        <family val="2"/>
      </rPr>
      <t xml:space="preserve"> "Sin iniciar".</t>
    </r>
  </si>
  <si>
    <r>
      <rPr>
        <b/>
        <sz val="9"/>
        <color theme="1"/>
        <rFont val="Tahoma"/>
        <family val="2"/>
      </rPr>
      <t xml:space="preserve">Análisis OCI: </t>
    </r>
    <r>
      <rPr>
        <sz val="9"/>
        <color theme="1"/>
        <rFont val="Tahoma"/>
        <family val="2"/>
      </rPr>
      <t>Se evidencian dos reuniones con capacitaciones, para el equipo de control interno, de acuerdo con los temas descritos en las evidencias que soportan la ejecución de las acciones. Con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</si>
  <si>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FORMULACIÓN, SEGUIMIENTO Y EVALUACIÓN DEL PLAN ANUAL DE AUDITORÍAS  (CCSE-PD-004).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</si>
  <si>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EN PROCESO</t>
  </si>
  <si>
    <r>
      <rPr>
        <b/>
        <sz val="9"/>
        <color theme="1"/>
        <rFont val="Tahoma"/>
        <family val="2"/>
      </rPr>
      <t>Fecha de inicio:</t>
    </r>
    <r>
      <rPr>
        <sz val="9"/>
        <color theme="1"/>
        <rFont val="Tahoma"/>
        <family val="2"/>
      </rPr>
      <t xml:space="preserve">
Según tiempos establecidos para la contratación</t>
    </r>
  </si>
  <si>
    <r>
      <t xml:space="preserve">Reporte At. Ciudadano: </t>
    </r>
    <r>
      <rPr>
        <sz val="9"/>
        <color theme="1"/>
        <rFont val="Tahoma"/>
        <family val="2"/>
      </rPr>
      <t>Se creó en el cuadro de control AAUT-FT-009 SEGUIMIENTO Y CONTROL DE SOLICITUDES DE COPIA DE MATERIAL AUDIOVISUAL una hoja para las solicitudes de la presente vigencia, se vienen registrando allí las solicitudes recibidas. Se realizó reunión con las áreas de Programación, Dirección Operativa, Control Interno, Ventas y Mercadeo y Atención al Ciudadano el 27 de enero de 2020 para revisar el procedimiento que se le está dando desde Dirección Operativa a la autorización de copias de material audiovisual al igual que el cobro de las mismas. Se definieron desde Programación unas tipologías para establecer los costos y cobro de las copias de material audiovisual con el fin de que estás quedaran documentadas en el proceso de Atención y respuesta a los requerimientos de la ciudadanía cuando se documentaran igualmente en el tarifario del canal, aún no se han incluido teniendo en cuenta que el tarifario de la entidad no ha sido ajustado aún por el área. Se creo un formulario para solicitud de copias de material audiovisual y licencia de imágenes que se publicó en la página web. Este fue enviado para observaciones de las áreas encargadas el 16 de marzo de 2020. El 19 de marzo se solicitó la creación del botón en la página web. El 30 de abril se actualizó, se publico en la intranet y se socializo a través del correo electrónico el procedimiento de Atención y Respuesta a los Requerimientos de la Ciudadanía donde se incluyo el formulario mencionado.</t>
    </r>
    <r>
      <rPr>
        <b/>
        <sz val="9"/>
        <color theme="1"/>
        <rFont val="Tahoma"/>
        <family val="2"/>
      </rPr>
      <t xml:space="preserve">
Análisis OCI: </t>
    </r>
    <r>
      <rPr>
        <sz val="9"/>
        <color theme="1"/>
        <rFont val="Tahoma"/>
        <family val="2"/>
      </rPr>
      <t xml:space="preserve">Se procede a la verificación de los soportes remitidos evidenciando que se han venido trabajando las mejoras sobre el AAUT-PD-001 ATENCIÓN Y RESPUESTA A REQUERIMIENTOS DE LA CIUDADANIA frente a las políticas de operación y documentos para requerir copias de material audiovisual; sin embargo, frente al control establecido la actividad 9 del procedimiento, no cuenta con punto de control. De igual manera frente a las actividades formuladas no se evidencian los soportes que evidencien el comunicado a las áreas involucradas, así como tampoco se observa el cotejo mensual con el área de tráfico. 
Teniendo en cuenta lo anterior, así como las fechas de ejecución planteadas se califica con estado </t>
    </r>
    <r>
      <rPr>
        <b/>
        <sz val="9"/>
        <color theme="1"/>
        <rFont val="Tahoma"/>
        <family val="2"/>
      </rPr>
      <t>"En Proceso"</t>
    </r>
    <r>
      <rPr>
        <sz val="9"/>
        <color theme="1"/>
        <rFont val="Tahoma"/>
        <family val="2"/>
      </rPr>
      <t xml:space="preserve"> y se recomienda al área adelantar las revisiones pertinentes, así como la realización de las actividades con el fin de dar cabal cumplimiento a lo formulado. </t>
    </r>
  </si>
  <si>
    <t>Jizeth González</t>
  </si>
  <si>
    <r>
      <rPr>
        <b/>
        <sz val="9"/>
        <color theme="1"/>
        <rFont val="Tahoma"/>
        <family val="2"/>
      </rPr>
      <t>Reporte Subdirección Financiera:</t>
    </r>
    <r>
      <rPr>
        <sz val="9"/>
        <color theme="1"/>
        <rFont val="Tahoma"/>
        <family val="2"/>
      </rPr>
      <t xml:space="preserve"> El día 14 de abril se convocó reunión para revisión de los procedimientos de la subdirección financiera. 
</t>
    </r>
    <r>
      <rPr>
        <b/>
        <sz val="9"/>
        <color theme="1"/>
        <rFont val="Tahoma"/>
        <family val="2"/>
      </rPr>
      <t xml:space="preserve">Análisis OCI: </t>
    </r>
    <r>
      <rPr>
        <sz val="9"/>
        <color theme="1"/>
        <rFont val="Tahoma"/>
        <family val="2"/>
      </rPr>
      <t xml:space="preserve">Se verificó la actualización del procedimiento "Liquidación de Órdenes de pago", código AGFF-PD-010, versión 7 del 31/03/2020, en la intranet. En virtud de lo concluido en el acta de reunión del equipo de la Subdirección Financiera (14/04/2020), al indicar que no es necesaria la actualización por el primer cuatrimestre de la vigencia.  se califica </t>
    </r>
    <r>
      <rPr>
        <b/>
        <sz val="9"/>
        <color theme="1"/>
        <rFont val="Tahoma"/>
        <family val="2"/>
      </rPr>
      <t>"En Proceso"</t>
    </r>
    <r>
      <rPr>
        <sz val="9"/>
        <color theme="1"/>
        <rFont val="Tahoma"/>
        <family val="2"/>
      </rPr>
      <t>, ya que la acción está planteada para toda la vigencia 2020.</t>
    </r>
  </si>
  <si>
    <r>
      <rPr>
        <b/>
        <sz val="9"/>
        <color theme="1"/>
        <rFont val="Tahoma"/>
        <family val="2"/>
      </rPr>
      <t xml:space="preserve">Reporte Subdirección Financiera: </t>
    </r>
    <r>
      <rPr>
        <sz val="9"/>
        <color theme="1"/>
        <rFont val="Tahoma"/>
        <family val="2"/>
      </rPr>
      <t xml:space="preserve">El día 14 de abril se convocó reunión para revisión de los procedimientos de la subdirección financiera. 
</t>
    </r>
    <r>
      <rPr>
        <b/>
        <sz val="9"/>
        <color theme="1"/>
        <rFont val="Tahoma"/>
        <family val="2"/>
      </rPr>
      <t>Análisis OCI:</t>
    </r>
    <r>
      <rPr>
        <sz val="9"/>
        <color theme="1"/>
        <rFont val="Tahoma"/>
        <family val="2"/>
      </rPr>
      <t xml:space="preserve"> Se verificó la actualización del procedimiento referido de acuerdo con los soportes remitidos, en la intranet. De acuerdo con el desarrollo, acuerdos y conclusiones de la reunión realizada el 14/04/2020, indica el área que no es necesaria la actualización de más procedimientos por el primer cuatrimestre de la vigencia. Por tal razón, se califica </t>
    </r>
    <r>
      <rPr>
        <b/>
        <sz val="9"/>
        <color theme="1"/>
        <rFont val="Tahoma"/>
        <family val="2"/>
      </rPr>
      <t>"En Proceso".</t>
    </r>
  </si>
  <si>
    <r>
      <rPr>
        <b/>
        <sz val="9"/>
        <color theme="1"/>
        <rFont val="Tahoma"/>
        <family val="2"/>
      </rPr>
      <t xml:space="preserve">Reporte Coordinación Jurídica: </t>
    </r>
    <r>
      <rPr>
        <sz val="9"/>
        <color theme="1"/>
        <rFont val="Tahoma"/>
        <family val="2"/>
      </rPr>
      <t xml:space="preserve">Se adelantó capacitación del Manual de Contratación Supervisión e Interventoría el 31-03-2020 sobre Supervisión e Interventoría y Modalidades y Factores de Selección.
</t>
    </r>
    <r>
      <rPr>
        <b/>
        <sz val="9"/>
        <color theme="1"/>
        <rFont val="Tahoma"/>
        <family val="2"/>
      </rPr>
      <t xml:space="preserve">
Análisis OCI: </t>
    </r>
    <r>
      <rPr>
        <sz val="9"/>
        <color theme="1"/>
        <rFont val="Tahoma"/>
        <family val="2"/>
      </rPr>
      <t xml:space="preserve">Revisado los soportes remitidos se da cuenta del cumplimiento de la actividad de socialización del manual de contratación a las diferentes áreas de canal capital.  De la segunda actividad no se tiene información que haya sido necesaria durante el periodo de este seguimiento. Se sugiere al área mantener jornadas de autocontrol sobre los temas contractuales, aún más con la coyuntura de cambio de administración. Por lo anterior se califica la acción </t>
    </r>
    <r>
      <rPr>
        <b/>
        <sz val="9"/>
        <color theme="1"/>
        <rFont val="Tahoma"/>
        <family val="2"/>
      </rPr>
      <t xml:space="preserve">"En Proceso". </t>
    </r>
  </si>
  <si>
    <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
Análisis OCI: </t>
    </r>
    <r>
      <rPr>
        <sz val="9"/>
        <color theme="1"/>
        <rFont val="Tahoma"/>
        <family val="2"/>
      </rPr>
      <t xml:space="preserve">Se revisan los soportes remitidos evidenciando la base de datos de préstamo de los expedientes del archivo central para la vigencia 2020, así como el formato de solicitud diligenciada; sin embargo, se observan diferencias entre los documentos entregados, adicionalmente, es importante mejorar el reporte de indicadores teniendo en cuenta lo formulado en las acciones, ya que no es posible evidenciar el objetivo de estos. De igual manera, no es posible verificar la implementación de los controles establecidos, toda vez que no es posible adelantar las comprobaciones de los seguimientos formulados.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</si>
  <si>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r>
      <rPr>
        <b/>
        <sz val="9"/>
        <color theme="1"/>
        <rFont val="Tahoma"/>
        <family val="2"/>
      </rP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Análisis OCI: </t>
    </r>
    <r>
      <rPr>
        <sz val="9"/>
        <color theme="1"/>
        <rFont val="Tahoma"/>
        <family val="2"/>
      </rPr>
      <t xml:space="preserve">Se realiza la verificación de los soportes observando que la base de datos de préstamo de expedientes no cuenta con el análisis de revisión de esta, frente a los soportes de correo de solicitud se evidencia la respuesta de algunos requerimientos; sin embargo, es importante mejorar el reporte de indicadores teniendo en cuenta lo formulado en las acciones, ya que no es posible evidenciar el objetivo de estos. De igual manera, es importante revisar los controles establecidos, ya que estos no cuentan con todos los requisitos al formularse como una actividad, por lo que no es posible establecer la eficiencia de su aplicación en la mitigación del riesgo identificado teniendo en cuenta las directrices de la "Guía para la administración del riesgo y diseño de controles en entidades públicas".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</si>
  <si>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los Anexos técnicos para la contratación de los mantenimientos, adquisición de equipos e insumos de conformidad con lo formulado, se recomienda colocarle identificación al formato de manera que pueda evidenciarse el titulo y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</si>
  <si>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las condiciones mínimas y estudios de mercado para tres (3) contratos de adquisición de bienes y servicios de conformidad con lo formulado, se recomienda colocarle identificación al formato de estudios de mercado de manera que pueda evidenciarse el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</si>
  <si>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r>
      <t xml:space="preserve">Reporte S. Administrativos: </t>
    </r>
    <r>
      <rPr>
        <sz val="9"/>
        <color theme="1"/>
        <rFont val="Tahoma"/>
        <family val="2"/>
      </rPr>
      <t>Se envía correo electrónico al área de Planeación solicitando el procedimiento en formato editable para realizar los cambios requeridos por el área.</t>
    </r>
    <r>
      <rPr>
        <b/>
        <sz val="9"/>
        <color theme="1"/>
        <rFont val="Tahoma"/>
        <family val="2"/>
      </rPr>
      <t xml:space="preserve">
Análisis OCI: </t>
    </r>
    <r>
      <rPr>
        <sz val="9"/>
        <color theme="1"/>
        <rFont val="Tahoma"/>
        <family val="2"/>
      </rPr>
      <t xml:space="preserve">Teniendo en cuenta el reporte del área, se evidencia la solicitud de los documentos a Planeación; sin embargo, no se evidencian avances frente a lo propuesto con lo que se pueda dar cumplimiento a la meta establecida. 
Teniendo en cuenta lo anterior, así como las fechas de ejecución programadas se califica la acción con alerta </t>
    </r>
    <r>
      <rPr>
        <b/>
        <sz val="9"/>
        <color theme="1"/>
        <rFont val="Tahoma"/>
        <family val="2"/>
      </rPr>
      <t xml:space="preserve">"Sin Iniciar" </t>
    </r>
    <r>
      <rPr>
        <sz val="9"/>
        <color theme="1"/>
        <rFont val="Tahoma"/>
        <family val="2"/>
      </rPr>
      <t xml:space="preserve">y se recomienda al área adelantar las acciones pertinentes que den cumplimiento a lo formulado. </t>
    </r>
  </si>
  <si>
    <r>
      <rPr>
        <b/>
        <sz val="9"/>
        <color theme="1"/>
        <rFont val="Tahoma"/>
        <family val="2"/>
      </rPr>
      <t xml:space="preserve">Reporte S. Administrativos: </t>
    </r>
    <r>
      <rPr>
        <sz val="9"/>
        <color theme="1"/>
        <rFont val="Tahoma"/>
        <family val="2"/>
      </rPr>
      <t xml:space="preserve">Se envía estudio de seguridad realizado en la vigencia 2019 toda vez que, se realizo una adición al contrato actual y por esta razón, las condiciones de seguridad de vigilancia siguen siendo las mismas. 
</t>
    </r>
    <r>
      <rPr>
        <b/>
        <sz val="9"/>
        <color theme="1"/>
        <rFont val="Tahoma"/>
        <family val="2"/>
      </rPr>
      <t xml:space="preserve">Análisis OCI: </t>
    </r>
    <r>
      <rPr>
        <sz val="9"/>
        <color theme="1"/>
        <rFont val="Tahoma"/>
        <family val="2"/>
      </rPr>
      <t xml:space="preserve">Teniendo en cuenta el reporte del área, se evidencia el análisis de seguridad y la adición al contrato 462-2019 hasta septiembre de la presente vigencia, por lo que no se remiten soportes adicionales de cumplimiento a lo formulado. 
Teniendo en cuenta lo anterior, así como las fechas de ejecución se califica la acción </t>
    </r>
    <r>
      <rPr>
        <b/>
        <sz val="9"/>
        <color theme="1"/>
        <rFont val="Tahoma"/>
        <family val="2"/>
      </rPr>
      <t>"En Proceso"</t>
    </r>
    <r>
      <rPr>
        <sz val="9"/>
        <color theme="1"/>
        <rFont val="Tahoma"/>
        <family val="2"/>
      </rPr>
      <t xml:space="preserve">. </t>
    </r>
  </si>
  <si>
    <r>
      <t xml:space="preserve">Análisis OCI: </t>
    </r>
    <r>
      <rPr>
        <sz val="9"/>
        <color theme="1"/>
        <rFont val="Tahoma"/>
        <family val="2"/>
      </rPr>
      <t xml:space="preserve">El área no reporta avances ni soportes sobre la ejecución de lo planteado, por lo que no es posible determinar la aplicación del control identificado, así como del cumplimiento de lo programado en el Plan. Teniendo en cuenta lo anterior, se califica la acción con alerta </t>
    </r>
    <r>
      <rPr>
        <b/>
        <sz val="9"/>
        <color theme="1"/>
        <rFont val="Tahoma"/>
        <family val="2"/>
      </rPr>
      <t>"Sin Iniciar"</t>
    </r>
    <r>
      <rPr>
        <sz val="9"/>
        <color theme="1"/>
        <rFont val="Tahoma"/>
        <family val="2"/>
      </rPr>
      <t xml:space="preserve"> y se recomienda al área adelantar las actividades pertinentes que permitan darle cabal cumplimiento a lo formulado.</t>
    </r>
  </si>
  <si>
    <r>
      <t xml:space="preserve">Reporte C. Técnica: </t>
    </r>
    <r>
      <rPr>
        <sz val="9"/>
        <color theme="1"/>
        <rFont val="Tahoma"/>
        <family val="2"/>
      </rPr>
      <t>La coordinación técnica en lo que lleva del año 2020 ha adelantado en procesos de contratación lo siguiente: Contrato 303-2020 - Empresa ISTRONYC - Objeto: Contar con los servicios de soporte técnico, mantenimiento y SLA para el sistema de LiveU propiedad de Canal Capital. Esta contratación no implica la adquisición de un producto o servicio, toda vez, que lo que es un contrato de SLA que incluye soporte técnico y RMA de acuerdo con lo ofertado por proveedor y respaldado por su fábrica. Adicional a lo anterior este contrato no cuenta con un proceso de estudio de mercado en el entendido que la empresa Istronyc es proveedor exclusivo para Colombia de la marca LiveU, productos amparados bajo el contrato celebrado (certificación esta adjunta en el expediente contractual).</t>
    </r>
    <r>
      <rPr>
        <b/>
        <sz val="9"/>
        <color theme="1"/>
        <rFont val="Tahoma"/>
        <family val="2"/>
      </rPr>
      <t xml:space="preserve">
Análisis OCI: </t>
    </r>
    <r>
      <rPr>
        <sz val="9"/>
        <color theme="1"/>
        <rFont val="Tahoma"/>
        <family val="2"/>
      </rPr>
      <t xml:space="preserve">Frente a lo reportado por el área no es posible evidenciar la documentación mencionada, así como tampoco se observa información ni soportes sobre el anexo técnico formulado en la acción; en consecuencia de lo anterior, es importante que se adelanten las verificaciones pertinentes con el fin de modificar la actividad de conformidad con lo indicado por el área. 
De manera adicional es importante verificar el control de la actividad toda vez que este no cuenta con todos los requisitos teniendo en cuenta las directrices de la </t>
    </r>
    <r>
      <rPr>
        <i/>
        <sz val="9"/>
        <color theme="1"/>
        <rFont val="Tahoma"/>
        <family val="2"/>
      </rPr>
      <t>"Guía para la administración del riesgo y diseño de controles en entidades públicas"</t>
    </r>
    <r>
      <rPr>
        <sz val="9"/>
        <color theme="1"/>
        <rFont val="Tahoma"/>
        <family val="2"/>
      </rPr>
      <t xml:space="preserve"> y por lo tanto no es posible establecer la eficiencia de su aplicación en la mitigación del riesgo identificado, al ser la misma actividad. Por lo anterior se califica la acción con alerta </t>
    </r>
    <r>
      <rPr>
        <b/>
        <sz val="9"/>
        <color theme="1"/>
        <rFont val="Tahoma"/>
        <family val="2"/>
      </rPr>
      <t>"Sin Iniciar".</t>
    </r>
  </si>
  <si>
    <r>
      <t xml:space="preserve">Reporte C. Programación: </t>
    </r>
    <r>
      <rPr>
        <sz val="9"/>
        <color theme="1"/>
        <rFont val="Tahoma"/>
        <family val="2"/>
      </rPr>
      <t xml:space="preserve">* Diariamente el Auxiliar de Tráfico realizó el envío de las continuidades a todas las personas que hacen parte del proceso de emisión para que todo el equipo este informado.
* La Coordinadora de Programación realizo el envío semanal de la parrilla de programación a la gerencia y al director Operativo para su revisión y aprobación. * Diariamente durante los turnos en el master de emisión los operadores llenan la bitácora con las novedades de sus funciones y todo lo relacionado con la emisión al aire. 
</t>
    </r>
    <r>
      <rPr>
        <b/>
        <sz val="9"/>
        <color theme="1"/>
        <rFont val="Tahoma"/>
        <family val="2"/>
      </rPr>
      <t xml:space="preserve">Análisis OCI: </t>
    </r>
    <r>
      <rPr>
        <sz val="9"/>
        <color theme="1"/>
        <rFont val="Tahoma"/>
        <family val="2"/>
      </rPr>
      <t xml:space="preserve">Se realiza la verificación de los soportes remitidos por el área evidenciando que se vienen entregando las parrillas semanales a la Dirección Operativa para aprobación (se recomienda ajustar el formato utilizado con los logos y encabezado), así como la remisión de las continuidades vía correo electrónico, frente a las cuales se recomienda al área remitir para los próximos seguimientos el registro de continuidades de tal manera que se pueda evidenciar la aplicación del formato determinado. De igual manera se evidencia el diligenciamiento de bitácoras por contratista (4) encargado del máster de emisión frente a la parrilla y el reporte de novedades.
Teniendo en cuenta lo anterior, así como las fechas de ejecución formuladas se califica </t>
    </r>
    <r>
      <rPr>
        <b/>
        <sz val="9"/>
        <color theme="1"/>
        <rFont val="Tahoma"/>
        <family val="2"/>
      </rPr>
      <t xml:space="preserve">"En Proceso" </t>
    </r>
    <r>
      <rPr>
        <sz val="9"/>
        <color theme="1"/>
        <rFont val="Tahoma"/>
        <family val="2"/>
      </rPr>
      <t xml:space="preserve">y se recomienda al área adelantar las mejoras pertinentes con el fin de dar continuidad a lo formulado en los tiempos establecidos. </t>
    </r>
  </si>
  <si>
    <r>
      <t xml:space="preserve">Análisis OCI: </t>
    </r>
    <r>
      <rPr>
        <sz val="9"/>
        <color theme="1"/>
        <rFont val="Tahoma"/>
        <family val="2"/>
      </rPr>
      <t xml:space="preserve">Se evidencia que el área no realiza ningún reporte de avances sobre las actividades realizadas con lo que se puedan correlacionar los soportes remitidos (Febrero), así como tampoco se puede verificar la aplicación del control toda vez que no se evidencia que los equipos relacionados en las matrices tengan su respectiva ficha de salida. 
Teniendo en cuenta lo anterior, así como las fechas de ejecución se califica la acción </t>
    </r>
    <r>
      <rPr>
        <b/>
        <sz val="9"/>
        <color theme="1"/>
        <rFont val="Tahoma"/>
        <family val="2"/>
      </rPr>
      <t xml:space="preserve">"En Proceso" </t>
    </r>
    <r>
      <rPr>
        <sz val="9"/>
        <color theme="1"/>
        <rFont val="Tahoma"/>
        <family val="2"/>
      </rPr>
      <t xml:space="preserve">y se recomienda al área adelantar acciones de mejora como fechar los formatos, realizar la consolidación y reporte para próximos seguimientos del registro mensual de los formatos de control y demás mejoras pertinentes,  con las que se puedan efectuar un mejor análisis de lo remitido y establecer el cumplimiento de lo formulado. </t>
    </r>
  </si>
  <si>
    <r>
      <t xml:space="preserve">Análisis OCI: </t>
    </r>
    <r>
      <rPr>
        <sz val="9"/>
        <color theme="1"/>
        <rFont val="Tahoma"/>
        <family val="2"/>
      </rPr>
      <t xml:space="preserve">Se procede a la verificación de lo remitido por el área evidenciando que no se realizó reporte de avances sobre las acciones formuladas y que los soportes entregados sobre el seguimiento del contrato de transporte 352-2019 VIP, no se relacionan con las fechas programadas para la realización de lo planteado. De igual manera, no es posible determinar la aplicación del control formulado, toda vez, que no se encuentran las planillas de la empresa de transporte con relación del uso de los vehículos.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mejoras como fechar los formatos utilizados y complementar los soportes que den cuenta de la realización de lo planteado. </t>
    </r>
  </si>
  <si>
    <t>Universo</t>
  </si>
  <si>
    <t>1. Correo de Bogotá es TIC - Aprobaciones pendiente por Dirección Operativa
2. Correo de Bogotá es TIC - Cuadro de control copias de material audiovisual.
3. Correo de Bogotá es TIC - Reporte de solicitudes pendientes a Agosto 31.</t>
  </si>
  <si>
    <r>
      <t xml:space="preserve">Reporte T. Humano: </t>
    </r>
    <r>
      <rPr>
        <sz val="9"/>
        <color theme="1"/>
        <rFont val="Tahoma"/>
        <family val="2"/>
      </rPr>
      <t xml:space="preserve">Se realizó una reunión en marzo sobre el tema de inducciones de las personas que ingresan al canal en la planta. Adicional se realizo una revisión del mapa en enero  de 2020 con planeación.
</t>
    </r>
    <r>
      <rPr>
        <b/>
        <sz val="9"/>
        <color theme="1"/>
        <rFont val="Tahoma"/>
        <family val="2"/>
      </rPr>
      <t xml:space="preserve">Análisis OCI: </t>
    </r>
    <r>
      <rPr>
        <sz val="9"/>
        <color theme="1"/>
        <rFont val="Tahoma"/>
        <family val="2"/>
      </rPr>
      <t xml:space="preserve">Se procede a verificar los soportes evidenciando que no tienen relación a lo establecido en la acción, así como tampoco se evidencia que den cumplimiento a lo formulado en el punto de control del procedimiento AGTH-PD-005 INGRESO DE SERVIDORES PUBLICOS, ya que los soportes se enfocan a la actualización del Plan Anticorrupción y de Atención al Ciudadano y Mapa de Riesgos de Corrupción, así como del ingreso de personal. 
Teniendo en cuenta lo anterior, así como las fechas de ejecución establecidas se califica la acción con alerta </t>
    </r>
    <r>
      <rPr>
        <b/>
        <sz val="9"/>
        <color theme="1"/>
        <rFont val="Tahoma"/>
        <family val="2"/>
      </rPr>
      <t xml:space="preserve">"Sin Iniciar" </t>
    </r>
    <r>
      <rPr>
        <sz val="9"/>
        <color theme="1"/>
        <rFont val="Tahoma"/>
        <family val="2"/>
      </rPr>
      <t xml:space="preserve">y se recomienda al área adelantar las actividades pertinentes para dar cumplimiento a lo formulado.  </t>
    </r>
  </si>
  <si>
    <t>1. Aprobación evidencia comunicado circular 017 del 7 de julio
2. Aprobación evidencia comunicado interno 16 de julio
3. Aprobación Evidencia comunicado interno 23 julio
4. Evidencia aprobación correo nuevas disposiciones Alcaldía Mayor para comunicado 25 de agosto
5. Evidencias aprobaciones impresión piezas campaña de Bioseguridad 7 de julio</t>
  </si>
  <si>
    <t>1 . Radicados  del mes  de mayo a agosto
2.  Procedimiento de Programación actualizado a la presente vigencia.</t>
  </si>
  <si>
    <t>1. Seguimiento Comercial 2020 - Proyectos Estratégicos.</t>
  </si>
  <si>
    <t xml:space="preserve">1. Continuidades diarias del mes  de mayo a agosto con sus respectivo screnshop.
2. Parrillas de programación con su respectivo correo.
3. Bitácoras diarias divididas por operador del master y respectivo mes. </t>
  </si>
  <si>
    <r>
      <t xml:space="preserve">Reporte Programación: </t>
    </r>
    <r>
      <rPr>
        <sz val="9"/>
        <color theme="1"/>
        <rFont val="Tahoma"/>
        <family val="2"/>
      </rPr>
      <t xml:space="preserve">Creación del formato de bitácora diaria para los operadores del master de emisión. 
</t>
    </r>
    <r>
      <rPr>
        <b/>
        <sz val="9"/>
        <color theme="1"/>
        <rFont val="Tahoma"/>
        <family val="2"/>
      </rPr>
      <t xml:space="preserve">Análisis OCI: </t>
    </r>
    <r>
      <rPr>
        <sz val="9"/>
        <color theme="1"/>
        <rFont val="Tahoma"/>
        <family val="2"/>
      </rPr>
      <t xml:space="preserve">Se adelanta la verificación de los documentos mencionados evidenciando que se adelantó la normalización de las bitácoras del máster de emisión, así como las continuidades diarias vía correo electrónico; de igual manera, se observó que las parrillas se vienen adelantando de manera semanal, frente a lo cual se recomienda que se adelante el ajuste del formato utilizado teniendo en cuenta que no cuenta con los nombres ni logos del documento normalizado y publicado. 
En el marco de las acciones que se vienen adelantando, se recomienda al área adelantar los ajustes del control con los códigos y nombres de los documentos utilizados para mitigación del riesgo. Teniendo en cuenta lo anterior, se mantiene la calificación de la acción </t>
    </r>
    <r>
      <rPr>
        <b/>
        <sz val="9"/>
        <color theme="1"/>
        <rFont val="Tahoma"/>
        <family val="2"/>
      </rPr>
      <t xml:space="preserve">"En Proceso" </t>
    </r>
    <r>
      <rPr>
        <sz val="9"/>
        <color theme="1"/>
        <rFont val="Tahoma"/>
        <family val="2"/>
      </rPr>
      <t xml:space="preserve">y se recomienda al área mantener la implementación y ajustes requeridos, teniendo en cuenta las fechas de finalización establecidas en el plan. </t>
    </r>
  </si>
  <si>
    <r>
      <t xml:space="preserve">Reporte Programación: </t>
    </r>
    <r>
      <rPr>
        <sz val="9"/>
        <color theme="1"/>
        <rFont val="Tahoma"/>
        <family val="2"/>
      </rPr>
      <t xml:space="preserve">1.Programación actualización normograma 2020, 2. Procedimiento MDCC PD
y 3. Programación actualización normograma 2019.
</t>
    </r>
    <r>
      <rPr>
        <b/>
        <sz val="9"/>
        <color theme="1"/>
        <rFont val="Tahoma"/>
        <family val="2"/>
      </rPr>
      <t xml:space="preserve">Análisis OCI: </t>
    </r>
    <r>
      <rPr>
        <sz val="9"/>
        <color theme="1"/>
        <rFont val="Tahoma"/>
        <family val="2"/>
      </rPr>
      <t>Se adelanta la revisión de la documentación referida por el área, en la cual se evidenciaron los Oficios 825 y 826 del 9 de julio de 2020 con la remisión de los informes trimestrales del Acuerdo 002 de 2011 y Resolución 0350 de 2016 (teniendo en cuenta el corte del presente seguimiento), así mismo se evidencia la respuesta del correo de solicitud de actualización del normograma y actualización del procedimiento MDCC-PD-002 GESTIÓN DE PROGRAMACIÓN PARA EL SERVICIO DE TELEVISIÓN con lo que se evidencia que se ha venido adelantando el cumplimiento de las acciones formuladas. 
Frente al control relacionado para el riesgo identificado, se recomienda al área adelantar las revisiones y modificaciones pertinentes ya que está determinado como una acción y no cuenta con todos los requisitos teniendo en cuenta las directrices de la</t>
    </r>
    <r>
      <rPr>
        <i/>
        <sz val="9"/>
        <color theme="1"/>
        <rFont val="Tahoma"/>
        <family val="2"/>
      </rPr>
      <t xml:space="preserve"> "Guía para la administración del riesgo y diseño de controles en entidades públicas"</t>
    </r>
    <r>
      <rPr>
        <sz val="9"/>
        <color theme="1"/>
        <rFont val="Tahoma"/>
        <family val="2"/>
      </rPr>
      <t xml:space="preserve">. De conformidad con lo anterior, se califica la acción con estado </t>
    </r>
    <r>
      <rPr>
        <b/>
        <sz val="9"/>
        <color theme="1"/>
        <rFont val="Tahoma"/>
        <family val="2"/>
      </rPr>
      <t>"En Proceso"</t>
    </r>
    <r>
      <rPr>
        <sz val="9"/>
        <color theme="1"/>
        <rFont val="Tahoma"/>
        <family val="2"/>
      </rPr>
      <t xml:space="preserve"> y se recomienda al área adelantar las actividades pertinentes que permitan darle cabal cumplimiento a lo establecido dentro de las fechas determinadas. </t>
    </r>
  </si>
  <si>
    <t>1. Estudio de mercado Cto 367-2020 Talkshow - Avtech
2. Estudio de mercado Cto 388-2020 Segunda señal de TDT - Balum
3. Estudio de mercado Cto 468-2020 Mto Plantas, UPS y Aires Acondicionados Sergemaq
4. Estudio de mercado Cto 567-2020 Renovación salas de edición y graficacion JIT Solutions</t>
  </si>
  <si>
    <t xml:space="preserve">1. Las condiciones técnicas y jurídicas establecidas por capital para realizar la contratación de los proveedores de los contenidos han sido publicadas en la pagina web de la entidad en el siguiente link:
*  CP-01-2020https://community.secop.gov.co/Public/Tendering/OpportunityDetail/Index?noticeUID=CO1.NTC.1260207&amp;isFromPublicArea=True&amp;isModal=False  
* CP-02-2020 https://community.secop.gov.co/Public/Tendering/OpportunityDetail/Index?noticeUID=CO1.NTC.1259660&amp;isFromPublicArea=True&amp;isModal=False
* CP-03.2020https://community.secop.gov.co/Public/Tendering/OpportunityDetail/Index?noticeUID=CO1.NTC.1348505&amp;isFromPublicArea=True&amp;isModal=False  </t>
  </si>
  <si>
    <t>1. Base de préstamos 2020</t>
  </si>
  <si>
    <t>Mapa de Riesgos de Corrupción 2020
Versión 2
Fecha de publicación: 31/07/2020
Seguimiento vigencia 2020
Oficina de Control Interno</t>
  </si>
  <si>
    <t>SEGUNDO SEGUIMIENTO 2020</t>
  </si>
  <si>
    <t>1. Evidencia control “Realizar la autorización de salida de equipos por la instancia correspondiente”.</t>
  </si>
  <si>
    <t>1. Lineamientos de transporte.
2. Correos de socialización de los lineamientos de transporte.
3. Comprobantes de servicio del contrato 130 de 2020. 
4. Formatos para supervisión de transporte.
5. Reporte SECOP II de planillas de servicios ocasionales.</t>
  </si>
  <si>
    <t xml:space="preserve">1. Cronograma actualización documentos OCI </t>
  </si>
  <si>
    <t>No se remiten soportes para el seguimiento del segundo cuatrimestre de la vigencia.</t>
  </si>
  <si>
    <r>
      <rPr>
        <b/>
        <sz val="9"/>
        <color theme="1"/>
        <rFont val="Tahoma"/>
        <family val="2"/>
      </rPr>
      <t>Análisis OCI:</t>
    </r>
    <r>
      <rPr>
        <sz val="9"/>
        <color theme="1"/>
        <rFont val="Tahoma"/>
        <family val="2"/>
      </rPr>
      <t xml:space="preserve"> Para el periodo de seguimiento, se realizó cronograma de la Oficina, para la revisión y/o actualización de los documentos de la misma, en el cual se encuentra el procedimiento AUDITORIAS DE GESTIÓN (CCSE-PD-002), programado para septiembre de 2020. Por lo anteriormente expuesto, se califica </t>
    </r>
    <r>
      <rPr>
        <b/>
        <sz val="9"/>
        <color theme="1"/>
        <rFont val="Tahoma"/>
        <family val="2"/>
      </rPr>
      <t>"Sin iniciar"</t>
    </r>
    <r>
      <rPr>
        <sz val="9"/>
        <color theme="1"/>
        <rFont val="Tahoma"/>
        <family val="2"/>
      </rPr>
      <t>, teniendo en cuenta que el plazo finaliza al cierre de la vigencia 2020.</t>
    </r>
  </si>
  <si>
    <r>
      <rPr>
        <b/>
        <sz val="9"/>
        <color theme="1"/>
        <rFont val="Tahoma"/>
        <family val="2"/>
      </rPr>
      <t xml:space="preserve">Análisis OCI: </t>
    </r>
    <r>
      <rPr>
        <sz val="9"/>
        <color theme="1"/>
        <rFont val="Tahoma"/>
        <family val="2"/>
      </rPr>
      <t>Para el periodo de seguimiento, no se reporta avance adicional al del primer cuatrimestre, en el que se actualizó el procedimiento SEGUIMIENTOS. Sin embargo y de acuerdo con el plazo de ejecución, que finaliza el 31/12/2020, se califica como</t>
    </r>
    <r>
      <rPr>
        <b/>
        <sz val="9"/>
        <color theme="1"/>
        <rFont val="Tahoma"/>
        <family val="2"/>
      </rPr>
      <t xml:space="preserve"> "En proceso"</t>
    </r>
    <r>
      <rPr>
        <sz val="9"/>
        <color theme="1"/>
        <rFont val="Tahoma"/>
        <family val="2"/>
      </rPr>
      <t xml:space="preserve">. </t>
    </r>
  </si>
  <si>
    <r>
      <rPr>
        <b/>
        <sz val="9"/>
        <color theme="1"/>
        <rFont val="Tahoma"/>
        <family val="2"/>
      </rPr>
      <t xml:space="preserve">Análisis OCI: </t>
    </r>
    <r>
      <rPr>
        <sz val="9"/>
        <color theme="1"/>
        <rFont val="Tahoma"/>
        <family val="2"/>
      </rPr>
      <t>Se evidencian cuatro capacitaciones para este periodo de seguimiento, para el equipo de control interno, de acuerdo con los temas descritos en las evidencias que soportan la ejecución de las acciones. Con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</si>
  <si>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periodo de seguimiento, se realizó cronograma de la Oficina, para la revisión y/o actualización de los documentos de la misma, en el cual se encuentra el procedimiento FORMULACIÓN, SEGUIMIENTO Y EVALUACIÓN DEL PLAN ANUAL DE AUDITORÍAS  (CCSE-PD-004), programado para septiembre de 2020. Por lo anteriormente expuesto, se califica </t>
    </r>
    <r>
      <rPr>
        <b/>
        <sz val="9"/>
        <color theme="1"/>
        <rFont val="Tahoma"/>
        <family val="2"/>
      </rPr>
      <t>"Sin iniciar"</t>
    </r>
    <r>
      <rPr>
        <sz val="9"/>
        <color theme="1"/>
        <rFont val="Tahoma"/>
        <family val="2"/>
      </rPr>
      <t>, teniendo en cuenta que el plazo finaliza al cierre de la vigencia 2020.</t>
    </r>
  </si>
  <si>
    <t>1. Acta de reunión segundo seguimiento
1.1. Convocatoria de reunión
2. Procedimiento AGFF-PD-010 LIQUIDACIÓN DE ÓRDENES DE PAGO, versión 8 del 08/06/2020.
3. Correo de actualización de formato (Actualización AGJC-CN-FT-005), del 05/08/2020
3.1. Formatos actualizados (Actualización AGJC-CN-FT-005), versiones del 06/08/2020.</t>
  </si>
  <si>
    <t>1. Acta de reunión del equipo de Control Interno del 10/07/2020 Capacitación Código de ética.
2. Acta de reunión del equipo de Control Interno del 21/08/2020 Toma de decisión de no modificar el documento "Código de ética del auditor interno" del Canal, debido a que no se presentan cambios en normatividad. 
3. Compromiso ético profesional Jhon Guancha.</t>
  </si>
  <si>
    <r>
      <rPr>
        <b/>
        <sz val="9"/>
        <color theme="1"/>
        <rFont val="Tahoma"/>
        <family val="2"/>
      </rPr>
      <t>Análisis OCI:</t>
    </r>
    <r>
      <rPr>
        <sz val="9"/>
        <color theme="1"/>
        <rFont val="Tahoma"/>
        <family val="2"/>
      </rPr>
      <t xml:space="preserve"> En las actas de reunión referidas, se verifica realización de capacitación de Código de ética del auditor interno y la decisión de no modificar el Código de ética en la vigencia 2020, a excepción del logo correspondiente a Capital. Acción que está pendiente de realizar, de acuerdo con el código publicado en la intranet. Ya se cuenta con el Compromiso ético del profesional Jhon Guancha del equipo de Control interno. Sin embargo, a la fecha se encuentra pendiente remitir  al expediente contractual, conforme al Código de ética para Auditores Internos CCSE-PO-004 del Canal.  Por lo anterior, se mantiene la calificación </t>
    </r>
    <r>
      <rPr>
        <b/>
        <sz val="9"/>
        <color theme="1"/>
        <rFont val="Tahoma"/>
        <family val="2"/>
      </rPr>
      <t>"En proceso"</t>
    </r>
    <r>
      <rPr>
        <sz val="9"/>
        <color theme="1"/>
        <rFont val="Tahoma"/>
        <family val="2"/>
      </rPr>
      <t>.</t>
    </r>
  </si>
  <si>
    <t>1. Acta de reunión del equipo de Control Interno del 03/07/2020 Capacitación Estatuto de auditoría y determinación de actualización.
2. Correo de remisión del 28/08/2020 con el proyecto de actualización del "Estatuto de auditoría" al Comité Institucional de Coordinación de Control Interno, a celebrarse el 01/09/2020.</t>
  </si>
  <si>
    <r>
      <rPr>
        <b/>
        <sz val="9"/>
        <color theme="1"/>
        <rFont val="Tahoma"/>
        <family val="2"/>
      </rPr>
      <t>Análisis OCI:</t>
    </r>
    <r>
      <rPr>
        <sz val="9"/>
        <color theme="1"/>
        <rFont val="Tahoma"/>
        <family val="2"/>
      </rPr>
      <t xml:space="preserve"> Para el periodo de seguimiento, se iniciaron actividades para cumplimiento de la revisión y/o actualización del Estatuto de Auditoría. En reunión del 03/07/2020, se definió modificar el estatuto para incluir art. 151 del Decreto 403 de 2020. Se realizó modificación y se remitió al Comité  Institucional de Coordinación de Control Interno, para revisión y aprobación en la sesión del 01/09/2020. Por lo que se califica</t>
    </r>
    <r>
      <rPr>
        <b/>
        <sz val="9"/>
        <color theme="1"/>
        <rFont val="Tahoma"/>
        <family val="2"/>
      </rPr>
      <t xml:space="preserve"> "En proceso".</t>
    </r>
  </si>
  <si>
    <t>1. Acta de reunión del equipo de Control Interno del 03/07/2020 Capacitación Estatuto de auditoría y determinación de actualización.
2. Acta de reunión del equipo de Control Interno del 10/07/2020 Capacitación Código de ética.
3. Control asistencia evento: Capacitación "En tiempos de pandemia, aprendamos de riesgos de corrupción".
4.  Control asistencia evento: Capacitación reportes segundo seguimiento Oficina Control Interno  2020.</t>
  </si>
  <si>
    <t>1. Reporte SEGPLAN del mes de mayo
2. Correos electrónicos de solicitud y respuesta de información sobre el Plan de Fortalecimiento Institucional
3. Correo electrónico informando el reporte del seguimiento a los proyectos de inversión en SPI del proyecto 7511.
4. Correo electrónico sobre fallas en SPI para el proyecto 7505.</t>
  </si>
  <si>
    <t>1. En Marzo 31 de 2020, se adelantó jornada de capacitación sobre el Manual de Contratación, Supervisión e Interventoría de la Entidad sobre modalidades y factores de selección y  sobre supervisión e interventoría. Se anexan: dos (2) presentaciones en Power Point sobre Modalidades y Factores de Selección y Supervisión e Interventoría de los contratos; un pantallazo (1) donde se observa la fecha de realización, hora y asistencia a la reunión virtual para adelantar esta actividad. un (1) pantallazo de aceptación convocatoria; un (1) pantallazo convocatoria capacitación.</t>
  </si>
  <si>
    <r>
      <t xml:space="preserve">Reporte G. Documental: </t>
    </r>
    <r>
      <rPr>
        <sz val="9"/>
        <color theme="1"/>
        <rFont val="Tahoma"/>
        <family val="2"/>
      </rPr>
      <t xml:space="preserve">Se mantiene al día el registro de los prestamos solicitados al Archivo central.
</t>
    </r>
    <r>
      <rPr>
        <b/>
        <sz val="9"/>
        <color theme="1"/>
        <rFont val="Tahoma"/>
        <family val="2"/>
      </rPr>
      <t xml:space="preserve">Análisis OCI: </t>
    </r>
    <r>
      <rPr>
        <sz val="9"/>
        <color theme="1"/>
        <rFont val="Tahoma"/>
        <family val="2"/>
      </rPr>
      <t xml:space="preserve">Se verifica la base de datos de préstamos adelantados por el área; sin embargo, no se evidencian los formatos de solicitud diligenciados, de acuerdo con la acción propuesta, así mismo, se reitera la recomendación de implementar mejoras en el reporte de indicadores teniendo en cuenta lo formulado en las acciones, ya que no es posible evidenciar el objetivo de estos. Por lo anterior, se mantiene la calificación de la acción con estado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en los plazos establecidos. 
De igual manera, frente al control identificado se recomienda adelantar la verificación de manera que se complemente con el código de la documentación que se está utilizando de manera que se pueda verificar la aplicación de estos. </t>
    </r>
  </si>
  <si>
    <r>
      <t xml:space="preserve">Reporte At. Ciudadano: </t>
    </r>
    <r>
      <rPr>
        <sz val="9"/>
        <color theme="1"/>
        <rFont val="Tahoma"/>
        <family val="2"/>
      </rPr>
      <t>1. No se ha realizado ningún avance respecto a esta acción. 2. Se envió correo de recordatorio de solicitudes pendientes.</t>
    </r>
    <r>
      <rPr>
        <b/>
        <sz val="9"/>
        <color theme="1"/>
        <rFont val="Tahoma"/>
        <family val="2"/>
      </rPr>
      <t xml:space="preserve">
Análisis OCI: </t>
    </r>
    <r>
      <rPr>
        <sz val="9"/>
        <color theme="1"/>
        <rFont val="Tahoma"/>
        <family val="2"/>
      </rPr>
      <t>De conformidad con el reporte entregado por el área no se evidencian soportes frente a la comunicación</t>
    </r>
    <r>
      <rPr>
        <i/>
        <sz val="9"/>
        <color theme="1"/>
        <rFont val="Tahoma"/>
        <family val="2"/>
      </rPr>
      <t xml:space="preserve"> sobre las actividades para el registro, validación, aprobación y autorización de entrega y cobro de copias de material audiovisual</t>
    </r>
    <r>
      <rPr>
        <sz val="9"/>
        <color theme="1"/>
        <rFont val="Tahoma"/>
        <family val="2"/>
      </rPr>
      <t xml:space="preserve">. Así mismo, se evidenció que durante julio y agosto se remitió el reporte a tráfico sobre las solicitudes de copias pendientes por respuesta desde el área de Programación. 
Por otro lado, adelantando la revisión de los controles establecidos para mitigación del riesgo, se observa que si bien se viene adelantando el uso del formato AAUT-FT009 SEGUIMIENTO Y CONTROL DE SOLICITUDES DE COPIAS DE MATERIAL AUDIOVISUAL consignado en el punto de control 10 del procedimiento AAUT-PD-001 ATENCIÓN Y RESPUESTA A REQUERIMIENTOS DE LA CIUDADANIA, el cotejo adelantado con el área de Tráfico evidencia que no se está adelantando el seguimiento de las solicitudes relacionadas, por lo que es importante establecer acciones que permitan dar cumplimiento a los tiempos establecidos para respuesta sobre la entrega de material. 
Por lo anterior, se mantiene la calificación </t>
    </r>
    <r>
      <rPr>
        <b/>
        <sz val="9"/>
        <color theme="1"/>
        <rFont val="Tahoma"/>
        <family val="2"/>
      </rPr>
      <t>"En Proceso"</t>
    </r>
    <r>
      <rPr>
        <sz val="9"/>
        <color theme="1"/>
        <rFont val="Tahoma"/>
        <family val="2"/>
      </rPr>
      <t xml:space="preserve"> y se recomienda al área adelantar lo pertinente para dar cabal cumplimiento a la acción formulada dentro de los plazos determinados, así como el reporte de las desviaciones que se vienen presentando sobre la ejecución del control identificado en el procedimiento mencionado. </t>
    </r>
  </si>
  <si>
    <r>
      <t xml:space="preserve">Reporte Producción: </t>
    </r>
    <r>
      <rPr>
        <sz val="9"/>
        <color theme="1"/>
        <rFont val="Tahoma"/>
        <family val="2"/>
      </rPr>
      <t xml:space="preserve">Se notifica que desde la creación del control este se viene realizando conforme a lo planeado sin ninguna anomalía.
</t>
    </r>
    <r>
      <rPr>
        <b/>
        <sz val="9"/>
        <color theme="1"/>
        <rFont val="Tahoma"/>
        <family val="2"/>
      </rPr>
      <t xml:space="preserve">Análisis OCI: </t>
    </r>
    <r>
      <rPr>
        <sz val="9"/>
        <color theme="1"/>
        <rFont val="Tahoma"/>
        <family val="2"/>
      </rPr>
      <t xml:space="preserve">Una vez verificados los soportes entregados por el área se pueden evidenciar las matrices de asignación de equipos; sin embargo, no se evidencia la aprobación de entrega de los mismos de conformidad con lo formulado en la acción, por lo que los soportes indicados no corresponden a lo planteado, así mismo se observa que el control establecido no cumple con los lineamientos determinados en la </t>
    </r>
    <r>
      <rPr>
        <i/>
        <sz val="9"/>
        <color theme="1"/>
        <rFont val="Tahoma"/>
        <family val="2"/>
      </rPr>
      <t xml:space="preserve">"Guía para la administración del riesgo y diseño de controles en entidades públicas", </t>
    </r>
    <r>
      <rPr>
        <sz val="9"/>
        <color theme="1"/>
        <rFont val="Tahoma"/>
        <family val="2"/>
      </rPr>
      <t xml:space="preserve">debido a que el control no puede ser la misma actividad ya que debe encaminarse a modificar el riesgo. En este sentido, el control serían los formatos de salida de equipos con la aprobación correspondiente y la actividad de control el seguimiento adelantado sobre la autorización de los equipos, que permitan evidenciar que la ejecución del control es efectivo para mitigar la materialización del riesgo.
Por lo anterior, se califica la acción con estado </t>
    </r>
    <r>
      <rPr>
        <b/>
        <sz val="9"/>
        <color theme="1"/>
        <rFont val="Tahoma"/>
        <family val="2"/>
      </rPr>
      <t>"En Proceso"</t>
    </r>
    <r>
      <rPr>
        <sz val="9"/>
        <color theme="1"/>
        <rFont val="Tahoma"/>
        <family val="2"/>
      </rPr>
      <t xml:space="preserve"> y se recomienda al área adelantar las verificaciones correspondientes a la acción, soportes y controles del riesgo identificado de manera que se pueda adelantar una evaluación pertinente por parte del equipo de la OCI. </t>
    </r>
  </si>
  <si>
    <r>
      <t xml:space="preserve">Reporte G. Documental: </t>
    </r>
    <r>
      <rPr>
        <sz val="9"/>
        <color theme="1"/>
        <rFont val="Tahoma"/>
        <family val="2"/>
      </rPr>
      <t xml:space="preserve">Se registra los prestamos realizados en la base de evidencia en donde se registra la solicitud, la fecha y el tipo de soporte en el cual se realiza el préstamo. En la siguiente pestaña refleja los indicadores mensuales de los prestamos realizados. 
</t>
    </r>
    <r>
      <rPr>
        <b/>
        <sz val="9"/>
        <color theme="1"/>
        <rFont val="Tahoma"/>
        <family val="2"/>
      </rPr>
      <t xml:space="preserve">Análisis OCI: </t>
    </r>
    <r>
      <rPr>
        <sz val="9"/>
        <color theme="1"/>
        <rFont val="Tahoma"/>
        <family val="2"/>
      </rPr>
      <t>Una vez revisados los soportes remitidos por el área, no se observan los correos de solicitud de prestamos, solo se hace entrega de la base de datos en la que se viene adelantando el control de préstamos con la pestaña de indicadores, sobre los cuales se reitera la recomendación de implementar mejoras en el reporte de indicadores teniendo en cuenta lo formulado en las acciones, ya que no es posible evidenciar el objetivo de estos. Es importante que se remitan los soportes de solicitudes de préstamo efectuadas vía correo electrónico con el fin de adelantar la medición del indicador propuesto y con esto determinar el avance de cumplimiento de las acciones formuladas. 
De igual manera, es importante revisar los controles establecidos, ya que estos no cuentan con todos los requisitos al formularse como una actividad, por lo que no es posible establecer la eficiencia de su aplicación en la mitigación del riesgo identificado teniendo en cuenta las directrices de la</t>
    </r>
    <r>
      <rPr>
        <i/>
        <sz val="9"/>
        <color theme="1"/>
        <rFont val="Tahoma"/>
        <family val="2"/>
      </rPr>
      <t xml:space="preserve"> "Guía para la administración del riesgo y diseño de controles en entidades públicas".
</t>
    </r>
    <r>
      <rPr>
        <sz val="9"/>
        <color theme="1"/>
        <rFont val="Tahoma"/>
        <family val="2"/>
      </rPr>
      <t xml:space="preserve">Teniendo en cuenta lo anterior, se mantiene la calificación en estado </t>
    </r>
    <r>
      <rPr>
        <b/>
        <sz val="9"/>
        <color theme="1"/>
        <rFont val="Tahoma"/>
        <family val="2"/>
      </rPr>
      <t xml:space="preserve">"En Proceso" </t>
    </r>
    <r>
      <rPr>
        <sz val="9"/>
        <color theme="1"/>
        <rFont val="Tahoma"/>
        <family val="2"/>
      </rPr>
      <t xml:space="preserve">y se recomienda al área adelantar los ajustes pertinentes con el fin de darle cabal cumplimiento a lo formulado en el plan, en los tiempos establecidos. </t>
    </r>
  </si>
  <si>
    <r>
      <t xml:space="preserve">Reporte Comunicaciones: </t>
    </r>
    <r>
      <rPr>
        <sz val="9"/>
        <color theme="1"/>
        <rFont val="Tahoma"/>
        <family val="2"/>
      </rPr>
      <t xml:space="preserve">Se adjuntan las evidencias correspondientes a correos en donde se da la aprobación de publicación de diferentes necesidades de comunicación, previa propuesta del área de Prensa y Comunicaciones para su difusión.
</t>
    </r>
    <r>
      <rPr>
        <b/>
        <sz val="9"/>
        <color theme="1"/>
        <rFont val="Tahoma"/>
        <family val="2"/>
      </rPr>
      <t xml:space="preserve">Análisis OCI: </t>
    </r>
    <r>
      <rPr>
        <sz val="9"/>
        <color theme="1"/>
        <rFont val="Tahoma"/>
        <family val="2"/>
      </rPr>
      <t xml:space="preserve">Teniendo en cuenta el reporte del área, se evidencia que se viene adelantando la comunicación entre la Coordinación y las áreas que remiten requerimiento de piezas y comunicados internos; sin embargo, no se evidencia soporte frente a la acción de la inscripción de la ruta de revisión de contenido y su documentación en el proceso de Comunicación.
De manera adicional, es importante verificar los lineamientos establecidos en la </t>
    </r>
    <r>
      <rPr>
        <i/>
        <sz val="9"/>
        <color theme="1"/>
        <rFont val="Tahoma"/>
        <family val="2"/>
      </rPr>
      <t>"Guía para la administración del riesgo y diseño de controles en entidades públicas"</t>
    </r>
    <r>
      <rPr>
        <sz val="9"/>
        <color theme="1"/>
        <rFont val="Tahoma"/>
        <family val="2"/>
      </rPr>
      <t xml:space="preserve"> que permitan adelantar la modificación del control identificado en el entendido de que la medida propuesta debe modificar el riesgo y las actividades de control deben ser acciones adicionales que permitan fortalecer el control propuesto y de esta manera mitigar la materialización del riesgo. Lo anterior, debido a que las actividades propuestas se encaminan a la construcción del control más no a su fortalecimiento. 
De conformidad con lo anterior, se califica la acción con estado </t>
    </r>
    <r>
      <rPr>
        <b/>
        <sz val="9"/>
        <color theme="1"/>
        <rFont val="Tahoma"/>
        <family val="2"/>
      </rPr>
      <t>"En Proceso"</t>
    </r>
    <r>
      <rPr>
        <sz val="9"/>
        <color theme="1"/>
        <rFont val="Tahoma"/>
        <family val="2"/>
      </rPr>
      <t xml:space="preserve"> y se recomienda al área adelantar las acciones pertinentes que permitan dar cabal cumplimiento a lo formulado dentro de los plazos establecidos, así como la modificación al control mencionado. </t>
    </r>
  </si>
  <si>
    <r>
      <t xml:space="preserve">Reporte Producción: </t>
    </r>
    <r>
      <rPr>
        <sz val="9"/>
        <color theme="1"/>
        <rFont val="Tahoma"/>
        <family val="2"/>
      </rPr>
      <t xml:space="preserve">Se definieron y socializaron los lineamientos de transporte para el uso del servicio de transporte y el correcto diligenciamiento de las planillas (comprobantes de servicio).
Desde la Coordinación de Producción se realiza la revisión diaria de las planillas y el archivo transitorio de las mismas durante la ejecución del contrato, una vez éste es finalizado, estos soportes se trasladan al área jurídica adjuntos al informe final del contrato. En el formato para supervisión de transporte se registra la información de los comprobantes de servicio de los vehículos ocasionales y estos formatos junto a las planillas, se adjuntan a las facturas que el proveedor de transporte carga al SECOP II junto con los soportes de facturación y la certificación del supervisor para el pago. 
</t>
    </r>
    <r>
      <rPr>
        <b/>
        <sz val="9"/>
        <color theme="1"/>
        <rFont val="Tahoma"/>
        <family val="2"/>
      </rPr>
      <t xml:space="preserve">
Análisis OCI: </t>
    </r>
    <r>
      <rPr>
        <sz val="9"/>
        <color theme="1"/>
        <rFont val="Tahoma"/>
        <family val="2"/>
      </rPr>
      <t xml:space="preserve">Verificados los soportes remitidos por el área, se evidencia que se adelantó el establecimiento de lineamientos de transporte mediante radicados No.438 del 03-04-2020, No.518 del 03-04-2020, No.519 del 03-04-2020 y Boletín interno del 07-04-2020 que si bien no corresponden al corte del presente seguimiento se observa que fueron remitidos a las partes interesadas (no remitidos en el primer seguimiento). Por otro lado, frente a la acción de seguimientos al contrato de transporte no se evidencian los registros de revisión diaria indicada en los avances con los que se pueda verificar una ejecución real de los servicios prestados, en contraste con las planillas entregadas. Se recomienda al área adelantar las actividades pertinentes que permitan dar cabal cumplimiento a lo formulado.
Así mismo, es importante verificar los lineamientos determinados en la </t>
    </r>
    <r>
      <rPr>
        <i/>
        <sz val="9"/>
        <color theme="1"/>
        <rFont val="Tahoma"/>
        <family val="2"/>
      </rPr>
      <t xml:space="preserve">"Guía para la administración del riesgo y diseño de controles en entidades públicas" </t>
    </r>
    <r>
      <rPr>
        <sz val="9"/>
        <color theme="1"/>
        <rFont val="Tahoma"/>
        <family val="2"/>
      </rPr>
      <t>frente a las actividades de control, en el entendido que estas no pueden ser igual al control definido como medida propuesta para modificar el riesgo, ya que deben ser acciones adicionales que permitan fortalecer el control propuesto y de esta manera mitigar la materialización del riesgo. Lo anterior, debido a que las actividades propuestas no fortalecen los lineamientos emitidos. Teniendo en cuenta lo anterior, se califica la acción con estado</t>
    </r>
    <r>
      <rPr>
        <b/>
        <sz val="9"/>
        <color theme="1"/>
        <rFont val="Tahoma"/>
        <family val="2"/>
      </rPr>
      <t xml:space="preserve"> "En Proceso".</t>
    </r>
  </si>
  <si>
    <t>Jhon Guancha</t>
  </si>
  <si>
    <r>
      <rPr>
        <b/>
        <sz val="9"/>
        <color theme="1"/>
        <rFont val="Tahoma"/>
        <family val="2"/>
      </rPr>
      <t xml:space="preserve">Reporte S. Administrativos: </t>
    </r>
    <r>
      <rPr>
        <sz val="9"/>
        <color theme="1"/>
        <rFont val="Tahoma"/>
        <family val="2"/>
      </rPr>
      <t xml:space="preserve">Se realizó la actualización del punto de Control No. 5, para los demás puntos de control, según la operación del procedimiento no es necesaria una actualización.
</t>
    </r>
    <r>
      <rPr>
        <b/>
        <sz val="9"/>
        <color theme="1"/>
        <rFont val="Tahoma"/>
        <family val="2"/>
      </rPr>
      <t xml:space="preserve">Análisis OCI: </t>
    </r>
    <r>
      <rPr>
        <sz val="9"/>
        <color theme="1"/>
        <rFont val="Tahoma"/>
        <family val="2"/>
      </rPr>
      <t>Teniendo en cuenta el reporte del área, se evidencia el cumplimiento de la actividad y producto establecidos. se cuenta formato AGRI-SA-PD-008 versión 11  con fecha de vigencia 19/08/2020.</t>
    </r>
    <r>
      <rPr>
        <b/>
        <sz val="9"/>
        <color theme="1"/>
        <rFont val="Tahoma"/>
        <family val="2"/>
      </rPr>
      <t xml:space="preserve">
</t>
    </r>
    <r>
      <rPr>
        <sz val="9"/>
        <color theme="1"/>
        <rFont val="Tahoma"/>
        <family val="2"/>
      </rPr>
      <t>Teniendo en cuenta lo anterior, se califica la acción con alerta</t>
    </r>
    <r>
      <rPr>
        <b/>
        <sz val="9"/>
        <color theme="1"/>
        <rFont val="Tahoma"/>
        <family val="2"/>
      </rPr>
      <t xml:space="preserve"> "Terminada"</t>
    </r>
    <r>
      <rPr>
        <sz val="9"/>
        <color theme="1"/>
        <rFont val="Tahoma"/>
        <family val="2"/>
      </rPr>
      <t xml:space="preserve">. </t>
    </r>
  </si>
  <si>
    <r>
      <t xml:space="preserve">Reporte S. Administrativos: </t>
    </r>
    <r>
      <rPr>
        <sz val="9"/>
        <color theme="1"/>
        <rFont val="Tahoma"/>
        <family val="2"/>
      </rPr>
      <t>Se realizó la actualización de los puntos de Control: 3, 6, 7 y 9 de acuerdo a la operatividad actual.</t>
    </r>
    <r>
      <rPr>
        <b/>
        <sz val="9"/>
        <color theme="1"/>
        <rFont val="Tahoma"/>
        <family val="2"/>
      </rPr>
      <t xml:space="preserve">
Análisis OCI: </t>
    </r>
    <r>
      <rPr>
        <sz val="9"/>
        <color theme="1"/>
        <rFont val="Tahoma"/>
        <family val="2"/>
      </rPr>
      <t>se evidencia el cumplimiento de la actividad y producto establecidos, se cuenta formato AGRI-SA-PD-010 versión 14  con fecha de vigencia 19/08/2020. 
Teniendo en cuenta lo anterior, se califica la acción con alerta "</t>
    </r>
    <r>
      <rPr>
        <b/>
        <sz val="9"/>
        <color theme="1"/>
        <rFont val="Tahoma"/>
        <family val="2"/>
      </rPr>
      <t>Terminada</t>
    </r>
    <r>
      <rPr>
        <sz val="9"/>
        <color theme="1"/>
        <rFont val="Tahoma"/>
        <family val="2"/>
      </rPr>
      <t>".</t>
    </r>
  </si>
  <si>
    <t>1. Acta Reunión virtual Revisión de riesgos asociados al proceso de Gestión de Talento Humano de fecha 6-jul-2020
2. Acta reunión virtual de recursos humanos. Reunión Revisión Mapa de Riesgos Recursos Humanos /Procesos actuales y pendientes de fecha 1/abril/2020</t>
  </si>
  <si>
    <t>1. Procedimiento AGRI-SA-PD-008 SALIDA DE ELEMENTOS DEL ALMACÉN actualizado</t>
  </si>
  <si>
    <t>1. Procedimiento AGRI-SA-PD-010 TOMA FÍSICA DE INVENTARIOS actualizado.</t>
  </si>
  <si>
    <t xml:space="preserve">1. Anexos técnicos elaborados de los contratos </t>
  </si>
  <si>
    <t>1. Estudios previos elaborados de los contratos.</t>
  </si>
  <si>
    <r>
      <t xml:space="preserve">Reporte Técnica: </t>
    </r>
    <r>
      <rPr>
        <sz val="9"/>
        <color theme="1"/>
        <rFont val="Tahoma"/>
        <family val="2"/>
      </rPr>
      <t xml:space="preserve">Durante el período del 1 de mayo al 31 de agosto la coordinación técnica suscribió 4 contratos, cumpliendo los 4 con anexo técnico
 1. Compra equipo Talkshow
 2. Contrato segunda señal de TDT
 3. Contrato mantenimiento de UPS, Plantas y Aires Acondicionado
 4. Contrato renovación salas de edición y graficacion
</t>
    </r>
    <r>
      <rPr>
        <b/>
        <sz val="9"/>
        <color theme="1"/>
        <rFont val="Tahoma"/>
        <family val="2"/>
      </rPr>
      <t xml:space="preserve">Análisis OCI: </t>
    </r>
    <r>
      <rPr>
        <sz val="9"/>
        <color theme="1"/>
        <rFont val="Tahoma"/>
        <family val="2"/>
      </rPr>
      <t xml:space="preserve">Verificados los soportes remitidos por el área, se evidencia que se viene adelantando la consolidación de los anexos técnicos, correos con invitación a cotizar, solución de preguntas frecuentes y consolidación de propuestas como soportes precontractuales de la adquisición de bienes y servicios. Así mismo, es importante verificar los lineamientos determinados en la </t>
    </r>
    <r>
      <rPr>
        <i/>
        <sz val="9"/>
        <color theme="1"/>
        <rFont val="Tahoma"/>
        <family val="2"/>
      </rPr>
      <t>"Guía para la administración del riesgo y diseño de controles en entidades públicas"</t>
    </r>
    <r>
      <rPr>
        <sz val="9"/>
        <color theme="1"/>
        <rFont val="Tahoma"/>
        <family val="2"/>
      </rPr>
      <t xml:space="preserve"> frente a los controles y actividades de control, en el entendido que dichas actividades no puede ser iguales al control definido como medida propuesta para modificar el riesgo, ya que deben ser acciones adicionales que permitan fortalecer el control propuesto y de esta manera mitigar la materialización del riesgo. Lo anterior, debido a que las actividades propuestas no fortalecen los lineamientos emitidos. 
Teniendo en cuenta lo anterior, así como las fechas de terminación establecidas se califica la acción </t>
    </r>
    <r>
      <rPr>
        <b/>
        <sz val="9"/>
        <color theme="1"/>
        <rFont val="Tahoma"/>
        <family val="2"/>
      </rPr>
      <t>"En Proceso"</t>
    </r>
    <r>
      <rPr>
        <sz val="9"/>
        <color theme="1"/>
        <rFont val="Tahoma"/>
        <family val="2"/>
      </rPr>
      <t xml:space="preserve"> y se recomienda al área adelantar los ajustes pertinentes, así como dar continuidad a las acciones formuladas en el plan. </t>
    </r>
  </si>
  <si>
    <r>
      <t xml:space="preserve">Reporte D. Operativa: </t>
    </r>
    <r>
      <rPr>
        <sz val="9"/>
        <color theme="1"/>
        <rFont val="Tahoma"/>
        <family val="2"/>
      </rPr>
      <t xml:space="preserve">De acuerdo con lo establecido el control se viene realizando sin anomalías y conforme se establecido por la Dirección Operativa y el líder de Líder de ciudadanía, cultura y educación  junto al equipo productores asignados, todo lo anterior en cumplimiento de los lineamientos establecidos por Capital para la contratación de bienes y servicios en su manual de contratación.
</t>
    </r>
    <r>
      <rPr>
        <b/>
        <sz val="9"/>
        <color theme="1"/>
        <rFont val="Tahoma"/>
        <family val="2"/>
      </rPr>
      <t xml:space="preserve">Análisis OCI: </t>
    </r>
    <r>
      <rPr>
        <sz val="9"/>
        <color theme="1"/>
        <rFont val="Tahoma"/>
        <family val="2"/>
      </rPr>
      <t xml:space="preserve">Teniendo en cuenta lo indicado por el área, se viene adelantando la acción de conformidad con lo formulado, realizando la publicación de las condiciones para contratación de proveedores de contenidos en la plataforma SECOP II socializada por la Secretaría General y con el apoyo de la Coordinación Jurídica. Sin embargo, se recomienda al área adelantar la verificación de los lineamientos determinados en la </t>
    </r>
    <r>
      <rPr>
        <i/>
        <sz val="9"/>
        <color theme="1"/>
        <rFont val="Tahoma"/>
        <family val="2"/>
      </rPr>
      <t>"Guía para la administración del riesgo y diseño de controles en entidades públicas"</t>
    </r>
    <r>
      <rPr>
        <sz val="9"/>
        <color theme="1"/>
        <rFont val="Tahoma"/>
        <family val="2"/>
      </rPr>
      <t xml:space="preserve"> frente a los controles y actividades de control, en el entendido que estas últimas no pueden ser igual al control definido como medida propuesta para modificar el riesgo, en el entendido, de que deben ser acciones adicionales que permitan fortalecer el control propuesto y de esta manera mitigar la materialización del riesgo. Lo anterior, debido a que las actividades propuestas no fortalecen los lineamientos emitidos, ya que la determinación de las condiciones técnicas ajustadas a lo establecido en el formato y/o manual de contratación sería el control que permita modificar el riesgo de administración inadecuada de los recursos asignados. 
Por lo anterior, se califica la acción con estado </t>
    </r>
    <r>
      <rPr>
        <b/>
        <sz val="9"/>
        <color theme="1"/>
        <rFont val="Tahoma"/>
        <family val="2"/>
      </rPr>
      <t>"En Proceso"</t>
    </r>
    <r>
      <rPr>
        <sz val="9"/>
        <color theme="1"/>
        <rFont val="Tahoma"/>
        <family val="2"/>
      </rPr>
      <t xml:space="preserve"> y se recomienda al área adelantar las revisiones y ajustes pertinentes, así como darle continuidad a las acciones determinadas. </t>
    </r>
  </si>
  <si>
    <r>
      <t xml:space="preserve">Reporte Comercialización: </t>
    </r>
    <r>
      <rPr>
        <sz val="9"/>
        <color theme="1"/>
        <rFont val="Tahoma"/>
        <family val="2"/>
      </rPr>
      <t xml:space="preserve">Se viene realizando al avance de las contrataciones que se encuentran vigentes entre clientes y Capital en el marco de las reuniones realizadas con el equipo comercial, en caso de que se realice cambios en la asignación de los productores a cargo de las cuentas activas, se refleja el ajuste en la herramienta de seguimiento.
</t>
    </r>
    <r>
      <rPr>
        <b/>
        <sz val="9"/>
        <color theme="1"/>
        <rFont val="Tahoma"/>
        <family val="2"/>
      </rPr>
      <t xml:space="preserve">Análisis OCI: </t>
    </r>
    <r>
      <rPr>
        <sz val="9"/>
        <color theme="1"/>
        <rFont val="Tahoma"/>
        <family val="2"/>
      </rPr>
      <t>Se adelanta la verificación de la herramienta mencionada y suministrada por el área, frente a lo cual se recomienda efectuar el diligenciamiento de todos los espacios asignados en la misma para el seguimiento de la ejecución de los contratos, ya que cuenta con espacios sin información; así mismo, es importante verificar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frente a los controles y actividades de Control establecidas, ya que deben ser complementarias y tener relación con la meta propuesta. Lo anterior, en el entendido que la Herramienta de seguimiento y control de la información consignada, que fue propuesta, sería el control que evite el favorecimiento de intereses particulares que mitigue la materialización del riesgo. 
Teniendo en cuenta lo anterior, se recomienda al área adelantar los ajustes pertinentes a la herramienta y al control identificado. Por lo anterior y de conformidad con las fechas de terminación establecidas, se califica la acción con estado </t>
    </r>
    <r>
      <rPr>
        <b/>
        <sz val="9"/>
        <color theme="1"/>
        <rFont val="Tahoma"/>
        <family val="2"/>
      </rPr>
      <t>"En Proceso"</t>
    </r>
    <r>
      <rPr>
        <sz val="9"/>
        <color theme="1"/>
        <rFont val="Tahoma"/>
        <family val="2"/>
      </rPr>
      <t xml:space="preserve">. </t>
    </r>
  </si>
  <si>
    <r>
      <rPr>
        <b/>
        <sz val="9"/>
        <color theme="1"/>
        <rFont val="Tahoma"/>
        <family val="2"/>
      </rPr>
      <t xml:space="preserve">Reporte Planeación: </t>
    </r>
    <r>
      <rPr>
        <sz val="9"/>
        <color theme="1"/>
        <rFont val="Tahoma"/>
        <family val="2"/>
      </rPr>
      <t>En el mes de mayo se realizó el cierre del Plan de Desarrollo "Bogotá Mejor Para Todos" el cual se subió al sistema SEGPLAN según los tiempos establecidos por la Secretaría Distrital de Planeación. Adicionalmente se ingresó a SPI reportando el proyecto de inversión 7511, frente al proyecto 7505 no fue posible hacer el cargue por problemas de la plataforma, se adjuntan soporte correspondiente.</t>
    </r>
    <r>
      <rPr>
        <b/>
        <sz val="9"/>
        <color theme="1"/>
        <rFont val="Tahoma"/>
        <family val="2"/>
      </rPr>
      <t xml:space="preserve">
Análisis OCI: </t>
    </r>
    <r>
      <rPr>
        <sz val="9"/>
        <color theme="1"/>
        <rFont val="Tahoma"/>
        <family val="2"/>
      </rPr>
      <t>Revisado los soportes remitidos se da cuenta del inicio de las actividades formuladas y de la ejecución del control formulado. Se puede observar el aviso a SDP de la imposibilidad del reporte del proyecto 7505. también se dio reporte a SEGPLAN con corte a mayo. 
Los soportes también muestran que el control implementado esta siendo eficaz pues permite avisar dificultades en el reporte a SEGPLAN. Ejemplo de lo anterior es el  correo a SDP sobre el proyecto 7505. Quedan pendientes dos reportes mas. Para reportes posteriores se sugiere aportar las evidencias de las revisiones periódicas sobre el cumplimiento en la ejecución de los proyectos de inversión antes del informar en SEGPLAN . Por lo anterior se califica</t>
    </r>
    <r>
      <rPr>
        <b/>
        <sz val="9"/>
        <color theme="1"/>
        <rFont val="Tahoma"/>
        <family val="2"/>
      </rPr>
      <t xml:space="preserve"> "En Proceso".</t>
    </r>
  </si>
  <si>
    <r>
      <rPr>
        <b/>
        <sz val="9"/>
        <color theme="1"/>
        <rFont val="Tahoma"/>
        <family val="2"/>
      </rPr>
      <t>Reporte Recursos Humanos</t>
    </r>
    <r>
      <rPr>
        <sz val="9"/>
        <color theme="1"/>
        <rFont val="Tahoma"/>
        <family val="2"/>
      </rPr>
      <t xml:space="preserve">: Se han realizado varias reuniones en el área para revisar los procesos y resultados de los mismos
</t>
    </r>
    <r>
      <rPr>
        <b/>
        <sz val="9"/>
        <color theme="1"/>
        <rFont val="Tahoma"/>
        <family val="2"/>
      </rPr>
      <t>Análisis OCI</t>
    </r>
    <r>
      <rPr>
        <sz val="9"/>
        <color theme="1"/>
        <rFont val="Tahoma"/>
        <family val="2"/>
      </rPr>
      <t>: al verificar los soportes aportados se evidencia que las dos reuniones realizadas no están relacionada específicamente a lo que se establece en la acción, dado que no aborda lo relacionado en la descripción del control  particularmente al procedimiento AGTH-PD-005 INGRESO DE SERVIDORES PUBLICOS, a punto de control 5, Actividad 3: Formato AGTH-FT-036. 
Teniendo en cuenta lo anterior,  se mantiene la calificación de la acción con alerta "</t>
    </r>
    <r>
      <rPr>
        <b/>
        <sz val="9"/>
        <color theme="1"/>
        <rFont val="Tahoma"/>
        <family val="2"/>
      </rPr>
      <t>Sin Iniciar</t>
    </r>
    <r>
      <rPr>
        <sz val="9"/>
        <color theme="1"/>
        <rFont val="Tahoma"/>
        <family val="2"/>
      </rPr>
      <t xml:space="preserve">" y se recomienda al área adelantar las actividades pertinentes para dar cumplimiento a lo formulado.  </t>
    </r>
  </si>
  <si>
    <r>
      <rPr>
        <b/>
        <sz val="9"/>
        <color theme="1"/>
        <rFont val="Tahoma"/>
        <family val="2"/>
      </rPr>
      <t xml:space="preserve">Reporte S. Administrativos: </t>
    </r>
    <r>
      <rPr>
        <sz val="9"/>
        <color theme="1"/>
        <rFont val="Tahoma"/>
        <family val="2"/>
      </rPr>
      <t xml:space="preserve">Esta acción se encuentra en proceso de ejecución dado que, a la fecha no ha iniciado el nuevo contrato de vigilancia, en el cual, se solicitó un nuevo estudio de seguridad para la vigencia 2020. 
</t>
    </r>
    <r>
      <rPr>
        <b/>
        <sz val="9"/>
        <color theme="1"/>
        <rFont val="Tahoma"/>
        <family val="2"/>
      </rPr>
      <t xml:space="preserve">Análisis OCI: </t>
    </r>
    <r>
      <rPr>
        <sz val="9"/>
        <color theme="1"/>
        <rFont val="Tahoma"/>
        <family val="2"/>
      </rPr>
      <t xml:space="preserve">Teniendo en cuenta que para el seguimiento del segundo cuatrimestre no se remite reporte del área, no es posible verificar el cumplimiento a lo formulado. Se recomienda adelantar las acciones previstas dentro del plazo establecido para tal efecto. 
Teniendo en cuenta lo anterior, se mantiene la calificación de la acción </t>
    </r>
    <r>
      <rPr>
        <b/>
        <sz val="9"/>
        <color theme="1"/>
        <rFont val="Tahoma"/>
        <family val="2"/>
      </rPr>
      <t>"En Proceso"</t>
    </r>
    <r>
      <rPr>
        <sz val="9"/>
        <color theme="1"/>
        <rFont val="Tahoma"/>
        <family val="2"/>
      </rPr>
      <t xml:space="preserve">. </t>
    </r>
  </si>
  <si>
    <r>
      <t xml:space="preserve">Reporte Sistemas: </t>
    </r>
    <r>
      <rPr>
        <sz val="9"/>
        <color theme="1"/>
        <rFont val="Tahoma"/>
        <family val="2"/>
      </rPr>
      <t>Durante el periodo de seguimiento se compararon los valores históricos de los contratos de bienes y servicios con las condiciones actuales del mercado y las referencias de entidades estatales.</t>
    </r>
    <r>
      <rPr>
        <b/>
        <sz val="9"/>
        <color theme="1"/>
        <rFont val="Tahoma"/>
        <family val="2"/>
      </rPr>
      <t xml:space="preserve">
Análisis OCI: </t>
    </r>
    <r>
      <rPr>
        <sz val="9"/>
        <color theme="1"/>
        <rFont val="Tahoma"/>
        <family val="2"/>
      </rPr>
      <t>Se evidencian los Estudios Previos para 5 contratos de bienes y servicios en el formato código : AGJC-CN-FT-001, 3 de ellos en versión 14 (24/01/2020) y 2 en versión 15 (01/06/2020). Se recomienda que todos los documentos indiquen el Código del Formato y el procesos al cual corresponden para facilitar su identificación y organización. Adicionalmente se debe observar y acatar todos los requisitos de la "Guía para la administración del riesgo y diseño de controles en entidades públicas" en especial frente al control establecido para mitigación del riesgo.</t>
    </r>
    <r>
      <rPr>
        <b/>
        <sz val="9"/>
        <color theme="1"/>
        <rFont val="Tahoma"/>
        <family val="2"/>
      </rPr>
      <t xml:space="preserve">
</t>
    </r>
    <r>
      <rPr>
        <sz val="9"/>
        <color theme="1"/>
        <rFont val="Tahoma"/>
        <family val="2"/>
      </rPr>
      <t>Teniendo en cuenta lo anterior, se mantiene la calificación "</t>
    </r>
    <r>
      <rPr>
        <b/>
        <sz val="9"/>
        <color theme="1"/>
        <rFont val="Tahoma"/>
        <family val="2"/>
      </rPr>
      <t>En Proceso</t>
    </r>
    <r>
      <rPr>
        <sz val="9"/>
        <color theme="1"/>
        <rFont val="Tahoma"/>
        <family val="2"/>
      </rPr>
      <t xml:space="preserve">". </t>
    </r>
  </si>
  <si>
    <r>
      <rPr>
        <b/>
        <sz val="9"/>
        <color theme="1"/>
        <rFont val="Tahoma"/>
        <family val="2"/>
      </rPr>
      <t xml:space="preserve">Reporte Coordinación Jurídica: </t>
    </r>
    <r>
      <rPr>
        <sz val="9"/>
        <color theme="1"/>
        <rFont val="Tahoma"/>
        <family val="2"/>
      </rPr>
      <t xml:space="preserve">Actualmente la Secretaría General lidera proceso de actualización del Manual de Contratación de la Entidad.  El cual actualmente está siendo objeto de comentarios por parte de las diferentes áreas del Canal
</t>
    </r>
    <r>
      <rPr>
        <b/>
        <sz val="9"/>
        <color theme="1"/>
        <rFont val="Tahoma"/>
        <family val="2"/>
      </rPr>
      <t xml:space="preserve">
Análisis OCI:</t>
    </r>
    <r>
      <rPr>
        <sz val="9"/>
        <color theme="1"/>
        <rFont val="Tahoma"/>
        <family val="2"/>
      </rPr>
      <t xml:space="preserve"> Se da cuenta de similitud con el reporte anterior. Las actividades desplegadas a la fecha obedecen a la implementación del control. Las charlas y/o capacitaciones brindadas a los colaboradores de la entidad ayuda al mayor conocimiento y acercamiento con las normas contractuales que rigen a partir del manual de contratación. No obstante, la segunda actividad no puede ser verificada por ahora por la complejidad de la misma.  
La actualización del Manual de contratación, proceso del cual la Oficina de Control Interno ha sido participe, implica que nuevas jornadas de socialización para asegurar que no haya desconexión entre los funcionarios de la entidad y las nuevas reglas para la contratación. Así las cosas, se informa que solo una de las acciones de control dispuestas ha tenido despliegue con soportes que permito avisar de su efectividad. 
De manera que se mantiene la calificación anterior</t>
    </r>
    <r>
      <rPr>
        <b/>
        <sz val="9"/>
        <color theme="1"/>
        <rFont val="Tahoma"/>
        <family val="2"/>
      </rPr>
      <t xml:space="preserve"> "En Proceso".</t>
    </r>
    <r>
      <rPr>
        <sz val="9"/>
        <color theme="1"/>
        <rFont val="Tahoma"/>
        <family val="2"/>
      </rPr>
      <t xml:space="preserve"> En vista de la complejidad de la segunda actividad, es pertinente recordar la fecha limite para el cumplimiento. </t>
    </r>
  </si>
  <si>
    <r>
      <t xml:space="preserve">Reporte Sistemas: </t>
    </r>
    <r>
      <rPr>
        <sz val="9"/>
        <color theme="1"/>
        <rFont val="Tahoma"/>
        <family val="2"/>
      </rPr>
      <t>Durante el periodo del seguimiento se revisaron los anexos técnicos conteniendo información detallada de acuerdo a los bienes y/o servicios a contratar y se realiza la pluralidad del mercado.</t>
    </r>
    <r>
      <rPr>
        <b/>
        <sz val="9"/>
        <color theme="1"/>
        <rFont val="Tahoma"/>
        <family val="2"/>
      </rPr>
      <t xml:space="preserve">
Análisis OCI: </t>
    </r>
    <r>
      <rPr>
        <sz val="9"/>
        <color theme="1"/>
        <rFont val="Tahoma"/>
        <family val="2"/>
      </rPr>
      <t>Se evidencian los Anexos técnicos para la contratación de 3 procesos: 1) equipo de computo de escritorio, 2) Protocolo IPv6, 3) licencia buzones de correo y colaboración plataforma G Suite Busines. No se anexa relación de los procesos de contración adelantados en el periodo. Se recomienda establecer o estandarizar un formato para el anexo técnico, para el análisis comparativo y para el estudio de mercado de tal manera que facilite la organización e identificación de la información mas relevante del mismo, dichos formatos deberán indicar los responsables de su elaboración, revisión y aprobación, así también realizar la relación de los procesos de contratación asociados a los anexos técnicos correspondientes. 
Así mismo, es importante verificar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frente a los controles y actividades de control, en el entendido que los controles son establecidos como medida propuesta para modificar el riesgo y las actividades de control deben ser acciones adicionales que permitan fortalecer el control propuesto y de esta manera mitigar la materialización del riesgo. Lo anterior, debido a que las actividades propuestas no fortalecen los lineamientos emitidos. 
Teniendo en cuenta lo anterior, se mantiene la calificación </t>
    </r>
    <r>
      <rPr>
        <b/>
        <sz val="9"/>
        <color theme="1"/>
        <rFont val="Tahoma"/>
        <family val="2"/>
      </rPr>
      <t xml:space="preserve">"En Proceso". </t>
    </r>
  </si>
  <si>
    <r>
      <rPr>
        <b/>
        <sz val="9"/>
        <color theme="1"/>
        <rFont val="Tahoma"/>
        <family val="2"/>
      </rPr>
      <t xml:space="preserve">Reporte Subdirección Financiera: </t>
    </r>
    <r>
      <rPr>
        <sz val="9"/>
        <color theme="1"/>
        <rFont val="Tahoma"/>
        <family val="2"/>
      </rPr>
      <t xml:space="preserve">1. Se realizó actualización del procedimiento de liquidación de ordenes de pago el día 8 de junio de 2020, y se realizó la publicación en la Intranet. 
2. Se realizan actualización a los formatos de personas naturales (versión 20) y jurídicas (versión 15) con los siguientes cambios: a) En el numeral II INFORMACIÓN CONTRACTUAL se incluye la casilla de Actividad económica código CIIU; lo anterior dado que es necesario dicho código para la clasificación tributaria teniendo en cuenta lo indicado en el decreto 818 del 4 de junio 2020 sobre las actividades de inclusión total de la cuenta satélite de cultura y economía naranja tanto en el formato de personas jurídicas como naturales. b) Se modifica el numeral V. PERIODO CERTIFICADO del formato para personas naturales toda vez se el decreto 558 de 2020 fue declarado inconstitucional. c) Se modifica en los numerales II y V de los instructivos la explicación de las casillas.
</t>
    </r>
    <r>
      <rPr>
        <b/>
        <sz val="9"/>
        <color theme="1"/>
        <rFont val="Tahoma"/>
        <family val="2"/>
      </rPr>
      <t>Análisis OCI:</t>
    </r>
    <r>
      <rPr>
        <sz val="9"/>
        <color theme="1"/>
        <rFont val="Tahoma"/>
        <family val="2"/>
      </rPr>
      <t xml:space="preserve"> Se verificó la actualización del procedimiento referido en su versión 8 del 08/06/2020 y los dos formatos asociados que referencian,  de acuerdo con los soportes remitidos, en la intranet. De acuerdo con el acta de la reunión realizada el 24/07/2020 (sin embargo en el desarrollo refieren que es del primer cuatrimestre), los profesionales de la Subdirección consideraron que  no era necesaria la actualización de otro procedimiento diferente al que ya habían modificado (Liquidación de Órdenes de pago del 08/06/2020). Aunque sugieren revisión constante por las disposiciones normativas cambiantes a raíz de la emergencia por el COVID-19. Por lo anterior y conforme a la fecha de finalización de la actividad, se califica </t>
    </r>
    <r>
      <rPr>
        <b/>
        <sz val="9"/>
        <color theme="1"/>
        <rFont val="Tahoma"/>
        <family val="2"/>
      </rPr>
      <t>"En Proceso".</t>
    </r>
  </si>
  <si>
    <r>
      <rPr>
        <b/>
        <sz val="9"/>
        <color theme="1"/>
        <rFont val="Tahoma"/>
        <family val="2"/>
      </rPr>
      <t xml:space="preserve">Reporte Subdirección Financiera: </t>
    </r>
    <r>
      <rPr>
        <sz val="9"/>
        <color theme="1"/>
        <rFont val="Tahoma"/>
        <family val="2"/>
      </rPr>
      <t xml:space="preserve">1. Se realizó actualización del procedimiento de liquidación de ordenes de pago el día 8 de junio de 2020, y se realizó la publicación en la Intranet. 
2. Se realizan actualización a los formatos de personas naturales (versión 20) y jurídicas (versión 15) con los siguientes cambios:  a) En el numeral II INFORMACIÓN CONTRACTUAL se incluye la casilla de Actividad económica código CIIU; lo anterior dado que es necesario dicho código para la clasificación tributaria teniendo en cuenta lo indicado en el decreto 818 del 4 de junio 2020 sobre las actividades de inclusión total de la cuenta satélite de cultura y economía naranja tanto en el formato de personas jurídicas como naturales. b) Se modifica el numeral V. PERIODO CERTIFICADO del formato para personas naturales toda vez se el decreto 558 de 2020 fue declarado inconstitucional. c) Se modifica en los numerales II y V de los instructivos la explicación de las casillas.
</t>
    </r>
    <r>
      <rPr>
        <b/>
        <sz val="9"/>
        <color theme="1"/>
        <rFont val="Tahoma"/>
        <family val="2"/>
      </rPr>
      <t>Análisis OCI:</t>
    </r>
    <r>
      <rPr>
        <sz val="9"/>
        <color theme="1"/>
        <rFont val="Tahoma"/>
        <family val="2"/>
      </rPr>
      <t xml:space="preserve"> Se verificó la actualización del procedimiento referido en su versión 8 del 08/06/2020 y los dos formatos asociados que referencian,  de acuerdo con los soportes remitidos, en la intranet. De acuerdo con el acta de la reunión realizada el 24/07/2020 (sin embargo en el desarrollo refieren que es del primer cuatrimestre), los profesionales de la Subdirección consideraron que  no era necesaria la actualización de otro procedimiento diferente al que ya habían modificado (Liquidación de Órdenes de pago del 08/06/2020). Aunque sugieren revisión constante por las disposiciones normativas cambiantes a raíz de la emergencia por el COVID-19. Por lo anterior y conforme a la fecha de finalización de la actividad, se califica </t>
    </r>
    <r>
      <rPr>
        <b/>
        <sz val="9"/>
        <color theme="1"/>
        <rFont val="Tahoma"/>
        <family val="2"/>
      </rPr>
      <t>"En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</si>
</sst>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31"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sz val="11"/>
      <color rgb="FFFF0000"/>
      <name val="Arial"/>
      <family val="2"/>
    </font>
    <font>
      <sz val="8"/>
      <name val="Calibri"/>
      <family val="2"/>
      <scheme val="minor"/>
    </font>
    <font>
      <sz val="10"/>
      <color theme="1"/>
      <name val="Arial Narrow"/>
      <family val="2"/>
    </font>
    <font>
      <b/>
      <sz val="12"/>
      <color theme="1"/>
      <name val="Tahoma"/>
      <family val="2"/>
    </font>
    <font>
      <sz val="9"/>
      <color theme="1"/>
      <name val="Tahoma"/>
      <family val="2"/>
    </font>
    <font>
      <b/>
      <sz val="9"/>
      <color theme="1"/>
      <name val="Tahoma"/>
      <family val="2"/>
    </font>
    <font>
      <b/>
      <sz val="10"/>
      <color theme="0"/>
      <name val="Tahoma"/>
      <family val="2"/>
    </font>
    <font>
      <b/>
      <sz val="10"/>
      <color theme="1"/>
      <name val="Tahoma"/>
      <family val="2"/>
    </font>
    <font>
      <sz val="10"/>
      <color theme="1"/>
      <name val="Tahoma"/>
      <family val="2"/>
    </font>
    <font>
      <sz val="11"/>
      <color theme="1"/>
      <name val="Tahoma"/>
      <family val="2"/>
    </font>
    <font>
      <b/>
      <sz val="9"/>
      <name val="Tahoma"/>
      <family val="2"/>
    </font>
    <font>
      <sz val="9"/>
      <name val="Tahoma"/>
      <family val="2"/>
    </font>
    <font>
      <i/>
      <sz val="9"/>
      <color theme="1"/>
      <name val="Tahoma"/>
      <family val="2"/>
    </font>
  </fonts>
  <fills count="2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2060"/>
        <bgColor indexed="64"/>
      </patternFill>
    </fill>
    <fill>
      <patternFill patternType="solid">
        <fgColor theme="0" tint="-4.9989318521683403E-2"/>
        <bgColor indexed="64"/>
      </patternFill>
    </fill>
  </fills>
  <borders count="8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7" fillId="0" borderId="0"/>
    <xf numFmtId="0" fontId="7" fillId="0" borderId="0"/>
    <xf numFmtId="9" fontId="11" fillId="0" borderId="0" applyFont="0" applyFill="0" applyBorder="0" applyAlignment="0" applyProtection="0"/>
    <xf numFmtId="44" fontId="11" fillId="0" borderId="0" applyFont="0" applyFill="0" applyBorder="0" applyAlignment="0" applyProtection="0"/>
  </cellStyleXfs>
  <cellXfs count="600">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0"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58" xfId="0" applyFont="1" applyBorder="1" applyAlignment="1">
      <alignment horizontal="center" vertical="center"/>
    </xf>
    <xf numFmtId="0" fontId="9" fillId="0" borderId="59"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0" xfId="0" applyFont="1" applyBorder="1" applyAlignment="1">
      <alignment vertical="center"/>
    </xf>
    <xf numFmtId="0" fontId="8" fillId="0" borderId="55" xfId="0" applyFont="1" applyBorder="1"/>
    <xf numFmtId="0" fontId="8" fillId="0" borderId="56" xfId="0" applyFont="1" applyBorder="1"/>
    <xf numFmtId="0" fontId="14"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0" xfId="0" applyFont="1" applyAlignment="1">
      <alignment vertical="center"/>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Fill="1" applyBorder="1" applyAlignment="1">
      <alignment horizontal="center" vertical="center"/>
    </xf>
    <xf numFmtId="0" fontId="13" fillId="0" borderId="50" xfId="0" applyFont="1" applyBorder="1" applyAlignment="1">
      <alignment horizontal="center" vertical="center"/>
    </xf>
    <xf numFmtId="0" fontId="13" fillId="0" borderId="23" xfId="0" applyFont="1" applyBorder="1" applyAlignment="1">
      <alignment horizontal="center" vertical="center"/>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0" fillId="0" borderId="26" xfId="0" applyBorder="1"/>
    <xf numFmtId="0" fontId="0" fillId="0" borderId="27" xfId="0" applyBorder="1"/>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7" fillId="0" borderId="13" xfId="0" applyFont="1" applyFill="1" applyBorder="1" applyAlignment="1">
      <alignment vertical="center" wrapText="1"/>
    </xf>
    <xf numFmtId="0" fontId="20" fillId="0" borderId="7" xfId="0" applyFont="1" applyBorder="1" applyAlignment="1">
      <alignment horizontal="center" vertical="center" wrapText="1"/>
    </xf>
    <xf numFmtId="0" fontId="21" fillId="0" borderId="33" xfId="0" applyFont="1" applyBorder="1" applyAlignment="1">
      <alignment vertical="center"/>
    </xf>
    <xf numFmtId="0" fontId="22" fillId="0" borderId="0" xfId="0" applyFont="1" applyProtection="1">
      <protection locked="0"/>
    </xf>
    <xf numFmtId="0" fontId="21" fillId="0" borderId="0" xfId="0" applyFont="1" applyAlignment="1">
      <alignment vertical="center"/>
    </xf>
    <xf numFmtId="0" fontId="21" fillId="0" borderId="28" xfId="0" applyFont="1" applyBorder="1" applyAlignment="1">
      <alignment vertical="center"/>
    </xf>
    <xf numFmtId="0" fontId="26" fillId="0" borderId="0" xfId="0" applyFont="1" applyAlignment="1" applyProtection="1">
      <alignment vertical="center"/>
      <protection locked="0"/>
    </xf>
    <xf numFmtId="15" fontId="22" fillId="0" borderId="14" xfId="0" applyNumberFormat="1" applyFont="1" applyBorder="1" applyAlignment="1" applyProtection="1">
      <alignment horizontal="center" vertical="center" wrapText="1"/>
      <protection locked="0"/>
    </xf>
    <xf numFmtId="0" fontId="27" fillId="0" borderId="0" xfId="0" applyFont="1" applyAlignment="1" applyProtection="1">
      <alignment horizontal="center"/>
      <protection locked="0"/>
    </xf>
    <xf numFmtId="0" fontId="27" fillId="0" borderId="0" xfId="0" applyFont="1" applyProtection="1">
      <protection locked="0"/>
    </xf>
    <xf numFmtId="0" fontId="27" fillId="0" borderId="0" xfId="0" applyFont="1" applyAlignment="1" applyProtection="1">
      <alignment horizontal="center" vertical="center"/>
      <protection locked="0"/>
    </xf>
    <xf numFmtId="0" fontId="25" fillId="10" borderId="11" xfId="0" applyFont="1" applyFill="1" applyBorder="1" applyAlignment="1" applyProtection="1">
      <alignment horizontal="center" vertical="center"/>
      <protection locked="0"/>
    </xf>
    <xf numFmtId="0" fontId="25" fillId="10" borderId="12" xfId="0" applyFont="1" applyFill="1" applyBorder="1" applyAlignment="1" applyProtection="1">
      <alignment horizontal="center" vertical="center"/>
      <protection locked="0"/>
    </xf>
    <xf numFmtId="0" fontId="25" fillId="14" borderId="11" xfId="0" applyFont="1" applyFill="1" applyBorder="1" applyAlignment="1" applyProtection="1">
      <alignment horizontal="center" vertical="center" wrapText="1"/>
      <protection locked="0"/>
    </xf>
    <xf numFmtId="0" fontId="25" fillId="14" borderId="12" xfId="0" applyFont="1" applyFill="1" applyBorder="1" applyAlignment="1" applyProtection="1">
      <alignment horizontal="center" vertical="center" wrapText="1"/>
      <protection locked="0"/>
    </xf>
    <xf numFmtId="0" fontId="25" fillId="14" borderId="23" xfId="0" applyFont="1" applyFill="1" applyBorder="1" applyAlignment="1" applyProtection="1">
      <alignment horizontal="center" vertical="center" wrapText="1"/>
      <protection locked="0"/>
    </xf>
    <xf numFmtId="0" fontId="25" fillId="17" borderId="38"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7" xfId="0" applyFont="1" applyBorder="1" applyAlignment="1" applyProtection="1">
      <alignment vertical="center" wrapText="1"/>
      <protection locked="0"/>
    </xf>
    <xf numFmtId="0" fontId="22" fillId="0" borderId="8"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xf>
    <xf numFmtId="0" fontId="22" fillId="0" borderId="22" xfId="0" applyFont="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center" vertical="center" wrapText="1"/>
    </xf>
    <xf numFmtId="9" fontId="22" fillId="0" borderId="6" xfId="4" applyFont="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37" xfId="0" applyFont="1" applyBorder="1" applyAlignment="1" applyProtection="1">
      <alignment horizontal="center" vertical="center" wrapText="1"/>
    </xf>
    <xf numFmtId="0" fontId="22" fillId="0" borderId="22" xfId="0" applyFont="1" applyBorder="1" applyAlignment="1" applyProtection="1">
      <alignment horizontal="center" vertical="center" wrapText="1"/>
      <protection locked="0"/>
    </xf>
    <xf numFmtId="0" fontId="22" fillId="0" borderId="58" xfId="0" applyFont="1" applyBorder="1" applyAlignment="1" applyProtection="1">
      <alignment horizontal="left" vertical="center" wrapText="1"/>
      <protection locked="0"/>
    </xf>
    <xf numFmtId="0" fontId="22" fillId="0" borderId="58"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9" xfId="0" applyFont="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4" xfId="0" applyFont="1" applyFill="1" applyBorder="1" applyAlignment="1" applyProtection="1">
      <alignment vertical="center" wrapText="1"/>
      <protection locked="0"/>
    </xf>
    <xf numFmtId="0" fontId="22" fillId="2" borderId="10"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8" fillId="0" borderId="78" xfId="0" applyFont="1" applyFill="1" applyBorder="1" applyAlignment="1" applyProtection="1">
      <alignment horizontal="center" vertical="center" wrapText="1"/>
    </xf>
    <xf numFmtId="0" fontId="22" fillId="2" borderId="9" xfId="0" applyFont="1" applyFill="1" applyBorder="1" applyAlignment="1" applyProtection="1">
      <alignment horizontal="left" vertical="center" wrapText="1"/>
      <protection locked="0"/>
    </xf>
    <xf numFmtId="0" fontId="22" fillId="0" borderId="4" xfId="0" applyFont="1" applyBorder="1" applyAlignment="1" applyProtection="1">
      <alignment horizontal="left" vertical="center" wrapText="1"/>
    </xf>
    <xf numFmtId="0" fontId="22" fillId="0" borderId="10" xfId="0" applyFont="1" applyBorder="1" applyAlignment="1" applyProtection="1">
      <alignment horizontal="center" vertical="center" wrapText="1"/>
    </xf>
    <xf numFmtId="9" fontId="22" fillId="0" borderId="9" xfId="4" applyFont="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2" borderId="4"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4" xfId="0" applyFont="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4" xfId="0" applyFont="1" applyBorder="1" applyAlignment="1" applyProtection="1">
      <alignment vertical="center" wrapText="1"/>
      <protection locked="0"/>
    </xf>
    <xf numFmtId="0" fontId="29" fillId="0" borderId="10" xfId="0" applyFont="1" applyBorder="1" applyAlignment="1" applyProtection="1">
      <alignment horizontal="center" vertical="center" wrapText="1"/>
      <protection locked="0"/>
    </xf>
    <xf numFmtId="0" fontId="29" fillId="0" borderId="9"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10" fontId="22" fillId="0" borderId="9" xfId="4" applyNumberFormat="1" applyFont="1" applyBorder="1" applyAlignment="1" applyProtection="1">
      <alignment horizontal="center" vertical="center" wrapText="1"/>
      <protection locked="0"/>
    </xf>
    <xf numFmtId="0" fontId="29" fillId="0" borderId="9" xfId="0" applyFont="1" applyBorder="1" applyAlignment="1">
      <alignment horizontal="left" vertical="center" wrapText="1"/>
    </xf>
    <xf numFmtId="0" fontId="29" fillId="0" borderId="4" xfId="0" applyFont="1" applyBorder="1" applyAlignment="1">
      <alignment horizontal="left" vertical="center" wrapText="1"/>
    </xf>
    <xf numFmtId="0" fontId="29" fillId="0" borderId="4" xfId="0" applyFont="1" applyBorder="1" applyAlignment="1">
      <alignment horizontal="center" vertical="center" wrapText="1"/>
    </xf>
    <xf numFmtId="0" fontId="22" fillId="0" borderId="4" xfId="0" applyFont="1" applyBorder="1" applyAlignment="1" applyProtection="1">
      <alignment vertical="center" wrapText="1"/>
      <protection locked="0"/>
    </xf>
    <xf numFmtId="0" fontId="22" fillId="0" borderId="10" xfId="0" applyFont="1" applyBorder="1" applyAlignment="1" applyProtection="1">
      <alignment horizontal="center" vertical="center" wrapText="1"/>
      <protection locked="0"/>
    </xf>
    <xf numFmtId="164" fontId="22" fillId="0" borderId="9" xfId="4" applyNumberFormat="1" applyFont="1" applyBorder="1" applyAlignment="1" applyProtection="1">
      <alignment horizontal="center" vertical="center" wrapText="1"/>
      <protection locked="0"/>
    </xf>
    <xf numFmtId="0" fontId="22" fillId="21" borderId="5" xfId="0" applyFont="1" applyFill="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0" borderId="4" xfId="0" applyFont="1" applyBorder="1" applyAlignment="1" applyProtection="1">
      <alignment horizontal="center" vertical="center"/>
      <protection locked="0"/>
    </xf>
    <xf numFmtId="14" fontId="22" fillId="0" borderId="7" xfId="0" applyNumberFormat="1" applyFont="1" applyBorder="1" applyAlignment="1" applyProtection="1">
      <alignment horizontal="center" vertical="center" wrapText="1"/>
      <protection locked="0"/>
    </xf>
    <xf numFmtId="14" fontId="22" fillId="2" borderId="4" xfId="0" applyNumberFormat="1" applyFont="1" applyFill="1" applyBorder="1" applyAlignment="1" applyProtection="1">
      <alignment horizontal="center" vertical="center" wrapText="1"/>
      <protection locked="0"/>
    </xf>
    <xf numFmtId="14" fontId="22" fillId="0" borderId="4" xfId="0" applyNumberFormat="1" applyFont="1" applyBorder="1" applyAlignment="1" applyProtection="1">
      <alignment horizontal="center" vertical="center" wrapText="1"/>
      <protection locked="0"/>
    </xf>
    <xf numFmtId="14" fontId="29" fillId="0" borderId="4" xfId="0" applyNumberFormat="1" applyFont="1" applyBorder="1" applyAlignment="1" applyProtection="1">
      <alignment horizontal="center" vertical="center" wrapText="1"/>
      <protection locked="0"/>
    </xf>
    <xf numFmtId="14" fontId="29" fillId="0" borderId="4" xfId="0" applyNumberFormat="1" applyFont="1" applyBorder="1" applyAlignment="1">
      <alignment horizontal="center" vertical="center" wrapText="1"/>
    </xf>
    <xf numFmtId="0" fontId="23" fillId="0" borderId="4" xfId="0" applyFont="1" applyBorder="1" applyAlignment="1" applyProtection="1">
      <alignment horizontal="justify" vertical="center" wrapText="1"/>
      <protection locked="0"/>
    </xf>
    <xf numFmtId="0" fontId="22" fillId="0" borderId="14" xfId="0" applyFont="1" applyBorder="1" applyAlignment="1" applyProtection="1">
      <alignment horizontal="center" vertical="center" wrapText="1"/>
      <protection locked="0"/>
    </xf>
    <xf numFmtId="0" fontId="23" fillId="0" borderId="4" xfId="0" applyFont="1" applyBorder="1" applyAlignment="1" applyProtection="1">
      <alignment horizontal="justify" vertical="center"/>
      <protection locked="0"/>
    </xf>
    <xf numFmtId="15" fontId="22" fillId="21" borderId="14" xfId="0" applyNumberFormat="1" applyFont="1" applyFill="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29" fillId="0" borderId="16" xfId="0" applyFont="1" applyBorder="1" applyAlignment="1">
      <alignment horizontal="center" vertical="center" wrapText="1"/>
    </xf>
    <xf numFmtId="10" fontId="22" fillId="0" borderId="14" xfId="4" applyNumberFormat="1" applyFont="1" applyBorder="1" applyAlignment="1" applyProtection="1">
      <alignment horizontal="center" vertical="center" wrapText="1"/>
    </xf>
    <xf numFmtId="10" fontId="27" fillId="0" borderId="0" xfId="4" applyNumberFormat="1" applyFont="1" applyAlignment="1" applyProtection="1">
      <alignment horizontal="center"/>
      <protection locked="0"/>
    </xf>
    <xf numFmtId="0" fontId="22" fillId="0" borderId="14" xfId="0" applyFont="1" applyBorder="1" applyAlignment="1" applyProtection="1">
      <alignment horizontal="center" vertical="center" wrapText="1"/>
    </xf>
    <xf numFmtId="0" fontId="22" fillId="0" borderId="14" xfId="0" applyFont="1" applyBorder="1" applyAlignment="1" applyProtection="1">
      <alignment horizontal="justify" vertical="center" wrapText="1"/>
      <protection locked="0"/>
    </xf>
    <xf numFmtId="0" fontId="22" fillId="2" borderId="4" xfId="0" applyFont="1" applyFill="1" applyBorder="1" applyAlignment="1" applyProtection="1">
      <alignment horizontal="justify" vertical="center" wrapText="1"/>
      <protection locked="0"/>
    </xf>
    <xf numFmtId="0" fontId="29" fillId="0" borderId="4" xfId="0" applyFont="1" applyBorder="1" applyAlignment="1" applyProtection="1">
      <alignment horizontal="justify" vertical="center" wrapText="1"/>
      <protection locked="0"/>
    </xf>
    <xf numFmtId="0" fontId="22" fillId="0" borderId="4" xfId="0" applyFont="1" applyBorder="1" applyAlignment="1" applyProtection="1">
      <alignment horizontal="center"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5" fillId="14" borderId="20" xfId="0" applyFont="1" applyFill="1" applyBorder="1" applyAlignment="1" applyProtection="1">
      <alignment horizontal="center" vertical="center" wrapText="1"/>
      <protection locked="0"/>
    </xf>
    <xf numFmtId="0" fontId="25" fillId="14" borderId="11" xfId="0" applyFont="1" applyFill="1" applyBorder="1" applyAlignment="1" applyProtection="1">
      <alignment horizontal="center" vertical="center" wrapText="1"/>
      <protection locked="0"/>
    </xf>
    <xf numFmtId="0" fontId="25" fillId="14" borderId="35" xfId="0" applyFont="1" applyFill="1" applyBorder="1" applyAlignment="1" applyProtection="1">
      <alignment horizontal="center" vertical="center" textRotation="90" wrapText="1"/>
      <protection locked="0"/>
    </xf>
    <xf numFmtId="0" fontId="25" fillId="14" borderId="38" xfId="0" applyFont="1" applyFill="1" applyBorder="1" applyAlignment="1" applyProtection="1">
      <alignment horizontal="center" vertical="center" textRotation="90" wrapText="1"/>
      <protection locked="0"/>
    </xf>
    <xf numFmtId="0" fontId="22" fillId="0" borderId="5" xfId="0" applyFont="1" applyBorder="1" applyAlignment="1" applyProtection="1">
      <alignment horizontal="center" vertical="center" wrapText="1"/>
    </xf>
    <xf numFmtId="0" fontId="28" fillId="0" borderId="78" xfId="0" applyFont="1" applyFill="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30" xfId="0" applyFont="1" applyBorder="1" applyAlignment="1">
      <alignment horizontal="center" vertical="center"/>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1" fillId="0" borderId="55" xfId="0" applyFont="1" applyBorder="1" applyAlignment="1">
      <alignment horizontal="center" vertical="center"/>
    </xf>
    <xf numFmtId="0" fontId="21" fillId="0" borderId="0" xfId="0" applyFont="1" applyAlignment="1">
      <alignment horizontal="center" vertical="center"/>
    </xf>
    <xf numFmtId="0" fontId="21" fillId="0" borderId="56" xfId="0" applyFont="1" applyBorder="1" applyAlignment="1">
      <alignment horizontal="center" vertical="center"/>
    </xf>
    <xf numFmtId="0" fontId="21" fillId="0" borderId="32"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29" fillId="0" borderId="4" xfId="0" applyFont="1" applyBorder="1" applyAlignment="1">
      <alignment vertical="center" wrapText="1"/>
    </xf>
    <xf numFmtId="0" fontId="29" fillId="0" borderId="4" xfId="0" applyFont="1" applyBorder="1" applyAlignment="1">
      <alignment vertical="center"/>
    </xf>
    <xf numFmtId="0" fontId="29" fillId="0" borderId="4"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xf>
    <xf numFmtId="0" fontId="21" fillId="0" borderId="0" xfId="0" applyFont="1" applyBorder="1" applyAlignment="1">
      <alignment horizontal="center" vertical="center" wrapText="1"/>
    </xf>
    <xf numFmtId="14" fontId="23" fillId="19" borderId="7" xfId="0" applyNumberFormat="1" applyFont="1" applyFill="1" applyBorder="1" applyAlignment="1">
      <alignment horizontal="center" vertical="center" wrapText="1"/>
    </xf>
    <xf numFmtId="14" fontId="23" fillId="19" borderId="12" xfId="0" applyNumberFormat="1" applyFont="1" applyFill="1" applyBorder="1" applyAlignment="1">
      <alignment horizontal="center" vertical="center" wrapText="1"/>
    </xf>
    <xf numFmtId="0" fontId="23" fillId="19" borderId="42" xfId="0" applyFont="1" applyFill="1" applyBorder="1" applyAlignment="1">
      <alignment horizontal="center" vertical="center" wrapText="1"/>
    </xf>
    <xf numFmtId="0" fontId="23" fillId="19" borderId="50" xfId="0" applyFont="1" applyFill="1" applyBorder="1" applyAlignment="1">
      <alignment horizontal="center" vertical="center" wrapText="1"/>
    </xf>
    <xf numFmtId="14" fontId="23" fillId="19" borderId="20" xfId="0" applyNumberFormat="1" applyFont="1" applyFill="1" applyBorder="1" applyAlignment="1">
      <alignment horizontal="center" vertical="center" wrapText="1"/>
    </xf>
    <xf numFmtId="14" fontId="23" fillId="19" borderId="11" xfId="0" applyNumberFormat="1" applyFont="1" applyFill="1" applyBorder="1" applyAlignment="1">
      <alignment horizontal="center" vertical="center" wrapText="1"/>
    </xf>
    <xf numFmtId="0" fontId="24" fillId="18" borderId="26" xfId="0" applyFont="1" applyFill="1" applyBorder="1" applyAlignment="1">
      <alignment horizontal="center" vertical="center"/>
    </xf>
    <xf numFmtId="0" fontId="24" fillId="18" borderId="34" xfId="0" applyFont="1" applyFill="1" applyBorder="1" applyAlignment="1">
      <alignment horizontal="center" vertical="center"/>
    </xf>
    <xf numFmtId="0" fontId="25" fillId="17" borderId="35" xfId="0" applyFont="1" applyFill="1" applyBorder="1" applyAlignment="1" applyProtection="1">
      <alignment horizontal="center" vertical="center" wrapText="1"/>
      <protection locked="0"/>
    </xf>
    <xf numFmtId="0" fontId="25" fillId="17" borderId="38" xfId="0" applyFont="1" applyFill="1" applyBorder="1" applyAlignment="1" applyProtection="1">
      <alignment horizontal="center" vertical="center" wrapText="1"/>
      <protection locked="0"/>
    </xf>
    <xf numFmtId="0" fontId="25" fillId="17" borderId="22" xfId="0" applyFont="1" applyFill="1" applyBorder="1" applyAlignment="1" applyProtection="1">
      <alignment horizontal="center" vertical="center" wrapText="1"/>
      <protection locked="0"/>
    </xf>
    <xf numFmtId="0" fontId="25" fillId="17" borderId="42" xfId="0" applyFont="1" applyFill="1" applyBorder="1" applyAlignment="1" applyProtection="1">
      <alignment horizontal="center" vertical="center" wrapText="1"/>
      <protection locked="0"/>
    </xf>
    <xf numFmtId="0" fontId="25" fillId="14" borderId="3" xfId="0" applyFont="1" applyFill="1" applyBorder="1" applyAlignment="1" applyProtection="1">
      <alignment horizontal="center" vertical="center" textRotation="90" wrapText="1"/>
      <protection locked="0"/>
    </xf>
    <xf numFmtId="0" fontId="25" fillId="14" borderId="44" xfId="0" applyFont="1" applyFill="1" applyBorder="1" applyAlignment="1" applyProtection="1">
      <alignment horizontal="center" vertical="center" textRotation="90" wrapText="1"/>
      <protection locked="0"/>
    </xf>
    <xf numFmtId="0" fontId="24" fillId="20" borderId="26" xfId="0" applyFont="1" applyFill="1" applyBorder="1" applyAlignment="1">
      <alignment horizontal="center" vertical="center"/>
    </xf>
    <xf numFmtId="0" fontId="24" fillId="20" borderId="34" xfId="0" applyFont="1" applyFill="1" applyBorder="1" applyAlignment="1">
      <alignment horizontal="center" vertical="center"/>
    </xf>
    <xf numFmtId="0" fontId="24" fillId="20" borderId="27" xfId="0" applyFont="1" applyFill="1" applyBorder="1" applyAlignment="1">
      <alignment horizontal="center" vertical="center"/>
    </xf>
    <xf numFmtId="14" fontId="23" fillId="10" borderId="20" xfId="0" applyNumberFormat="1" applyFont="1" applyFill="1" applyBorder="1" applyAlignment="1">
      <alignment horizontal="center" vertical="center" wrapText="1"/>
    </xf>
    <xf numFmtId="14" fontId="23" fillId="10" borderId="11" xfId="0" applyNumberFormat="1" applyFont="1" applyFill="1" applyBorder="1" applyAlignment="1">
      <alignment horizontal="center" vertical="center" wrapText="1"/>
    </xf>
    <xf numFmtId="0" fontId="23" fillId="10" borderId="14" xfId="0" applyFont="1" applyFill="1" applyBorder="1" applyAlignment="1">
      <alignment horizontal="center" vertical="center" wrapText="1"/>
    </xf>
    <xf numFmtId="0" fontId="23" fillId="10" borderId="12" xfId="0" applyFont="1" applyFill="1" applyBorder="1" applyAlignment="1">
      <alignment horizontal="center" vertical="center" wrapText="1"/>
    </xf>
    <xf numFmtId="9" fontId="23" fillId="10" borderId="14" xfId="4" applyFont="1" applyFill="1" applyBorder="1" applyAlignment="1">
      <alignment horizontal="center" vertical="center" wrapText="1"/>
    </xf>
    <xf numFmtId="9" fontId="23" fillId="10" borderId="12" xfId="4"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5" fillId="16" borderId="26" xfId="0" applyFont="1" applyFill="1" applyBorder="1" applyAlignment="1" applyProtection="1">
      <alignment horizontal="center" vertical="center"/>
      <protection locked="0"/>
    </xf>
    <xf numFmtId="0" fontId="25" fillId="16" borderId="34" xfId="0" applyFont="1" applyFill="1" applyBorder="1" applyAlignment="1" applyProtection="1">
      <alignment horizontal="center" vertical="center"/>
      <protection locked="0"/>
    </xf>
    <xf numFmtId="0" fontId="25" fillId="16" borderId="27" xfId="0" applyFont="1" applyFill="1" applyBorder="1" applyAlignment="1" applyProtection="1">
      <alignment horizontal="center" vertical="center"/>
      <protection locked="0"/>
    </xf>
    <xf numFmtId="0" fontId="25" fillId="14" borderId="79" xfId="0" applyFont="1" applyFill="1" applyBorder="1" applyAlignment="1" applyProtection="1">
      <alignment horizontal="center" vertical="center" wrapText="1"/>
      <protection locked="0"/>
    </xf>
    <xf numFmtId="0" fontId="25" fillId="14" borderId="25" xfId="0" applyFont="1" applyFill="1" applyBorder="1" applyAlignment="1" applyProtection="1">
      <alignment horizontal="center" vertical="center" wrapText="1"/>
      <protection locked="0"/>
    </xf>
    <xf numFmtId="0" fontId="25" fillId="17" borderId="20" xfId="0" applyFont="1" applyFill="1" applyBorder="1" applyAlignment="1" applyProtection="1">
      <alignment horizontal="center" vertical="center" wrapText="1"/>
      <protection locked="0"/>
    </xf>
    <xf numFmtId="0" fontId="25" fillId="17" borderId="11" xfId="0" applyFont="1" applyFill="1" applyBorder="1" applyAlignment="1" applyProtection="1">
      <alignment horizontal="center" vertical="center" wrapText="1"/>
      <protection locked="0"/>
    </xf>
    <xf numFmtId="0" fontId="25" fillId="17" borderId="21" xfId="0" applyFont="1" applyFill="1" applyBorder="1" applyAlignment="1" applyProtection="1">
      <alignment horizontal="center" vertical="center" wrapText="1"/>
      <protection locked="0"/>
    </xf>
    <xf numFmtId="0" fontId="25" fillId="17" borderId="1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22" fillId="0" borderId="4" xfId="0" applyFont="1" applyBorder="1" applyAlignment="1" applyProtection="1">
      <alignment vertical="center" wrapText="1"/>
      <protection locked="0"/>
    </xf>
    <xf numFmtId="0" fontId="22" fillId="0" borderId="9"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9" fillId="0" borderId="10" xfId="0" applyFont="1" applyBorder="1" applyAlignment="1">
      <alignment horizontal="center" vertical="center" wrapText="1"/>
    </xf>
    <xf numFmtId="0" fontId="29" fillId="0" borderId="10" xfId="0" applyFont="1" applyBorder="1" applyAlignment="1">
      <alignment horizontal="center" vertical="center"/>
    </xf>
    <xf numFmtId="2" fontId="22" fillId="0" borderId="4" xfId="5" applyNumberFormat="1" applyFont="1" applyBorder="1" applyAlignment="1" applyProtection="1">
      <alignment horizontal="center" vertical="center" wrapText="1"/>
    </xf>
    <xf numFmtId="0" fontId="29" fillId="0" borderId="4" xfId="0" applyFont="1" applyBorder="1" applyAlignment="1" applyProtection="1">
      <alignment vertical="center" wrapText="1"/>
      <protection locked="0"/>
    </xf>
    <xf numFmtId="0" fontId="29" fillId="0" borderId="10" xfId="0" applyFont="1" applyBorder="1" applyAlignment="1" applyProtection="1">
      <alignment horizontal="center" vertical="center" wrapText="1"/>
      <protection locked="0"/>
    </xf>
    <xf numFmtId="0" fontId="25" fillId="14" borderId="52" xfId="0" applyFont="1" applyFill="1" applyBorder="1" applyAlignment="1" applyProtection="1">
      <alignment horizontal="center" vertical="center" wrapText="1"/>
      <protection locked="0"/>
    </xf>
    <xf numFmtId="0" fontId="25" fillId="14" borderId="57" xfId="0" applyFont="1" applyFill="1" applyBorder="1" applyAlignment="1" applyProtection="1">
      <alignment horizontal="center" vertical="center" wrapText="1"/>
      <protection locked="0"/>
    </xf>
    <xf numFmtId="0" fontId="25" fillId="15" borderId="45" xfId="0" applyFont="1" applyFill="1" applyBorder="1" applyAlignment="1" applyProtection="1">
      <alignment horizontal="center" vertical="center"/>
      <protection locked="0"/>
    </xf>
    <xf numFmtId="0" fontId="25" fillId="15" borderId="46" xfId="0" applyFont="1" applyFill="1" applyBorder="1" applyAlignment="1" applyProtection="1">
      <alignment horizontal="center" vertical="center"/>
      <protection locked="0"/>
    </xf>
    <xf numFmtId="0" fontId="25" fillId="15" borderId="47" xfId="0" applyFont="1" applyFill="1" applyBorder="1" applyAlignment="1" applyProtection="1">
      <alignment horizontal="center" vertical="center"/>
      <protection locked="0"/>
    </xf>
    <xf numFmtId="0" fontId="25" fillId="14" borderId="14" xfId="0" applyFont="1" applyFill="1" applyBorder="1" applyAlignment="1" applyProtection="1">
      <alignment horizontal="center" vertical="center" wrapText="1"/>
      <protection locked="0"/>
    </xf>
    <xf numFmtId="0" fontId="25" fillId="14" borderId="12" xfId="0" applyFont="1" applyFill="1" applyBorder="1" applyAlignment="1" applyProtection="1">
      <alignment horizontal="center" vertical="center" wrapText="1"/>
      <protection locked="0"/>
    </xf>
    <xf numFmtId="0" fontId="25" fillId="10" borderId="20" xfId="0" applyFont="1" applyFill="1" applyBorder="1" applyAlignment="1" applyProtection="1">
      <alignment horizontal="center" vertical="center" wrapText="1"/>
      <protection locked="0"/>
    </xf>
    <xf numFmtId="0" fontId="25" fillId="10" borderId="14" xfId="0" applyFont="1" applyFill="1" applyBorder="1" applyAlignment="1" applyProtection="1">
      <alignment horizontal="center" vertical="center"/>
      <protection locked="0"/>
    </xf>
    <xf numFmtId="0" fontId="25" fillId="10" borderId="35" xfId="0" applyFont="1" applyFill="1" applyBorder="1" applyAlignment="1" applyProtection="1">
      <alignment horizontal="center" vertical="center" wrapText="1"/>
      <protection locked="0"/>
    </xf>
    <xf numFmtId="0" fontId="25" fillId="10" borderId="38" xfId="0" applyFont="1" applyFill="1" applyBorder="1" applyAlignment="1" applyProtection="1">
      <alignment horizontal="center" vertical="center"/>
      <protection locked="0"/>
    </xf>
    <xf numFmtId="0" fontId="25" fillId="10" borderId="61" xfId="0" applyFont="1" applyFill="1" applyBorder="1" applyAlignment="1" applyProtection="1">
      <alignment horizontal="center" vertical="center" wrapText="1"/>
      <protection locked="0"/>
    </xf>
    <xf numFmtId="0" fontId="25" fillId="10" borderId="39" xfId="0" applyFont="1" applyFill="1" applyBorder="1" applyAlignment="1" applyProtection="1">
      <alignment horizontal="center" vertical="center" wrapText="1"/>
      <protection locked="0"/>
    </xf>
    <xf numFmtId="0" fontId="25" fillId="10" borderId="35" xfId="0" applyFont="1" applyFill="1" applyBorder="1" applyAlignment="1" applyProtection="1">
      <alignment horizontal="center" vertical="center"/>
      <protection locked="0"/>
    </xf>
    <xf numFmtId="0" fontId="25" fillId="11" borderId="14" xfId="0" applyFont="1" applyFill="1" applyBorder="1" applyAlignment="1" applyProtection="1">
      <alignment horizontal="center" vertical="center" wrapText="1"/>
      <protection locked="0"/>
    </xf>
    <xf numFmtId="0" fontId="25" fillId="11" borderId="12" xfId="0" applyFont="1" applyFill="1" applyBorder="1" applyAlignment="1" applyProtection="1">
      <alignment horizontal="center" vertical="center" wrapText="1"/>
      <protection locked="0"/>
    </xf>
    <xf numFmtId="0" fontId="25" fillId="11" borderId="20" xfId="0" applyFont="1" applyFill="1" applyBorder="1" applyAlignment="1" applyProtection="1">
      <alignment horizontal="center" vertical="center" wrapText="1"/>
      <protection locked="0"/>
    </xf>
    <xf numFmtId="0" fontId="25" fillId="11" borderId="11" xfId="0" applyFont="1" applyFill="1" applyBorder="1" applyAlignment="1" applyProtection="1">
      <alignment horizontal="center" vertical="center" wrapText="1"/>
      <protection locked="0"/>
    </xf>
    <xf numFmtId="0" fontId="25" fillId="14" borderId="58" xfId="0" applyFont="1" applyFill="1" applyBorder="1" applyAlignment="1" applyProtection="1">
      <alignment horizontal="center" vertical="center" wrapText="1"/>
      <protection locked="0"/>
    </xf>
    <xf numFmtId="0" fontId="25" fillId="8" borderId="45" xfId="0" applyFont="1" applyFill="1" applyBorder="1" applyAlignment="1" applyProtection="1">
      <alignment horizontal="center" vertical="center"/>
      <protection locked="0"/>
    </xf>
    <xf numFmtId="0" fontId="25" fillId="8" borderId="46" xfId="0" applyFont="1" applyFill="1" applyBorder="1" applyAlignment="1" applyProtection="1">
      <alignment horizontal="center" vertical="center"/>
      <protection locked="0"/>
    </xf>
    <xf numFmtId="0" fontId="25" fillId="8" borderId="47"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25" fillId="11" borderId="21" xfId="0" applyFont="1" applyFill="1" applyBorder="1" applyAlignment="1" applyProtection="1">
      <alignment horizontal="center" vertical="center" wrapText="1"/>
      <protection locked="0"/>
    </xf>
    <xf numFmtId="0" fontId="25" fillId="11" borderId="13" xfId="0" applyFont="1" applyFill="1" applyBorder="1" applyAlignment="1" applyProtection="1">
      <alignment horizontal="center" vertical="center" wrapText="1"/>
      <protection locked="0"/>
    </xf>
    <xf numFmtId="0" fontId="25" fillId="11" borderId="35" xfId="0" applyFont="1" applyFill="1" applyBorder="1" applyAlignment="1" applyProtection="1">
      <alignment horizontal="center" vertical="center" wrapText="1"/>
      <protection locked="0"/>
    </xf>
    <xf numFmtId="0" fontId="25" fillId="11" borderId="38" xfId="0" applyFont="1" applyFill="1" applyBorder="1" applyAlignment="1" applyProtection="1">
      <alignment horizontal="center" vertical="center" wrapText="1"/>
      <protection locked="0"/>
    </xf>
    <xf numFmtId="0" fontId="25" fillId="11" borderId="35" xfId="0" applyFont="1" applyFill="1" applyBorder="1" applyAlignment="1" applyProtection="1">
      <alignment horizontal="center" vertical="center" textRotation="90" wrapText="1"/>
      <protection locked="0"/>
    </xf>
    <xf numFmtId="0" fontId="25" fillId="11" borderId="38" xfId="0" applyFont="1" applyFill="1" applyBorder="1" applyAlignment="1" applyProtection="1">
      <alignment horizontal="center" vertical="center" textRotation="90" wrapText="1"/>
      <protection locked="0"/>
    </xf>
    <xf numFmtId="0" fontId="25" fillId="9" borderId="45" xfId="0" applyFont="1" applyFill="1" applyBorder="1" applyAlignment="1" applyProtection="1">
      <alignment horizontal="center" vertical="center"/>
      <protection locked="0"/>
    </xf>
    <xf numFmtId="0" fontId="25" fillId="9" borderId="46" xfId="0" applyFont="1" applyFill="1" applyBorder="1" applyAlignment="1" applyProtection="1">
      <alignment horizontal="center" vertical="center"/>
      <protection locked="0"/>
    </xf>
    <xf numFmtId="0" fontId="25" fillId="9" borderId="47" xfId="0" applyFont="1" applyFill="1" applyBorder="1" applyAlignment="1" applyProtection="1">
      <alignment horizontal="center" vertical="center"/>
      <protection locked="0"/>
    </xf>
    <xf numFmtId="0" fontId="25" fillId="10" borderId="38" xfId="0" applyFont="1" applyFill="1" applyBorder="1" applyAlignment="1" applyProtection="1">
      <alignment horizontal="center" vertical="center" wrapText="1"/>
      <protection locked="0"/>
    </xf>
    <xf numFmtId="0" fontId="25" fillId="13" borderId="35" xfId="0" applyFont="1" applyFill="1" applyBorder="1" applyAlignment="1" applyProtection="1">
      <alignment horizontal="center" vertical="center" wrapText="1"/>
      <protection locked="0"/>
    </xf>
    <xf numFmtId="0" fontId="25" fillId="13" borderId="38"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4" xfId="0" applyFont="1" applyFill="1" applyBorder="1" applyAlignment="1" applyProtection="1">
      <alignment horizontal="center" vertical="center" wrapText="1"/>
      <protection locked="0"/>
    </xf>
    <xf numFmtId="0" fontId="25" fillId="12" borderId="45" xfId="0" applyFont="1" applyFill="1" applyBorder="1" applyAlignment="1" applyProtection="1">
      <alignment horizontal="center" vertical="center"/>
      <protection locked="0"/>
    </xf>
    <xf numFmtId="0" fontId="25" fillId="12" borderId="46" xfId="0" applyFont="1" applyFill="1" applyBorder="1" applyAlignment="1" applyProtection="1">
      <alignment horizontal="center" vertical="center"/>
      <protection locked="0"/>
    </xf>
    <xf numFmtId="0" fontId="25" fillId="12" borderId="47" xfId="0" applyFont="1" applyFill="1" applyBorder="1" applyAlignment="1" applyProtection="1">
      <alignment horizontal="center" vertical="center"/>
      <protection locked="0"/>
    </xf>
    <xf numFmtId="0" fontId="25" fillId="13" borderId="79" xfId="0" applyFont="1" applyFill="1" applyBorder="1" applyAlignment="1" applyProtection="1">
      <alignment horizontal="center" vertical="center" wrapText="1"/>
      <protection locked="0"/>
    </xf>
    <xf numFmtId="0" fontId="25" fillId="13" borderId="25" xfId="0" applyFont="1" applyFill="1" applyBorder="1" applyAlignment="1" applyProtection="1">
      <alignment horizontal="center" vertical="center" wrapText="1"/>
      <protection locked="0"/>
    </xf>
    <xf numFmtId="0" fontId="25" fillId="13" borderId="60" xfId="0" applyFont="1" applyFill="1" applyBorder="1" applyAlignment="1" applyProtection="1">
      <alignment horizontal="center" vertical="center" wrapText="1"/>
      <protection locked="0"/>
    </xf>
    <xf numFmtId="0" fontId="25" fillId="13" borderId="40" xfId="0" applyFont="1" applyFill="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14" fontId="22" fillId="0" borderId="4" xfId="0" applyNumberFormat="1" applyFont="1" applyBorder="1" applyAlignment="1" applyProtection="1">
      <alignment horizontal="center" vertical="center" wrapText="1"/>
      <protection locked="0"/>
    </xf>
    <xf numFmtId="164" fontId="22" fillId="0" borderId="4" xfId="4" applyNumberFormat="1" applyFont="1" applyBorder="1" applyAlignment="1" applyProtection="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7" xfId="0" applyFont="1" applyBorder="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53" xfId="0" applyFont="1" applyBorder="1" applyAlignment="1">
      <alignment horizontal="left" vertical="center" wrapText="1"/>
    </xf>
    <xf numFmtId="0" fontId="9" fillId="0" borderId="15" xfId="0" applyFont="1" applyBorder="1" applyAlignment="1">
      <alignment horizontal="left" vertical="center" wrapText="1"/>
    </xf>
    <xf numFmtId="0" fontId="9" fillId="0" borderId="54" xfId="0" applyFont="1" applyBorder="1" applyAlignment="1">
      <alignment horizontal="left" vertical="center" wrapText="1"/>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2" fillId="0" borderId="6" xfId="0" applyFont="1" applyBorder="1" applyAlignment="1">
      <alignment horizontal="center"/>
    </xf>
    <xf numFmtId="0" fontId="12" fillId="0" borderId="22" xfId="0" applyFont="1" applyBorder="1" applyAlignment="1">
      <alignment horizontal="center"/>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59" xfId="0" applyFont="1" applyBorder="1" applyAlignment="1">
      <alignment horizontal="center"/>
    </xf>
    <xf numFmtId="0" fontId="12" fillId="0" borderId="58"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8" fillId="0" borderId="57" xfId="0" applyFont="1" applyBorder="1" applyAlignment="1">
      <alignment vertical="center" wrapText="1"/>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4" fillId="0" borderId="27"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55" xfId="0" applyFont="1" applyBorder="1" applyAlignment="1">
      <alignment horizontal="center" vertical="center"/>
    </xf>
    <xf numFmtId="0" fontId="12" fillId="0" borderId="0" xfId="0" applyFont="1" applyBorder="1" applyAlignment="1">
      <alignment horizontal="center" vertical="center"/>
    </xf>
    <xf numFmtId="0" fontId="12" fillId="0" borderId="56"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8" fillId="0" borderId="53" xfId="0" applyFont="1" applyBorder="1" applyAlignment="1">
      <alignment vertical="center" wrapText="1"/>
    </xf>
    <xf numFmtId="0" fontId="8" fillId="0" borderId="15" xfId="0" applyFont="1" applyBorder="1" applyAlignment="1">
      <alignment vertical="center" wrapText="1"/>
    </xf>
    <xf numFmtId="0" fontId="8" fillId="0" borderId="54" xfId="0" applyFont="1" applyBorder="1" applyAlignment="1">
      <alignment vertical="center" wrapText="1"/>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0" fontId="7" fillId="0" borderId="67" xfId="0" applyFont="1" applyBorder="1" applyAlignment="1">
      <alignment vertical="center" wrapText="1"/>
    </xf>
    <xf numFmtId="0" fontId="7" fillId="0" borderId="62" xfId="0" applyFont="1" applyBorder="1" applyAlignment="1">
      <alignment vertical="center" wrapText="1"/>
    </xf>
    <xf numFmtId="0" fontId="7" fillId="0" borderId="68" xfId="0" applyFont="1" applyBorder="1" applyAlignment="1">
      <alignment vertical="center" wrapText="1"/>
    </xf>
    <xf numFmtId="0" fontId="7" fillId="0" borderId="74" xfId="0" applyFont="1" applyBorder="1" applyAlignment="1">
      <alignment horizontal="left" vertical="center" wrapText="1"/>
    </xf>
    <xf numFmtId="0" fontId="7" fillId="0" borderId="62" xfId="0" applyFont="1" applyBorder="1" applyAlignment="1">
      <alignment horizontal="left" vertical="center" wrapText="1"/>
    </xf>
    <xf numFmtId="0" fontId="7" fillId="0" borderId="75" xfId="0" applyFont="1" applyBorder="1" applyAlignment="1">
      <alignment horizontal="left" vertical="center" wrapText="1"/>
    </xf>
    <xf numFmtId="0" fontId="7" fillId="0" borderId="69" xfId="0" applyFont="1" applyBorder="1" applyAlignment="1">
      <alignment vertical="center" wrapText="1"/>
    </xf>
    <xf numFmtId="0" fontId="7" fillId="0" borderId="70" xfId="0" applyFont="1" applyBorder="1" applyAlignment="1">
      <alignment vertical="center" wrapText="1"/>
    </xf>
    <xf numFmtId="0" fontId="7" fillId="0" borderId="71" xfId="0" applyFont="1" applyBorder="1" applyAlignment="1">
      <alignment vertical="center" wrapText="1"/>
    </xf>
    <xf numFmtId="0" fontId="7" fillId="0" borderId="76" xfId="0" applyFont="1" applyBorder="1" applyAlignment="1">
      <alignment horizontal="left" vertical="center" wrapText="1"/>
    </xf>
    <xf numFmtId="0" fontId="7" fillId="0" borderId="63" xfId="0" applyFont="1" applyBorder="1" applyAlignment="1">
      <alignment horizontal="left" vertical="center" wrapText="1"/>
    </xf>
    <xf numFmtId="0" fontId="7" fillId="0" borderId="77" xfId="0" applyFont="1" applyBorder="1" applyAlignment="1">
      <alignment horizontal="left" vertical="center" wrapText="1"/>
    </xf>
    <xf numFmtId="0" fontId="7" fillId="0" borderId="65" xfId="0" applyFont="1" applyBorder="1" applyAlignment="1">
      <alignment vertical="center" wrapText="1"/>
    </xf>
    <xf numFmtId="0" fontId="7" fillId="0" borderId="64" xfId="0" applyFont="1" applyBorder="1" applyAlignment="1">
      <alignment vertical="center" wrapText="1"/>
    </xf>
    <xf numFmtId="0" fontId="7" fillId="0" borderId="66" xfId="0" applyFont="1" applyBorder="1" applyAlignment="1">
      <alignment vertical="center" wrapText="1"/>
    </xf>
    <xf numFmtId="0" fontId="7" fillId="0" borderId="72" xfId="0" applyFont="1" applyBorder="1" applyAlignment="1">
      <alignment horizontal="left" vertical="center" wrapText="1"/>
    </xf>
    <xf numFmtId="0" fontId="7" fillId="0" borderId="64" xfId="0" applyFont="1" applyBorder="1" applyAlignment="1">
      <alignment horizontal="left" vertical="center" wrapText="1"/>
    </xf>
    <xf numFmtId="0" fontId="7" fillId="0" borderId="73"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4" xfId="0" applyFont="1" applyBorder="1" applyAlignment="1">
      <alignment horizontal="left" vertical="center" wrapText="1"/>
    </xf>
    <xf numFmtId="0" fontId="7" fillId="0" borderId="23" xfId="0" applyFont="1" applyBorder="1" applyAlignment="1">
      <alignment horizontal="left" vertical="center" wrapText="1"/>
    </xf>
    <xf numFmtId="0" fontId="7" fillId="0" borderId="49" xfId="0" applyFont="1" applyBorder="1" applyAlignment="1">
      <alignment horizontal="left" vertical="center" wrapText="1"/>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0" fontId="7" fillId="0" borderId="22"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7" fillId="0" borderId="48" xfId="0" applyFont="1" applyBorder="1" applyAlignment="1">
      <alignment horizontal="left" vertical="center" wrapText="1"/>
    </xf>
    <xf numFmtId="0" fontId="12" fillId="0" borderId="8" xfId="0" applyFont="1" applyBorder="1" applyAlignment="1">
      <alignment horizont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7" xfId="0" applyFont="1" applyBorder="1" applyAlignment="1">
      <alignmen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3" xfId="0" applyFont="1" applyBorder="1" applyAlignment="1">
      <alignment vertical="center" wrapText="1"/>
    </xf>
    <xf numFmtId="0" fontId="6" fillId="0" borderId="15" xfId="0" applyFont="1" applyBorder="1" applyAlignment="1">
      <alignment vertical="center" wrapText="1"/>
    </xf>
    <xf numFmtId="0" fontId="6" fillId="0" borderId="54"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2" fillId="0" borderId="26" xfId="0" applyFont="1" applyBorder="1" applyAlignment="1">
      <alignment horizontal="center" vertical="center"/>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10"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8" fillId="0" borderId="53" xfId="0" applyFont="1" applyBorder="1" applyAlignment="1">
      <alignment horizontal="left" vertical="center" wrapText="1"/>
    </xf>
    <xf numFmtId="0" fontId="8" fillId="0" borderId="15" xfId="0" applyFont="1" applyBorder="1" applyAlignment="1">
      <alignment horizontal="left" vertical="center" wrapText="1"/>
    </xf>
    <xf numFmtId="0" fontId="8"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1" xfId="0" applyFont="1" applyBorder="1" applyAlignment="1">
      <alignment horizontal="left" vertical="center" wrapText="1"/>
    </xf>
    <xf numFmtId="0" fontId="8" fillId="0" borderId="1" xfId="0" applyFont="1" applyBorder="1" applyAlignment="1">
      <alignment horizontal="left" vertical="center" wrapText="1"/>
    </xf>
    <xf numFmtId="0" fontId="8" fillId="0" borderId="52" xfId="0" applyFont="1" applyBorder="1" applyAlignment="1">
      <alignment horizontal="left" vertical="center" wrapText="1"/>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7" xfId="0" applyFont="1" applyBorder="1" applyAlignment="1">
      <alignment horizontal="center" vertical="center" wrapText="1"/>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2" fillId="0" borderId="41" xfId="0" applyFont="1" applyBorder="1" applyAlignment="1">
      <alignment horizontal="center"/>
    </xf>
    <xf numFmtId="0" fontId="12" fillId="0" borderId="37" xfId="0" applyFont="1" applyBorder="1" applyAlignment="1">
      <alignment horizont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41"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6" fillId="0" borderId="7"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8" fillId="0" borderId="53"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54" xfId="0" applyFont="1" applyBorder="1" applyAlignment="1">
      <alignment horizontal="justify" vertical="center" wrapText="1"/>
    </xf>
    <xf numFmtId="0" fontId="18" fillId="0" borderId="4" xfId="0" applyFont="1" applyBorder="1" applyAlignment="1">
      <alignment vertical="center" wrapText="1"/>
    </xf>
    <xf numFmtId="0" fontId="18" fillId="0" borderId="10" xfId="0" applyFont="1" applyBorder="1" applyAlignment="1">
      <alignment vertical="center" wrapText="1"/>
    </xf>
    <xf numFmtId="0" fontId="6" fillId="0" borderId="4" xfId="0" applyFont="1" applyBorder="1" applyAlignment="1">
      <alignment horizontal="justify" vertical="center" wrapText="1"/>
    </xf>
    <xf numFmtId="0" fontId="6" fillId="0" borderId="10"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49"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57" xfId="0" applyFont="1" applyBorder="1" applyAlignment="1">
      <alignment horizontal="center" vertical="center"/>
    </xf>
    <xf numFmtId="0" fontId="12" fillId="0" borderId="0" xfId="0" applyFont="1" applyAlignment="1">
      <alignment horizontal="center" vertical="center"/>
    </xf>
    <xf numFmtId="0" fontId="22" fillId="0" borderId="14" xfId="0" applyFont="1" applyFill="1" applyBorder="1" applyAlignment="1" applyProtection="1">
      <alignment horizontal="justify" vertical="center" wrapText="1"/>
      <protection locked="0"/>
    </xf>
    <xf numFmtId="0" fontId="23" fillId="0" borderId="4" xfId="0" applyFont="1" applyFill="1" applyBorder="1" applyAlignment="1" applyProtection="1">
      <alignment horizontal="justify" vertical="center" wrapText="1"/>
      <protection locked="0"/>
    </xf>
    <xf numFmtId="0" fontId="22" fillId="0" borderId="4" xfId="0" applyFont="1" applyFill="1" applyBorder="1" applyAlignment="1" applyProtection="1">
      <alignment horizontal="justify" vertical="center" wrapText="1"/>
      <protection locked="0"/>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22" fillId="0" borderId="0" xfId="0" applyFont="1" applyAlignment="1" applyProtection="1">
      <alignment horizontal="center"/>
      <protection locked="0"/>
    </xf>
  </cellXfs>
  <cellStyles count="6">
    <cellStyle name="Moneda" xfId="5" builtinId="4"/>
    <cellStyle name="Normal" xfId="0" builtinId="0"/>
    <cellStyle name="Normal 2" xfId="1" xr:uid="{00000000-0005-0000-0000-000001000000}"/>
    <cellStyle name="Normal 3" xfId="2" xr:uid="{00000000-0005-0000-0000-000002000000}"/>
    <cellStyle name="Normal 4" xfId="3" xr:uid="{00000000-0005-0000-0000-000003000000}"/>
    <cellStyle name="Porcentaje" xfId="4" builtinId="5"/>
  </cellStyles>
  <dxfs count="67">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579346</xdr:colOff>
      <xdr:row>0</xdr:row>
      <xdr:rowOff>133037</xdr:rowOff>
    </xdr:from>
    <xdr:to>
      <xdr:col>1</xdr:col>
      <xdr:colOff>552450</xdr:colOff>
      <xdr:row>3</xdr:row>
      <xdr:rowOff>304238</xdr:rowOff>
    </xdr:to>
    <xdr:pic>
      <xdr:nvPicPr>
        <xdr:cNvPr id="4" name="Imagen 3">
          <a:extLst>
            <a:ext uri="{FF2B5EF4-FFF2-40B4-BE49-F238E27FC236}">
              <a16:creationId xmlns:a16="http://schemas.microsoft.com/office/drawing/2014/main" id="{982CD8D2-F9EB-4288-9EB4-A3E0D9472E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346" y="133037"/>
          <a:ext cx="1430429" cy="971301"/>
        </a:xfrm>
        <a:prstGeom prst="rect">
          <a:avLst/>
        </a:prstGeom>
        <a:noFill/>
        <a:ln>
          <a:noFill/>
        </a:ln>
      </xdr:spPr>
    </xdr:pic>
    <xdr:clientData/>
  </xdr:twoCellAnchor>
  <xdr:twoCellAnchor editAs="oneCell">
    <xdr:from>
      <xdr:col>53</xdr:col>
      <xdr:colOff>45509</xdr:colOff>
      <xdr:row>0</xdr:row>
      <xdr:rowOff>137583</xdr:rowOff>
    </xdr:from>
    <xdr:to>
      <xdr:col>53</xdr:col>
      <xdr:colOff>998009</xdr:colOff>
      <xdr:row>3</xdr:row>
      <xdr:rowOff>296333</xdr:rowOff>
    </xdr:to>
    <xdr:pic>
      <xdr:nvPicPr>
        <xdr:cNvPr id="5" name="2 Imagen" descr="C:\Users\john.garcia\Desktop\2020-01-08.png">
          <a:extLst>
            <a:ext uri="{FF2B5EF4-FFF2-40B4-BE49-F238E27FC236}">
              <a16:creationId xmlns:a16="http://schemas.microsoft.com/office/drawing/2014/main" id="{5405E4D2-A8B2-4C0B-ABB1-A47D9483008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62159" y="137583"/>
          <a:ext cx="952500" cy="958850"/>
        </a:xfrm>
        <a:prstGeom prst="rect">
          <a:avLst/>
        </a:prstGeom>
        <a:noFill/>
        <a:ln>
          <a:noFill/>
        </a:ln>
      </xdr:spPr>
    </xdr:pic>
    <xdr:clientData/>
  </xdr:twoCellAnchor>
  <xdr:twoCellAnchor editAs="oneCell">
    <xdr:from>
      <xdr:col>21</xdr:col>
      <xdr:colOff>52917</xdr:colOff>
      <xdr:row>0</xdr:row>
      <xdr:rowOff>107156</xdr:rowOff>
    </xdr:from>
    <xdr:to>
      <xdr:col>21</xdr:col>
      <xdr:colOff>984250</xdr:colOff>
      <xdr:row>3</xdr:row>
      <xdr:rowOff>179917</xdr:rowOff>
    </xdr:to>
    <xdr:pic>
      <xdr:nvPicPr>
        <xdr:cNvPr id="6" name="2 Imagen" descr="C:\Users\john.garcia\Desktop\2020-01-08.png">
          <a:extLst>
            <a:ext uri="{FF2B5EF4-FFF2-40B4-BE49-F238E27FC236}">
              <a16:creationId xmlns:a16="http://schemas.microsoft.com/office/drawing/2014/main" id="{27AEC290-37F5-401E-BA8E-2A9BAE94FAD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93067" y="107156"/>
          <a:ext cx="931333" cy="872861"/>
        </a:xfrm>
        <a:prstGeom prst="rect">
          <a:avLst/>
        </a:prstGeom>
        <a:noFill/>
        <a:ln>
          <a:noFill/>
        </a:ln>
      </xdr:spPr>
    </xdr:pic>
    <xdr:clientData/>
  </xdr:twoCellAnchor>
  <xdr:twoCellAnchor editAs="oneCell">
    <xdr:from>
      <xdr:col>22</xdr:col>
      <xdr:colOff>461931</xdr:colOff>
      <xdr:row>0</xdr:row>
      <xdr:rowOff>137583</xdr:rowOff>
    </xdr:from>
    <xdr:to>
      <xdr:col>25</xdr:col>
      <xdr:colOff>400050</xdr:colOff>
      <xdr:row>3</xdr:row>
      <xdr:rowOff>264583</xdr:rowOff>
    </xdr:to>
    <xdr:pic>
      <xdr:nvPicPr>
        <xdr:cNvPr id="7" name="Imagen 6">
          <a:extLst>
            <a:ext uri="{FF2B5EF4-FFF2-40B4-BE49-F238E27FC236}">
              <a16:creationId xmlns:a16="http://schemas.microsoft.com/office/drawing/2014/main" id="{143BA302-D999-45A4-BCCC-861EA574BB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40306" y="137583"/>
          <a:ext cx="1490694" cy="927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224118</xdr:colOff>
      <xdr:row>1</xdr:row>
      <xdr:rowOff>33616</xdr:rowOff>
    </xdr:from>
    <xdr:to>
      <xdr:col>16</xdr:col>
      <xdr:colOff>932815</xdr:colOff>
      <xdr:row>1</xdr:row>
      <xdr:rowOff>647773</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3647" y="235322"/>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1</xdr:row>
      <xdr:rowOff>705262</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A4" sqref="A4"/>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27" t="s">
        <v>187</v>
      </c>
      <c r="B2" s="227"/>
      <c r="C2" s="227"/>
      <c r="D2" s="227"/>
      <c r="E2" s="227"/>
      <c r="F2" s="227"/>
      <c r="G2" s="227"/>
    </row>
    <row r="3" spans="1:8" ht="8.25" customHeight="1" x14ac:dyDescent="0.2"/>
    <row r="4" spans="1:8" ht="13.5" customHeight="1" x14ac:dyDescent="0.2">
      <c r="E4" s="235" t="s">
        <v>71</v>
      </c>
      <c r="F4" s="235"/>
      <c r="G4" s="235"/>
    </row>
    <row r="5" spans="1:8" ht="6" customHeight="1" x14ac:dyDescent="0.2">
      <c r="D5" s="2"/>
      <c r="E5" s="3"/>
      <c r="F5" s="3"/>
      <c r="G5" s="3"/>
      <c r="H5" s="4"/>
    </row>
    <row r="6" spans="1:8" ht="6" customHeight="1" thickBot="1" x14ac:dyDescent="0.25">
      <c r="E6" s="3"/>
      <c r="F6" s="3"/>
      <c r="G6" s="3"/>
    </row>
    <row r="7" spans="1:8" ht="20.25" customHeight="1" x14ac:dyDescent="0.2">
      <c r="A7" s="236" t="s">
        <v>3</v>
      </c>
      <c r="B7" s="5" t="s">
        <v>4</v>
      </c>
      <c r="C7" s="6">
        <v>5</v>
      </c>
      <c r="D7" s="7">
        <v>10</v>
      </c>
      <c r="E7" s="8">
        <v>15</v>
      </c>
      <c r="F7" s="9">
        <v>20</v>
      </c>
      <c r="G7" s="10">
        <v>25</v>
      </c>
    </row>
    <row r="8" spans="1:8" ht="20.25" customHeight="1" x14ac:dyDescent="0.2">
      <c r="A8" s="236"/>
      <c r="B8" s="5" t="s">
        <v>5</v>
      </c>
      <c r="C8" s="6">
        <v>4</v>
      </c>
      <c r="D8" s="7">
        <v>8</v>
      </c>
      <c r="E8" s="11">
        <v>12</v>
      </c>
      <c r="F8" s="12">
        <v>16</v>
      </c>
      <c r="G8" s="13">
        <v>20</v>
      </c>
    </row>
    <row r="9" spans="1:8" ht="20.25" customHeight="1" x14ac:dyDescent="0.2">
      <c r="A9" s="236"/>
      <c r="B9" s="5" t="s">
        <v>6</v>
      </c>
      <c r="C9" s="6">
        <v>3</v>
      </c>
      <c r="D9" s="14">
        <v>6</v>
      </c>
      <c r="E9" s="11">
        <v>9</v>
      </c>
      <c r="F9" s="15">
        <v>12</v>
      </c>
      <c r="G9" s="13">
        <v>15</v>
      </c>
    </row>
    <row r="10" spans="1:8" ht="20.25" customHeight="1" x14ac:dyDescent="0.2">
      <c r="A10" s="236"/>
      <c r="B10" s="5" t="s">
        <v>7</v>
      </c>
      <c r="C10" s="16">
        <v>2</v>
      </c>
      <c r="D10" s="14">
        <v>4</v>
      </c>
      <c r="E10" s="17">
        <v>6</v>
      </c>
      <c r="F10" s="15">
        <v>8</v>
      </c>
      <c r="G10" s="18">
        <v>10</v>
      </c>
    </row>
    <row r="11" spans="1:8" ht="20.25" customHeight="1" thickBot="1" x14ac:dyDescent="0.25">
      <c r="A11" s="236"/>
      <c r="B11" s="5" t="s">
        <v>8</v>
      </c>
      <c r="C11" s="16">
        <v>1</v>
      </c>
      <c r="D11" s="19">
        <v>2</v>
      </c>
      <c r="E11" s="20">
        <v>3</v>
      </c>
      <c r="F11" s="21">
        <v>4</v>
      </c>
      <c r="G11" s="22">
        <v>5</v>
      </c>
    </row>
    <row r="12" spans="1:8" ht="18" customHeight="1" x14ac:dyDescent="0.2">
      <c r="B12" s="237"/>
      <c r="C12" s="5" t="s">
        <v>9</v>
      </c>
      <c r="D12" s="5" t="s">
        <v>10</v>
      </c>
      <c r="E12" s="23" t="s">
        <v>11</v>
      </c>
      <c r="F12" s="23" t="s">
        <v>12</v>
      </c>
      <c r="G12" s="23" t="s">
        <v>13</v>
      </c>
    </row>
    <row r="13" spans="1:8" ht="22.5" customHeight="1" x14ac:dyDescent="0.2">
      <c r="B13" s="237"/>
      <c r="C13" s="238" t="s">
        <v>14</v>
      </c>
      <c r="D13" s="239"/>
      <c r="E13" s="239"/>
      <c r="F13" s="239"/>
      <c r="G13" s="240"/>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32" t="s">
        <v>66</v>
      </c>
      <c r="C16" s="233"/>
      <c r="D16" s="233"/>
      <c r="E16" s="233"/>
      <c r="F16" s="233"/>
      <c r="G16" s="234"/>
    </row>
    <row r="17" spans="1:7" ht="13.5" customHeight="1" x14ac:dyDescent="0.2">
      <c r="A17" s="3"/>
      <c r="B17" s="31" t="s">
        <v>59</v>
      </c>
      <c r="C17" s="32" t="s">
        <v>63</v>
      </c>
      <c r="D17" s="241" t="s">
        <v>67</v>
      </c>
      <c r="E17" s="241"/>
      <c r="F17" s="241"/>
      <c r="G17" s="242"/>
    </row>
    <row r="18" spans="1:7" ht="13.5" customHeight="1" x14ac:dyDescent="0.2">
      <c r="A18" s="3"/>
      <c r="B18" s="33" t="s">
        <v>60</v>
      </c>
      <c r="C18" s="29" t="s">
        <v>37</v>
      </c>
      <c r="D18" s="228" t="s">
        <v>68</v>
      </c>
      <c r="E18" s="228"/>
      <c r="F18" s="228"/>
      <c r="G18" s="229"/>
    </row>
    <row r="19" spans="1:7" ht="13.5" customHeight="1" x14ac:dyDescent="0.2">
      <c r="A19" s="3"/>
      <c r="B19" s="34" t="s">
        <v>61</v>
      </c>
      <c r="C19" s="29" t="s">
        <v>64</v>
      </c>
      <c r="D19" s="228" t="s">
        <v>69</v>
      </c>
      <c r="E19" s="228"/>
      <c r="F19" s="228"/>
      <c r="G19" s="229"/>
    </row>
    <row r="20" spans="1:7" ht="13.5" customHeight="1" thickBot="1" x14ac:dyDescent="0.25">
      <c r="A20" s="3"/>
      <c r="B20" s="35" t="s">
        <v>62</v>
      </c>
      <c r="C20" s="30" t="s">
        <v>65</v>
      </c>
      <c r="D20" s="230" t="s">
        <v>70</v>
      </c>
      <c r="E20" s="230"/>
      <c r="F20" s="230"/>
      <c r="G20" s="231"/>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B33" sqref="B33"/>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hidden="1" x14ac:dyDescent="0.25">
      <c r="A2" s="36" t="s">
        <v>15</v>
      </c>
      <c r="B2" s="36" t="s">
        <v>16</v>
      </c>
      <c r="C2" s="36" t="s">
        <v>57</v>
      </c>
      <c r="D2" s="36" t="s">
        <v>77</v>
      </c>
      <c r="E2" s="36" t="s">
        <v>17</v>
      </c>
      <c r="F2" s="36" t="s">
        <v>14</v>
      </c>
      <c r="G2" s="36" t="s">
        <v>18</v>
      </c>
      <c r="H2" s="36" t="s">
        <v>58</v>
      </c>
      <c r="I2" s="36" t="s">
        <v>93</v>
      </c>
      <c r="J2" s="36" t="s">
        <v>94</v>
      </c>
      <c r="K2" s="36" t="s">
        <v>95</v>
      </c>
      <c r="L2" s="36" t="s">
        <v>96</v>
      </c>
      <c r="M2" s="36" t="s">
        <v>97</v>
      </c>
      <c r="N2" s="36" t="s">
        <v>98</v>
      </c>
      <c r="O2" s="36" t="s">
        <v>99</v>
      </c>
      <c r="P2" s="36" t="s">
        <v>149</v>
      </c>
      <c r="Q2" s="36" t="s">
        <v>148</v>
      </c>
      <c r="R2" s="36" t="s">
        <v>170</v>
      </c>
    </row>
    <row r="3" spans="1:18" hidden="1" x14ac:dyDescent="0.25"/>
    <row r="4" spans="1:18" hidden="1" x14ac:dyDescent="0.25">
      <c r="A4" t="s">
        <v>19</v>
      </c>
      <c r="B4" t="s">
        <v>20</v>
      </c>
      <c r="C4" t="s">
        <v>21</v>
      </c>
      <c r="D4" t="s">
        <v>22</v>
      </c>
      <c r="E4" t="s">
        <v>23</v>
      </c>
      <c r="F4" t="s">
        <v>82</v>
      </c>
      <c r="G4" t="s">
        <v>24</v>
      </c>
      <c r="H4" t="s">
        <v>25</v>
      </c>
      <c r="I4" t="s">
        <v>100</v>
      </c>
      <c r="J4" t="s">
        <v>102</v>
      </c>
      <c r="K4" t="s">
        <v>104</v>
      </c>
      <c r="L4" t="s">
        <v>106</v>
      </c>
      <c r="M4" t="s">
        <v>108</v>
      </c>
      <c r="N4" t="s">
        <v>110</v>
      </c>
      <c r="O4" t="s">
        <v>112</v>
      </c>
      <c r="P4" t="s">
        <v>150</v>
      </c>
      <c r="Q4" t="s">
        <v>158</v>
      </c>
      <c r="R4" t="s">
        <v>158</v>
      </c>
    </row>
    <row r="5" spans="1:18" hidden="1" x14ac:dyDescent="0.25">
      <c r="A5" t="s">
        <v>26</v>
      </c>
      <c r="B5" t="s">
        <v>27</v>
      </c>
      <c r="C5" t="s">
        <v>28</v>
      </c>
      <c r="D5" t="s">
        <v>35</v>
      </c>
      <c r="E5" t="s">
        <v>30</v>
      </c>
      <c r="F5" t="s">
        <v>83</v>
      </c>
      <c r="G5" t="s">
        <v>31</v>
      </c>
      <c r="H5" t="s">
        <v>32</v>
      </c>
      <c r="I5" t="s">
        <v>101</v>
      </c>
      <c r="J5" t="s">
        <v>103</v>
      </c>
      <c r="K5" t="s">
        <v>105</v>
      </c>
      <c r="L5" t="s">
        <v>107</v>
      </c>
      <c r="M5" t="s">
        <v>109</v>
      </c>
      <c r="N5" t="s">
        <v>111</v>
      </c>
      <c r="O5" t="s">
        <v>113</v>
      </c>
      <c r="P5" t="s">
        <v>37</v>
      </c>
      <c r="Q5" t="s">
        <v>159</v>
      </c>
      <c r="R5" t="s">
        <v>160</v>
      </c>
    </row>
    <row r="6" spans="1:18" hidden="1" x14ac:dyDescent="0.25">
      <c r="A6" t="s">
        <v>33</v>
      </c>
      <c r="B6" t="s">
        <v>34</v>
      </c>
      <c r="C6" t="s">
        <v>185</v>
      </c>
      <c r="D6" t="s">
        <v>29</v>
      </c>
      <c r="E6" t="s">
        <v>36</v>
      </c>
      <c r="F6" t="s">
        <v>37</v>
      </c>
      <c r="H6" t="s">
        <v>38</v>
      </c>
      <c r="O6" t="s">
        <v>114</v>
      </c>
      <c r="P6" t="s">
        <v>151</v>
      </c>
      <c r="R6" t="s">
        <v>159</v>
      </c>
    </row>
    <row r="7" spans="1:18" hidden="1" x14ac:dyDescent="0.25">
      <c r="A7" t="s">
        <v>39</v>
      </c>
      <c r="B7" t="s">
        <v>40</v>
      </c>
      <c r="D7" t="s">
        <v>45</v>
      </c>
      <c r="E7" t="s">
        <v>41</v>
      </c>
      <c r="F7" t="s">
        <v>42</v>
      </c>
      <c r="H7" t="s">
        <v>43</v>
      </c>
    </row>
    <row r="8" spans="1:18" hidden="1" x14ac:dyDescent="0.25">
      <c r="B8" t="s">
        <v>44</v>
      </c>
      <c r="D8" t="s">
        <v>73</v>
      </c>
      <c r="E8" t="s">
        <v>46</v>
      </c>
      <c r="F8" t="s">
        <v>47</v>
      </c>
    </row>
    <row r="9" spans="1:18" hidden="1" x14ac:dyDescent="0.25">
      <c r="B9" t="s">
        <v>48</v>
      </c>
      <c r="D9" t="s">
        <v>28</v>
      </c>
    </row>
    <row r="10" spans="1:18" hidden="1" x14ac:dyDescent="0.25">
      <c r="B10" t="s">
        <v>49</v>
      </c>
      <c r="D10" t="s">
        <v>74</v>
      </c>
    </row>
    <row r="11" spans="1:18" hidden="1" x14ac:dyDescent="0.25">
      <c r="B11" t="s">
        <v>50</v>
      </c>
      <c r="D11" t="s">
        <v>75</v>
      </c>
    </row>
    <row r="12" spans="1:18" hidden="1" x14ac:dyDescent="0.25">
      <c r="B12" t="s">
        <v>51</v>
      </c>
      <c r="D12" t="s">
        <v>76</v>
      </c>
    </row>
    <row r="13" spans="1:18" hidden="1" x14ac:dyDescent="0.25">
      <c r="B13" t="s">
        <v>52</v>
      </c>
    </row>
    <row r="14" spans="1:18" hidden="1" x14ac:dyDescent="0.25">
      <c r="B14" t="s">
        <v>53</v>
      </c>
    </row>
    <row r="15" spans="1:18" hidden="1" x14ac:dyDescent="0.25">
      <c r="B15" t="s">
        <v>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5"/>
  <sheetViews>
    <sheetView tabSelected="1" zoomScaleNormal="100" zoomScaleSheetLayoutView="90" workbookViewId="0">
      <selection activeCell="F9" sqref="F9"/>
    </sheetView>
  </sheetViews>
  <sheetFormatPr baseColWidth="10" defaultRowHeight="14.25" x14ac:dyDescent="0.2"/>
  <cols>
    <col min="1" max="1" width="21.85546875" style="139" customWidth="1"/>
    <col min="2" max="2" width="18.28515625" style="139" customWidth="1"/>
    <col min="3" max="3" width="35.7109375" style="139" hidden="1" customWidth="1"/>
    <col min="4" max="4" width="11.42578125" style="139"/>
    <col min="5" max="5" width="12.28515625" style="139" customWidth="1"/>
    <col min="6" max="6" width="25" style="139" customWidth="1"/>
    <col min="7" max="7" width="29.42578125" style="140" hidden="1" customWidth="1"/>
    <col min="8" max="8" width="14.140625" style="141" hidden="1" customWidth="1"/>
    <col min="9" max="9" width="33" style="141" customWidth="1"/>
    <col min="10" max="10" width="25.85546875" style="141" customWidth="1"/>
    <col min="11" max="11" width="15" style="141" customWidth="1"/>
    <col min="12" max="12" width="4.28515625" style="141" hidden="1" customWidth="1"/>
    <col min="13" max="13" width="15" style="141" customWidth="1"/>
    <col min="14" max="14" width="4.28515625" style="140" hidden="1" customWidth="1"/>
    <col min="15" max="15" width="17" style="140" hidden="1" customWidth="1"/>
    <col min="16" max="16" width="17" style="141" customWidth="1"/>
    <col min="17" max="17" width="35.85546875" style="140" customWidth="1"/>
    <col min="18" max="19" width="17.28515625" style="140" hidden="1" customWidth="1"/>
    <col min="20" max="20" width="16" style="141" customWidth="1"/>
    <col min="21" max="21" width="4.28515625" style="140" hidden="1" customWidth="1"/>
    <col min="22" max="22" width="15.5703125" style="140" customWidth="1"/>
    <col min="23" max="23" width="13.28515625" style="140" customWidth="1"/>
    <col min="24" max="24" width="7" style="140" hidden="1" customWidth="1"/>
    <col min="25" max="25" width="10" style="140" customWidth="1"/>
    <col min="26" max="26" width="13.85546875" style="140" customWidth="1"/>
    <col min="27" max="27" width="8.42578125" style="140" hidden="1" customWidth="1"/>
    <col min="28" max="28" width="13.28515625" style="140" customWidth="1"/>
    <col min="29" max="29" width="8.42578125" style="140" hidden="1" customWidth="1"/>
    <col min="30" max="30" width="5.5703125" style="140" hidden="1" customWidth="1"/>
    <col min="31" max="31" width="15.140625" style="140" customWidth="1"/>
    <col min="32" max="32" width="5.5703125" style="140" hidden="1" customWidth="1"/>
    <col min="33" max="33" width="13.140625" style="140" customWidth="1"/>
    <col min="34" max="34" width="15.85546875" style="140" hidden="1" customWidth="1"/>
    <col min="35" max="35" width="15" style="140" customWidth="1"/>
    <col min="36" max="36" width="12.28515625" style="140" customWidth="1"/>
    <col min="37" max="37" width="30.42578125" style="140" customWidth="1"/>
    <col min="38" max="38" width="15.7109375" style="139" customWidth="1"/>
    <col min="39" max="39" width="28.42578125" style="140" customWidth="1"/>
    <col min="40" max="40" width="21.42578125" style="139" customWidth="1"/>
    <col min="41" max="42" width="16.5703125" style="139" customWidth="1"/>
    <col min="43" max="43" width="22.42578125" style="139" customWidth="1"/>
    <col min="44" max="44" width="15.7109375" style="139" customWidth="1"/>
    <col min="45" max="45" width="82.7109375" style="139" customWidth="1"/>
    <col min="46" max="47" width="17.85546875" style="139" customWidth="1"/>
    <col min="48" max="48" width="15.7109375" style="139" customWidth="1"/>
    <col min="49" max="49" width="55.7109375" style="139" customWidth="1"/>
    <col min="50" max="50" width="15.7109375" style="140" customWidth="1"/>
    <col min="51" max="51" width="15.7109375" style="221" customWidth="1"/>
    <col min="52" max="52" width="15.7109375" style="140" customWidth="1"/>
    <col min="53" max="53" width="82.7109375" style="140" customWidth="1"/>
    <col min="54" max="54" width="15.7109375" style="599" customWidth="1"/>
    <col min="55" max="16384" width="11.42578125" style="140"/>
  </cols>
  <sheetData>
    <row r="1" spans="1:54" s="134" customFormat="1" ht="21" customHeight="1" x14ac:dyDescent="0.15">
      <c r="A1" s="250"/>
      <c r="B1" s="251"/>
      <c r="C1" s="133"/>
      <c r="D1" s="250" t="s">
        <v>625</v>
      </c>
      <c r="E1" s="251"/>
      <c r="F1" s="251"/>
      <c r="G1" s="251"/>
      <c r="H1" s="251"/>
      <c r="I1" s="251"/>
      <c r="J1" s="251"/>
      <c r="K1" s="251"/>
      <c r="L1" s="251"/>
      <c r="M1" s="251"/>
      <c r="N1" s="251"/>
      <c r="O1" s="251"/>
      <c r="P1" s="251"/>
      <c r="Q1" s="251"/>
      <c r="R1" s="251"/>
      <c r="S1" s="251"/>
      <c r="T1" s="256"/>
      <c r="U1" s="133"/>
      <c r="V1" s="259"/>
      <c r="W1" s="262"/>
      <c r="X1" s="263"/>
      <c r="Y1" s="263"/>
      <c r="Z1" s="264"/>
      <c r="AA1" s="133"/>
      <c r="AB1" s="251" t="s">
        <v>625</v>
      </c>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6"/>
      <c r="BB1" s="596"/>
    </row>
    <row r="2" spans="1:54" s="134" customFormat="1" ht="21" customHeight="1" x14ac:dyDescent="0.15">
      <c r="A2" s="252"/>
      <c r="B2" s="253"/>
      <c r="C2" s="135"/>
      <c r="D2" s="252"/>
      <c r="E2" s="253"/>
      <c r="F2" s="253"/>
      <c r="G2" s="253"/>
      <c r="H2" s="253"/>
      <c r="I2" s="253"/>
      <c r="J2" s="253"/>
      <c r="K2" s="253"/>
      <c r="L2" s="253"/>
      <c r="M2" s="253"/>
      <c r="N2" s="253"/>
      <c r="O2" s="253"/>
      <c r="P2" s="253"/>
      <c r="Q2" s="253"/>
      <c r="R2" s="253"/>
      <c r="S2" s="253"/>
      <c r="T2" s="257"/>
      <c r="U2" s="135"/>
      <c r="V2" s="260"/>
      <c r="W2" s="265"/>
      <c r="X2" s="266"/>
      <c r="Y2" s="266"/>
      <c r="Z2" s="267"/>
      <c r="AA2" s="135"/>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57"/>
      <c r="BB2" s="597"/>
    </row>
    <row r="3" spans="1:54" s="134" customFormat="1" ht="21" customHeight="1" x14ac:dyDescent="0.15">
      <c r="A3" s="252"/>
      <c r="B3" s="253"/>
      <c r="C3" s="135"/>
      <c r="D3" s="252"/>
      <c r="E3" s="253"/>
      <c r="F3" s="253"/>
      <c r="G3" s="253"/>
      <c r="H3" s="253"/>
      <c r="I3" s="253"/>
      <c r="J3" s="253"/>
      <c r="K3" s="253"/>
      <c r="L3" s="253"/>
      <c r="M3" s="253"/>
      <c r="N3" s="253"/>
      <c r="O3" s="253"/>
      <c r="P3" s="253"/>
      <c r="Q3" s="253"/>
      <c r="R3" s="253"/>
      <c r="S3" s="253"/>
      <c r="T3" s="257"/>
      <c r="U3" s="135"/>
      <c r="V3" s="260"/>
      <c r="W3" s="265"/>
      <c r="X3" s="266"/>
      <c r="Y3" s="266"/>
      <c r="Z3" s="267"/>
      <c r="AA3" s="135"/>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57"/>
      <c r="BB3" s="597"/>
    </row>
    <row r="4" spans="1:54" s="134" customFormat="1" ht="36" customHeight="1" thickBot="1" x14ac:dyDescent="0.2">
      <c r="A4" s="254"/>
      <c r="B4" s="255"/>
      <c r="C4" s="136"/>
      <c r="D4" s="254"/>
      <c r="E4" s="255"/>
      <c r="F4" s="255"/>
      <c r="G4" s="255"/>
      <c r="H4" s="255"/>
      <c r="I4" s="255"/>
      <c r="J4" s="255"/>
      <c r="K4" s="255"/>
      <c r="L4" s="255"/>
      <c r="M4" s="255"/>
      <c r="N4" s="255"/>
      <c r="O4" s="255"/>
      <c r="P4" s="255"/>
      <c r="Q4" s="255"/>
      <c r="R4" s="255"/>
      <c r="S4" s="255"/>
      <c r="T4" s="258"/>
      <c r="U4" s="136"/>
      <c r="V4" s="261"/>
      <c r="W4" s="268"/>
      <c r="X4" s="269"/>
      <c r="Y4" s="269"/>
      <c r="Z4" s="270"/>
      <c r="AA4" s="136"/>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8"/>
      <c r="BB4" s="598"/>
    </row>
    <row r="5" spans="1:54" ht="6.75" customHeight="1" thickBot="1" x14ac:dyDescent="0.25">
      <c r="AY5" s="140"/>
    </row>
    <row r="6" spans="1:54" s="137" customFormat="1" ht="21" customHeight="1" thickBot="1" x14ac:dyDescent="0.3">
      <c r="A6" s="352" t="s">
        <v>0</v>
      </c>
      <c r="B6" s="353"/>
      <c r="C6" s="353"/>
      <c r="D6" s="353"/>
      <c r="E6" s="353"/>
      <c r="F6" s="353"/>
      <c r="G6" s="353"/>
      <c r="H6" s="353"/>
      <c r="I6" s="353"/>
      <c r="J6" s="354"/>
      <c r="K6" s="360" t="s">
        <v>78</v>
      </c>
      <c r="L6" s="361"/>
      <c r="M6" s="361"/>
      <c r="N6" s="361"/>
      <c r="O6" s="361"/>
      <c r="P6" s="362"/>
      <c r="Q6" s="342" t="s">
        <v>167</v>
      </c>
      <c r="R6" s="343"/>
      <c r="S6" s="343"/>
      <c r="T6" s="343"/>
      <c r="U6" s="343"/>
      <c r="V6" s="344"/>
      <c r="W6" s="325" t="s">
        <v>154</v>
      </c>
      <c r="X6" s="326"/>
      <c r="Y6" s="326"/>
      <c r="Z6" s="326"/>
      <c r="AA6" s="326"/>
      <c r="AB6" s="326"/>
      <c r="AC6" s="326"/>
      <c r="AD6" s="326"/>
      <c r="AE6" s="326"/>
      <c r="AF6" s="326"/>
      <c r="AG6" s="326"/>
      <c r="AH6" s="326"/>
      <c r="AI6" s="326"/>
      <c r="AJ6" s="327"/>
      <c r="AK6" s="304" t="s">
        <v>181</v>
      </c>
      <c r="AL6" s="305"/>
      <c r="AM6" s="305"/>
      <c r="AN6" s="305"/>
      <c r="AO6" s="305"/>
      <c r="AP6" s="305"/>
      <c r="AQ6" s="306"/>
      <c r="AR6" s="285" t="s">
        <v>570</v>
      </c>
      <c r="AS6" s="286"/>
      <c r="AT6" s="286"/>
      <c r="AU6" s="286"/>
      <c r="AV6" s="293" t="s">
        <v>626</v>
      </c>
      <c r="AW6" s="294"/>
      <c r="AX6" s="294"/>
      <c r="AY6" s="294"/>
      <c r="AZ6" s="294"/>
      <c r="BA6" s="294"/>
      <c r="BB6" s="295"/>
    </row>
    <row r="7" spans="1:54" s="137" customFormat="1" ht="26.25" customHeight="1" x14ac:dyDescent="0.25">
      <c r="A7" s="330" t="s">
        <v>574</v>
      </c>
      <c r="B7" s="331"/>
      <c r="C7" s="331"/>
      <c r="D7" s="331"/>
      <c r="E7" s="331"/>
      <c r="F7" s="332" t="s">
        <v>575</v>
      </c>
      <c r="G7" s="332" t="s">
        <v>72</v>
      </c>
      <c r="H7" s="336" t="s">
        <v>182</v>
      </c>
      <c r="I7" s="332" t="s">
        <v>576</v>
      </c>
      <c r="J7" s="334" t="s">
        <v>577</v>
      </c>
      <c r="K7" s="365" t="s">
        <v>578</v>
      </c>
      <c r="L7" s="356" t="s">
        <v>80</v>
      </c>
      <c r="M7" s="356" t="s">
        <v>579</v>
      </c>
      <c r="N7" s="356" t="s">
        <v>81</v>
      </c>
      <c r="O7" s="358" t="s">
        <v>580</v>
      </c>
      <c r="P7" s="363" t="s">
        <v>79</v>
      </c>
      <c r="Q7" s="339" t="s">
        <v>84</v>
      </c>
      <c r="R7" s="337" t="s">
        <v>178</v>
      </c>
      <c r="S7" s="348" t="s">
        <v>161</v>
      </c>
      <c r="T7" s="337" t="s">
        <v>163</v>
      </c>
      <c r="U7" s="350" t="s">
        <v>165</v>
      </c>
      <c r="V7" s="346" t="s">
        <v>152</v>
      </c>
      <c r="W7" s="243" t="s">
        <v>164</v>
      </c>
      <c r="X7" s="245" t="s">
        <v>166</v>
      </c>
      <c r="Y7" s="328" t="s">
        <v>162</v>
      </c>
      <c r="Z7" s="328" t="s">
        <v>156</v>
      </c>
      <c r="AA7" s="245" t="s">
        <v>168</v>
      </c>
      <c r="AB7" s="328" t="s">
        <v>157</v>
      </c>
      <c r="AC7" s="291" t="s">
        <v>169</v>
      </c>
      <c r="AD7" s="243" t="s">
        <v>171</v>
      </c>
      <c r="AE7" s="328"/>
      <c r="AF7" s="328"/>
      <c r="AG7" s="328"/>
      <c r="AH7" s="341"/>
      <c r="AI7" s="307" t="s">
        <v>155</v>
      </c>
      <c r="AJ7" s="323" t="s">
        <v>177</v>
      </c>
      <c r="AK7" s="309" t="s">
        <v>183</v>
      </c>
      <c r="AL7" s="287" t="s">
        <v>613</v>
      </c>
      <c r="AM7" s="287" t="s">
        <v>184</v>
      </c>
      <c r="AN7" s="287" t="s">
        <v>122</v>
      </c>
      <c r="AO7" s="289" t="s">
        <v>180</v>
      </c>
      <c r="AP7" s="290"/>
      <c r="AQ7" s="311" t="s">
        <v>186</v>
      </c>
      <c r="AR7" s="283" t="s">
        <v>563</v>
      </c>
      <c r="AS7" s="279" t="s">
        <v>571</v>
      </c>
      <c r="AT7" s="279" t="s">
        <v>573</v>
      </c>
      <c r="AU7" s="281" t="s">
        <v>572</v>
      </c>
      <c r="AV7" s="296" t="s">
        <v>563</v>
      </c>
      <c r="AW7" s="298" t="s">
        <v>564</v>
      </c>
      <c r="AX7" s="298" t="s">
        <v>565</v>
      </c>
      <c r="AY7" s="300" t="s">
        <v>566</v>
      </c>
      <c r="AZ7" s="298" t="s">
        <v>567</v>
      </c>
      <c r="BA7" s="298" t="s">
        <v>568</v>
      </c>
      <c r="BB7" s="302" t="s">
        <v>569</v>
      </c>
    </row>
    <row r="8" spans="1:54" s="137" customFormat="1" ht="44.25" customHeight="1" thickBot="1" x14ac:dyDescent="0.3">
      <c r="A8" s="142" t="s">
        <v>1</v>
      </c>
      <c r="B8" s="143" t="s">
        <v>2</v>
      </c>
      <c r="C8" s="143" t="s">
        <v>55</v>
      </c>
      <c r="D8" s="143" t="s">
        <v>57</v>
      </c>
      <c r="E8" s="143" t="s">
        <v>56</v>
      </c>
      <c r="F8" s="333"/>
      <c r="G8" s="333"/>
      <c r="H8" s="333"/>
      <c r="I8" s="355"/>
      <c r="J8" s="335"/>
      <c r="K8" s="366"/>
      <c r="L8" s="357"/>
      <c r="M8" s="357"/>
      <c r="N8" s="357"/>
      <c r="O8" s="359"/>
      <c r="P8" s="364"/>
      <c r="Q8" s="340"/>
      <c r="R8" s="338"/>
      <c r="S8" s="349"/>
      <c r="T8" s="338"/>
      <c r="U8" s="351"/>
      <c r="V8" s="347"/>
      <c r="W8" s="244"/>
      <c r="X8" s="246"/>
      <c r="Y8" s="329"/>
      <c r="Z8" s="329"/>
      <c r="AA8" s="246"/>
      <c r="AB8" s="329"/>
      <c r="AC8" s="292"/>
      <c r="AD8" s="144" t="s">
        <v>172</v>
      </c>
      <c r="AE8" s="145" t="s">
        <v>173</v>
      </c>
      <c r="AF8" s="145" t="s">
        <v>174</v>
      </c>
      <c r="AG8" s="145" t="s">
        <v>175</v>
      </c>
      <c r="AH8" s="146" t="s">
        <v>581</v>
      </c>
      <c r="AI8" s="308"/>
      <c r="AJ8" s="324"/>
      <c r="AK8" s="310"/>
      <c r="AL8" s="288"/>
      <c r="AM8" s="288"/>
      <c r="AN8" s="288"/>
      <c r="AO8" s="147" t="s">
        <v>561</v>
      </c>
      <c r="AP8" s="147" t="s">
        <v>562</v>
      </c>
      <c r="AQ8" s="312"/>
      <c r="AR8" s="284"/>
      <c r="AS8" s="280"/>
      <c r="AT8" s="280"/>
      <c r="AU8" s="282"/>
      <c r="AV8" s="297"/>
      <c r="AW8" s="299"/>
      <c r="AX8" s="299"/>
      <c r="AY8" s="301"/>
      <c r="AZ8" s="299"/>
      <c r="BA8" s="299"/>
      <c r="BB8" s="303"/>
    </row>
    <row r="9" spans="1:54" s="168" customFormat="1" ht="192.75" customHeight="1" x14ac:dyDescent="0.25">
      <c r="A9" s="148" t="s">
        <v>19</v>
      </c>
      <c r="B9" s="149" t="s">
        <v>20</v>
      </c>
      <c r="C9" s="149" t="s">
        <v>188</v>
      </c>
      <c r="D9" s="149" t="s">
        <v>28</v>
      </c>
      <c r="E9" s="149" t="s">
        <v>199</v>
      </c>
      <c r="F9" s="149" t="s">
        <v>378</v>
      </c>
      <c r="G9" s="150" t="s">
        <v>282</v>
      </c>
      <c r="H9" s="149" t="s">
        <v>28</v>
      </c>
      <c r="I9" s="149" t="s">
        <v>283</v>
      </c>
      <c r="J9" s="151" t="s">
        <v>221</v>
      </c>
      <c r="K9" s="148" t="s">
        <v>23</v>
      </c>
      <c r="L9" s="152">
        <f>IF(K9="Rara vez",1,IF(K9="Improbable",2,IF(K9="Posible",3,IF(K9="Probable",4,IF(K9="Casi seguro",5,"")))))</f>
        <v>1</v>
      </c>
      <c r="M9" s="149" t="s">
        <v>42</v>
      </c>
      <c r="N9" s="152">
        <f>IF(M9="Insignificante",1,IF(M9="Menor",2,IF(M9="Moderado",3,IF(M9="Mayor",4,IF(M9="Catastrófico",5,"")))))</f>
        <v>4</v>
      </c>
      <c r="O9" s="153">
        <f>IF(OR(L9="",N9=""),"",L9*N9)</f>
        <v>4</v>
      </c>
      <c r="P9" s="154" t="str">
        <f>IF(O9="","",IF(O9&lt;=2,"BAJA",IF(O9&lt;=6,"MODERADA",IF(O9&lt;=12,"ALTA","EXTREMA"))))</f>
        <v>MODERADA</v>
      </c>
      <c r="Q9" s="155" t="s">
        <v>379</v>
      </c>
      <c r="R9" s="156" t="str">
        <f>'Anexo 2 - Valoración Controles'!E19</f>
        <v>Fuerte</v>
      </c>
      <c r="S9" s="157" t="s">
        <v>150</v>
      </c>
      <c r="T9" s="152" t="str">
        <f>IF(OR(R9="",S9=""),"",IF(AND(R9="Fuerte",S9="Fuerte"),"Fuerte",IF(OR(R9="Débil",S9="Débil"),"Débil","Moderado")))</f>
        <v>Fuerte</v>
      </c>
      <c r="U9" s="156">
        <f>IF(T9="","",IF(T9="Fuerte",100,IF(T9="Moderado",50,0)))</f>
        <v>100</v>
      </c>
      <c r="V9" s="158" t="str">
        <f>IF(OR(R9="",S9=""),"",(IF(AND(R9="Fuerte",S9="Fuerte"),"No","Si")))</f>
        <v>No</v>
      </c>
      <c r="W9" s="159">
        <v>1</v>
      </c>
      <c r="X9" s="152">
        <f>IF(U9="","",AVERAGE(U9*W9))</f>
        <v>100</v>
      </c>
      <c r="Y9" s="152" t="str">
        <f>IF(X9="","",IF(X9&lt;50,"Débil",IF(X9&lt;=99,"Moderado","Fuerte")))</f>
        <v>Fuerte</v>
      </c>
      <c r="Z9" s="149" t="s">
        <v>158</v>
      </c>
      <c r="AA9" s="152">
        <f>IF(Z9="","",IF(AND(Y9="Fuerte",Z9="Directamente"),2,IF(AND(Y9="Moderado",Z9="Directamente"),1,0)))</f>
        <v>2</v>
      </c>
      <c r="AB9" s="149" t="s">
        <v>160</v>
      </c>
      <c r="AC9" s="153">
        <f>IF(AB9="","",IF(AND(Y9="Fuerte",AB9="Directamente"),2,IF(AND(Y9="Fuerte",AB9="indirectamente"),1,IF(AND(Y9="Fuerte",AB9="No disminuye"),0,IF(AND(Y9="Moderado",AB9="Directamente"),1,IF(AND(Y9="Moderado",AB9="indirectamente"),0,IF(AND(Y9="Moderado",AB9="No disminuye"),0,0)))))))</f>
        <v>1</v>
      </c>
      <c r="AD9" s="160">
        <f>IF(AA9="","",IF((L9-AA9)&lt;=0,1,L9-AA9))</f>
        <v>1</v>
      </c>
      <c r="AE9" s="161" t="str">
        <f>IF(AD9=1,"Rara vez",IF(AD9=2,"Improbable",IF(AD9=3,"Posible",IF(AD9=4,"Probable",IF(AD9=5,"Casi seguro","")))))</f>
        <v>Rara vez</v>
      </c>
      <c r="AF9" s="161">
        <f>IF(AC9="","",IF(AND(D9="Corrupción",(N9-AC9)&lt;=3),3,IF((N9-AC9)&lt;=1,1,N9-AC9)))</f>
        <v>3</v>
      </c>
      <c r="AG9" s="161" t="str">
        <f>IF(AF9=1,"Insignificante",IF(AF9=2,"Menor",IF(AF9=3,"Moderado",IF(AF9=4,"Mayor",IF(AF9=5,"Catastrófico","")))))</f>
        <v>Moderado</v>
      </c>
      <c r="AH9" s="153">
        <f>IF(OR(AD9="",AF9=""),"",AD9*AF9)</f>
        <v>3</v>
      </c>
      <c r="AI9" s="154" t="str">
        <f>IF(AH9="","",IF(AH9&lt;=2,"BAJA",IF(AH9&lt;=6,"MODERADA",IF(AH9&lt;=12,"ALTA","EXTREMA"))))</f>
        <v>MODERADA</v>
      </c>
      <c r="AJ9" s="162" t="str">
        <f>IF(AI9="","",IF(AI9="Baja","Asumir el Riesgo.",IF(AI9="Moderada","Reducir el Riesgo.",IF(AI9="Alta","Reducir el Riesgo, Evitar, Compartir o Transferir.",IF(AI9="Extrema","Reducir el Riesgo, Evitar o Compartir (Se requiere acción inmediata).","")))))</f>
        <v>Reducir el Riesgo.</v>
      </c>
      <c r="AK9" s="155" t="s">
        <v>284</v>
      </c>
      <c r="AL9" s="215">
        <v>3</v>
      </c>
      <c r="AM9" s="157" t="s">
        <v>380</v>
      </c>
      <c r="AN9" s="149" t="s">
        <v>243</v>
      </c>
      <c r="AO9" s="206">
        <v>43831</v>
      </c>
      <c r="AP9" s="206">
        <v>44227</v>
      </c>
      <c r="AQ9" s="163" t="s">
        <v>285</v>
      </c>
      <c r="AR9" s="138">
        <v>43951</v>
      </c>
      <c r="AS9" s="164" t="s">
        <v>585</v>
      </c>
      <c r="AT9" s="165" t="s">
        <v>587</v>
      </c>
      <c r="AU9" s="165" t="s">
        <v>586</v>
      </c>
      <c r="AV9" s="138">
        <v>44074</v>
      </c>
      <c r="AW9" s="223" t="s">
        <v>641</v>
      </c>
      <c r="AX9" s="212">
        <v>1</v>
      </c>
      <c r="AY9" s="220">
        <f>IF(AX9="","",IF(OR(AL9=0,AL9="",AV9=""),"",(AX9*100%)/AL9))</f>
        <v>0.33333333333333331</v>
      </c>
      <c r="AZ9" s="222" t="str">
        <f>IF(AX9="","",IF(AV9&lt;&gt;AP9,IF(AY9=0%,"SIN INICIAR",IF(AY9=100%,"TERMINADA",IF(AY9&gt;0%,"EN PROCESO",IF(AY9&lt;=0%,"INCUMPLIDA"))))))</f>
        <v>EN PROCESO</v>
      </c>
      <c r="BA9" s="593" t="s">
        <v>660</v>
      </c>
      <c r="BB9" s="212" t="s">
        <v>586</v>
      </c>
    </row>
    <row r="10" spans="1:54" s="168" customFormat="1" ht="218.25" customHeight="1" x14ac:dyDescent="0.25">
      <c r="A10" s="169" t="s">
        <v>19</v>
      </c>
      <c r="B10" s="166" t="s">
        <v>27</v>
      </c>
      <c r="C10" s="170" t="s">
        <v>437</v>
      </c>
      <c r="D10" s="166" t="s">
        <v>28</v>
      </c>
      <c r="E10" s="166" t="s">
        <v>438</v>
      </c>
      <c r="F10" s="170" t="s">
        <v>439</v>
      </c>
      <c r="G10" s="171" t="s">
        <v>440</v>
      </c>
      <c r="H10" s="170" t="s">
        <v>28</v>
      </c>
      <c r="I10" s="170" t="s">
        <v>582</v>
      </c>
      <c r="J10" s="172" t="s">
        <v>583</v>
      </c>
      <c r="K10" s="169" t="s">
        <v>30</v>
      </c>
      <c r="L10" s="173">
        <f>IF(K10="Rara vez",1,IF(K10="Improbable",2,IF(K10="Posible",3,IF(K10="Probable",4,IF(K10="Casi seguro",5,"")))))</f>
        <v>2</v>
      </c>
      <c r="M10" s="166" t="s">
        <v>42</v>
      </c>
      <c r="N10" s="173">
        <f>IF(M10="Insignificante",1,IF(M10="Menor",2,IF(M10="Moderado",3,IF(M10="Mayor",4,IF(M10="Catastrófico",5,"")))))</f>
        <v>4</v>
      </c>
      <c r="O10" s="174">
        <f>IF(OR(L10="",N10=""),"",L10*N10)</f>
        <v>8</v>
      </c>
      <c r="P10" s="175" t="str">
        <f>IF(O10="","",IF(O10&lt;=2,"BAJA",IF(O10&lt;=6,"MODERADA",IF(O10&lt;=12,"ALTA","EXTREMA"))))</f>
        <v>ALTA</v>
      </c>
      <c r="Q10" s="176" t="s">
        <v>452</v>
      </c>
      <c r="R10" s="177" t="str">
        <f>+'Anexo 2 - Valoración Controles'!E36</f>
        <v>Fuerte</v>
      </c>
      <c r="S10" s="167" t="s">
        <v>150</v>
      </c>
      <c r="T10" s="173" t="str">
        <f>IF(OR(R10="",S10=""),"",IF(AND(R10="Fuerte",S10="Fuerte"),"Fuerte",IF(OR(R10="Débil",S10="Débil"),"Débil","Moderado")))</f>
        <v>Fuerte</v>
      </c>
      <c r="U10" s="177">
        <f>IF(T10="","",IF(T10="Fuerte",100,IF(T10="Moderado",50,0)))</f>
        <v>100</v>
      </c>
      <c r="V10" s="178" t="str">
        <f>IF(OR(R10="",S10=""),"",(IF(AND(R10="Fuerte",S10="Fuerte"),"No","Si")))</f>
        <v>No</v>
      </c>
      <c r="W10" s="179">
        <v>1</v>
      </c>
      <c r="X10" s="173">
        <f>IF(U10="","",AVERAGE(U10*W10))</f>
        <v>100</v>
      </c>
      <c r="Y10" s="173" t="str">
        <f>IF(X10="","",IF(X10&lt;50,"Débil",IF(X10&lt;=99,"Moderado","Fuerte")))</f>
        <v>Fuerte</v>
      </c>
      <c r="Z10" s="166" t="s">
        <v>158</v>
      </c>
      <c r="AA10" s="173">
        <f>IF(Z10="","",IF(AND(Y10="Fuerte",Z10="Directamente"),2,IF(AND(Y10="Moderado",Z10="Directamente"),1,0)))</f>
        <v>2</v>
      </c>
      <c r="AB10" s="166" t="s">
        <v>159</v>
      </c>
      <c r="AC10" s="174">
        <f>IF(AB10="","",IF(AND(Y10="Fuerte",AB10="Directamente"),2,IF(AND(Y10="Fuerte",AB10="indirectamente"),1,IF(AND(Y10="Fuerte",AB10="No disminuye"),0,IF(AND(Y10="Moderado",AB10="Directamente"),1,IF(AND(Y10="Moderado",AB10="indirectamente"),0,IF(AND(Y10="Moderado",AB10="No disminuye"),0,0)))))))</f>
        <v>0</v>
      </c>
      <c r="AD10" s="180">
        <f>IF(AA10="","",IF((L10-AA10)&lt;=0,1,L10-AA10))</f>
        <v>1</v>
      </c>
      <c r="AE10" s="181" t="str">
        <f>IF(AD10=1,"Rara vez",IF(AD10=2,"Improbable",IF(AD10=3,"Posible",IF(AD10=4,"Probable",IF(AD10=5,"Casi seguro","")))))</f>
        <v>Rara vez</v>
      </c>
      <c r="AF10" s="181">
        <f>IF(AC10="","",IF(AND(D10="Corrupción",(N10-AC10)&lt;=3),3,IF((N10-AC10)&lt;=1,1,N10-AC10)))</f>
        <v>4</v>
      </c>
      <c r="AG10" s="181" t="str">
        <f>IF(AF10=1,"Insignificante",IF(AF10=2,"Menor",IF(AF10=3,"Moderado",IF(AF10=4,"Mayor",IF(AF10=5,"Catastrófico","")))))</f>
        <v>Mayor</v>
      </c>
      <c r="AH10" s="174">
        <f>IF(OR(AD10="",AF10=""),"",AD10*AF10)</f>
        <v>4</v>
      </c>
      <c r="AI10" s="175" t="str">
        <f>IF(AH10="","",IF(AH10&lt;=2,"BAJA",IF(AH10&lt;=6,"MODERADA",IF(AH10&lt;=12,"ALTA","EXTREMA"))))</f>
        <v>MODERADA</v>
      </c>
      <c r="AJ10" s="182" t="str">
        <f>IF(AI10="","",IF(AI10="Baja","Asumir el Riesgo.",IF(AI10="Moderada","Reducir el Riesgo.",IF(AI10="Alta","Reducir el Riesgo, Evitar, Compartir o Transferir.",IF(AI10="Extrema","Reducir el Riesgo, Evitar o Compartir (Se requiere acción inmediata).","")))))</f>
        <v>Reducir el Riesgo.</v>
      </c>
      <c r="AK10" s="176" t="s">
        <v>441</v>
      </c>
      <c r="AL10" s="216">
        <v>2</v>
      </c>
      <c r="AM10" s="183" t="s">
        <v>540</v>
      </c>
      <c r="AN10" s="170" t="s">
        <v>442</v>
      </c>
      <c r="AO10" s="207">
        <v>44044</v>
      </c>
      <c r="AP10" s="207">
        <v>44196</v>
      </c>
      <c r="AQ10" s="184" t="s">
        <v>443</v>
      </c>
      <c r="AR10" s="203"/>
      <c r="AS10" s="203"/>
      <c r="AT10" s="203"/>
      <c r="AU10" s="203"/>
      <c r="AV10" s="138">
        <v>44074</v>
      </c>
      <c r="AW10" s="224" t="s">
        <v>616</v>
      </c>
      <c r="AX10" s="212">
        <v>1</v>
      </c>
      <c r="AY10" s="220">
        <f t="shared" ref="AY10:AY35" si="0">IF(AX10="","",IF(OR(AL10=0,AL10="",AV10=""),"",(AX10*100%)/AL10))</f>
        <v>0.5</v>
      </c>
      <c r="AZ10" s="222" t="str">
        <f t="shared" ref="AZ10:AZ35" si="1">IF(AX10="","",IF(AV10&lt;&gt;AP10,IF(AY10=0%,"SIN INICIAR",IF(AY10=100%,"TERMINADA",IF(AY10&gt;0%,"EN PROCESO",IF(AY10&lt;=0%,"INCUMPLIDA"))))))</f>
        <v>EN PROCESO</v>
      </c>
      <c r="BA10" s="594" t="s">
        <v>647</v>
      </c>
      <c r="BB10" s="226" t="s">
        <v>598</v>
      </c>
    </row>
    <row r="11" spans="1:54" ht="185.25" customHeight="1" x14ac:dyDescent="0.2">
      <c r="A11" s="169" t="s">
        <v>26</v>
      </c>
      <c r="B11" s="166" t="s">
        <v>48</v>
      </c>
      <c r="C11" s="166" t="s">
        <v>189</v>
      </c>
      <c r="D11" s="166" t="s">
        <v>28</v>
      </c>
      <c r="E11" s="166" t="s">
        <v>200</v>
      </c>
      <c r="F11" s="345" t="s">
        <v>383</v>
      </c>
      <c r="G11" s="315" t="s">
        <v>384</v>
      </c>
      <c r="H11" s="276" t="s">
        <v>28</v>
      </c>
      <c r="I11" s="276" t="s">
        <v>385</v>
      </c>
      <c r="J11" s="317" t="s">
        <v>386</v>
      </c>
      <c r="K11" s="316" t="s">
        <v>23</v>
      </c>
      <c r="L11" s="277">
        <f t="shared" ref="L11:L30" si="2">IF(K11="Rara vez",1,IF(K11="Improbable",2,IF(K11="Posible",3,IF(K11="Probable",4,IF(K11="Casi seguro",5,"")))))</f>
        <v>1</v>
      </c>
      <c r="M11" s="276" t="s">
        <v>42</v>
      </c>
      <c r="N11" s="277">
        <f t="shared" ref="N11:N30" si="3">IF(M11="Insignificante",1,IF(M11="Menor",2,IF(M11="Moderado",3,IF(M11="Mayor",4,IF(M11="Catastrófico",5,"")))))</f>
        <v>4</v>
      </c>
      <c r="O11" s="247">
        <f t="shared" ref="O11:O30" si="4">IF(OR(L11="",N11=""),"",L11*N11)</f>
        <v>4</v>
      </c>
      <c r="P11" s="248" t="str">
        <f t="shared" ref="P11:P30" si="5">IF(O11="","",IF(O11&lt;=2,"BAJA",IF(O11&lt;=6,"MODERADA",IF(O11&lt;=12,"ALTA","EXTREMA"))))</f>
        <v>MODERADA</v>
      </c>
      <c r="Q11" s="185" t="s">
        <v>387</v>
      </c>
      <c r="R11" s="177" t="str">
        <f>'Anexo 2 - Valoración Controles'!E53</f>
        <v>Fuerte</v>
      </c>
      <c r="S11" s="167" t="s">
        <v>150</v>
      </c>
      <c r="T11" s="186" t="str">
        <f>IF(OR(R11="",S11=""),"",IF(AND(R11="Fuerte",S11="Fuerte"),"Fuerte",IF(OR(R11="Débil",S11="Débil"),"Débil","Moderado")))</f>
        <v>Fuerte</v>
      </c>
      <c r="U11" s="187">
        <f>IF(T11="","",IF(T11="Fuerte",100,IF(T11="Moderado",50,0)))</f>
        <v>100</v>
      </c>
      <c r="V11" s="178" t="str">
        <f t="shared" ref="V11:V33" si="6">IF(OR(R11="",S11=""),"",(IF(AND(R11="Fuerte",S11="Fuerte"),"No","Si")))</f>
        <v>No</v>
      </c>
      <c r="W11" s="179">
        <v>0.32</v>
      </c>
      <c r="X11" s="367">
        <f>((U11*W11)+(U12*W12)+(U13*W13))</f>
        <v>100</v>
      </c>
      <c r="Y11" s="277" t="str">
        <f t="shared" ref="Y11:Y30" si="7">IF(X11="","",IF(X11&lt;50,"Débil",IF(X11&lt;=99,"Moderado","Fuerte")))</f>
        <v>Fuerte</v>
      </c>
      <c r="Z11" s="276" t="s">
        <v>158</v>
      </c>
      <c r="AA11" s="277">
        <f t="shared" ref="AA11:AA30" si="8">IF(Z11="","",IF(AND(Y11="Fuerte",Z11="Directamente"),2,IF(AND(Y11="Moderado",Z11="Directamente"),1,0)))</f>
        <v>2</v>
      </c>
      <c r="AB11" s="276" t="s">
        <v>158</v>
      </c>
      <c r="AC11" s="247">
        <f t="shared" ref="AC11:AC30" si="9">IF(AB11="","",IF(AND(Y11="Fuerte",AB11="Directamente"),2,IF(AND(Y11="Fuerte",AB11="indirectamente"),1,IF(AND(Y11="Fuerte",AB11="No disminuye"),0,IF(AND(Y11="Moderado",AB11="Directamente"),1,IF(AND(Y11="Moderado",AB11="indirectamente"),0,IF(AND(Y11="Moderado",AB11="No disminuye"),0,0)))))))</f>
        <v>2</v>
      </c>
      <c r="AD11" s="314">
        <f t="shared" ref="AD11:AD30" si="10">IF(AA11="","",IF((L11-AA11)&lt;=0,1,L11-AA11))</f>
        <v>1</v>
      </c>
      <c r="AE11" s="313" t="str">
        <f t="shared" ref="AE11:AE30" si="11">IF(AD11=1,"Rara vez",IF(AD11=2,"Improbable",IF(AD11=3,"Posible",IF(AD11=4,"Probable",IF(AD11=5,"Casi seguro","")))))</f>
        <v>Rara vez</v>
      </c>
      <c r="AF11" s="313">
        <f t="shared" ref="AF11:AF30" si="12">IF(AC11="","",IF(AND(D11="Corrupción",(N11-AC11)&lt;=3),3,IF((N11-AC11)&lt;=1,1,N11-AC11)))</f>
        <v>3</v>
      </c>
      <c r="AG11" s="313" t="str">
        <f t="shared" ref="AG11:AG30" si="13">IF(AF11=1,"Insignificante",IF(AF11=2,"Menor",IF(AF11=3,"Moderado",IF(AF11=4,"Mayor",IF(AF11=5,"Catastrófico","")))))</f>
        <v>Moderado</v>
      </c>
      <c r="AH11" s="247">
        <f t="shared" ref="AH11:AH30" si="14">IF(OR(AD11="",AF11=""),"",AD11*AF11)</f>
        <v>3</v>
      </c>
      <c r="AI11" s="248" t="str">
        <f t="shared" ref="AI11:AI30" si="15">IF(AH11="","",IF(AH11&lt;=2,"BAJA",IF(AH11&lt;=6,"MODERADA",IF(AH11&lt;=12,"ALTA","EXTREMA"))))</f>
        <v>MODERADA</v>
      </c>
      <c r="AJ11" s="249" t="str">
        <f t="shared" ref="AJ11:AJ30" si="16">IF(AI11="","",IF(AI11="Baja","Asumir el Riesgo.",IF(AI11="Moderada","Reducir el Riesgo.",IF(AI11="Alta","Reducir el Riesgo, Evitar, Compartir o Transferir.",IF(AI11="Extrema","Reducir el Riesgo, Evitar o Compartir (Se requiere acción inmediata).","")))))</f>
        <v>Reducir el Riesgo.</v>
      </c>
      <c r="AK11" s="185" t="s">
        <v>387</v>
      </c>
      <c r="AL11" s="217">
        <v>1</v>
      </c>
      <c r="AM11" s="167" t="s">
        <v>358</v>
      </c>
      <c r="AN11" s="166" t="s">
        <v>286</v>
      </c>
      <c r="AO11" s="208">
        <v>43831</v>
      </c>
      <c r="AP11" s="208">
        <v>44196</v>
      </c>
      <c r="AQ11" s="188" t="s">
        <v>358</v>
      </c>
      <c r="AR11" s="138">
        <v>43951</v>
      </c>
      <c r="AS11" s="211" t="s">
        <v>611</v>
      </c>
      <c r="AT11" s="188" t="s">
        <v>595</v>
      </c>
      <c r="AU11" s="188" t="s">
        <v>598</v>
      </c>
      <c r="AV11" s="138">
        <v>44074</v>
      </c>
      <c r="AW11" s="204" t="s">
        <v>627</v>
      </c>
      <c r="AX11" s="212">
        <v>0.5</v>
      </c>
      <c r="AY11" s="220">
        <f t="shared" si="0"/>
        <v>0.5</v>
      </c>
      <c r="AZ11" s="222" t="str">
        <f t="shared" si="1"/>
        <v>EN PROCESO</v>
      </c>
      <c r="BA11" s="594" t="s">
        <v>645</v>
      </c>
      <c r="BB11" s="205" t="s">
        <v>598</v>
      </c>
    </row>
    <row r="12" spans="1:54" ht="292.5" x14ac:dyDescent="0.2">
      <c r="A12" s="169" t="s">
        <v>26</v>
      </c>
      <c r="B12" s="166" t="s">
        <v>48</v>
      </c>
      <c r="C12" s="166" t="s">
        <v>189</v>
      </c>
      <c r="D12" s="166" t="s">
        <v>28</v>
      </c>
      <c r="E12" s="166" t="s">
        <v>200</v>
      </c>
      <c r="F12" s="345"/>
      <c r="G12" s="315"/>
      <c r="H12" s="276"/>
      <c r="I12" s="276"/>
      <c r="J12" s="317"/>
      <c r="K12" s="316"/>
      <c r="L12" s="277"/>
      <c r="M12" s="276"/>
      <c r="N12" s="277"/>
      <c r="O12" s="247"/>
      <c r="P12" s="248"/>
      <c r="Q12" s="185" t="s">
        <v>543</v>
      </c>
      <c r="R12" s="177" t="str">
        <f>'Anexo 2 - Valoración Controles'!M53</f>
        <v>Fuerte</v>
      </c>
      <c r="S12" s="167" t="s">
        <v>150</v>
      </c>
      <c r="T12" s="186" t="str">
        <f t="shared" ref="T12:T13" si="17">IF(OR(R12="",S12=""),"",IF(AND(R12="Fuerte",S12="Fuerte"),"Fuerte",IF(OR(R12="Débil",S12="Débil"),"Débil","Moderado")))</f>
        <v>Fuerte</v>
      </c>
      <c r="U12" s="187">
        <f t="shared" ref="U12:U13" si="18">IF(T12="","",IF(T12="Fuerte",100,IF(T12="Moderado",50,0)))</f>
        <v>100</v>
      </c>
      <c r="V12" s="178" t="str">
        <f t="shared" si="6"/>
        <v>No</v>
      </c>
      <c r="W12" s="179">
        <v>0.33</v>
      </c>
      <c r="X12" s="367"/>
      <c r="Y12" s="277"/>
      <c r="Z12" s="276"/>
      <c r="AA12" s="277"/>
      <c r="AB12" s="276"/>
      <c r="AC12" s="247"/>
      <c r="AD12" s="314"/>
      <c r="AE12" s="313"/>
      <c r="AF12" s="313"/>
      <c r="AG12" s="313"/>
      <c r="AH12" s="247"/>
      <c r="AI12" s="248"/>
      <c r="AJ12" s="249"/>
      <c r="AK12" s="185" t="s">
        <v>543</v>
      </c>
      <c r="AL12" s="217">
        <v>1</v>
      </c>
      <c r="AM12" s="167" t="s">
        <v>287</v>
      </c>
      <c r="AN12" s="166" t="s">
        <v>235</v>
      </c>
      <c r="AO12" s="208">
        <v>43831</v>
      </c>
      <c r="AP12" s="208">
        <v>44196</v>
      </c>
      <c r="AQ12" s="188" t="s">
        <v>287</v>
      </c>
      <c r="AR12" s="138">
        <v>43951</v>
      </c>
      <c r="AS12" s="211" t="s">
        <v>612</v>
      </c>
      <c r="AT12" s="188" t="s">
        <v>587</v>
      </c>
      <c r="AU12" s="188" t="s">
        <v>598</v>
      </c>
      <c r="AV12" s="138">
        <v>44074</v>
      </c>
      <c r="AW12" s="204" t="s">
        <v>628</v>
      </c>
      <c r="AX12" s="212">
        <v>0.5</v>
      </c>
      <c r="AY12" s="220">
        <f t="shared" si="0"/>
        <v>0.5</v>
      </c>
      <c r="AZ12" s="222" t="str">
        <f t="shared" si="1"/>
        <v>EN PROCESO</v>
      </c>
      <c r="BA12" s="594" t="s">
        <v>648</v>
      </c>
      <c r="BB12" s="205" t="s">
        <v>598</v>
      </c>
    </row>
    <row r="13" spans="1:54" ht="236.25" x14ac:dyDescent="0.2">
      <c r="A13" s="169" t="s">
        <v>26</v>
      </c>
      <c r="B13" s="166" t="s">
        <v>48</v>
      </c>
      <c r="C13" s="166" t="s">
        <v>189</v>
      </c>
      <c r="D13" s="166" t="s">
        <v>28</v>
      </c>
      <c r="E13" s="166" t="s">
        <v>200</v>
      </c>
      <c r="F13" s="345"/>
      <c r="G13" s="315"/>
      <c r="H13" s="276"/>
      <c r="I13" s="276"/>
      <c r="J13" s="317"/>
      <c r="K13" s="316"/>
      <c r="L13" s="277"/>
      <c r="M13" s="276"/>
      <c r="N13" s="277"/>
      <c r="O13" s="247"/>
      <c r="P13" s="248"/>
      <c r="Q13" s="185" t="s">
        <v>388</v>
      </c>
      <c r="R13" s="177" t="str">
        <f>'Anexo 2 - Valoración Controles'!U53</f>
        <v>Fuerte</v>
      </c>
      <c r="S13" s="167" t="s">
        <v>150</v>
      </c>
      <c r="T13" s="186" t="str">
        <f t="shared" si="17"/>
        <v>Fuerte</v>
      </c>
      <c r="U13" s="187">
        <f t="shared" si="18"/>
        <v>100</v>
      </c>
      <c r="V13" s="178" t="str">
        <f t="shared" si="6"/>
        <v>No</v>
      </c>
      <c r="W13" s="179">
        <v>0.35</v>
      </c>
      <c r="X13" s="367"/>
      <c r="Y13" s="277"/>
      <c r="Z13" s="276"/>
      <c r="AA13" s="277"/>
      <c r="AB13" s="276"/>
      <c r="AC13" s="247"/>
      <c r="AD13" s="314"/>
      <c r="AE13" s="313"/>
      <c r="AF13" s="313"/>
      <c r="AG13" s="313"/>
      <c r="AH13" s="247"/>
      <c r="AI13" s="248"/>
      <c r="AJ13" s="249"/>
      <c r="AK13" s="185" t="s">
        <v>388</v>
      </c>
      <c r="AL13" s="217">
        <v>1</v>
      </c>
      <c r="AM13" s="167" t="s">
        <v>389</v>
      </c>
      <c r="AN13" s="166" t="s">
        <v>584</v>
      </c>
      <c r="AO13" s="166" t="s">
        <v>596</v>
      </c>
      <c r="AP13" s="208">
        <v>44196</v>
      </c>
      <c r="AQ13" s="188" t="s">
        <v>390</v>
      </c>
      <c r="AR13" s="203"/>
      <c r="AS13" s="203"/>
      <c r="AT13" s="203"/>
      <c r="AU13" s="203"/>
      <c r="AV13" s="138">
        <v>44074</v>
      </c>
      <c r="AW13" s="204" t="s">
        <v>623</v>
      </c>
      <c r="AX13" s="212">
        <v>0.5</v>
      </c>
      <c r="AY13" s="220">
        <f t="shared" si="0"/>
        <v>0.5</v>
      </c>
      <c r="AZ13" s="222" t="str">
        <f t="shared" si="1"/>
        <v>EN PROCESO</v>
      </c>
      <c r="BA13" s="594" t="s">
        <v>658</v>
      </c>
      <c r="BB13" s="205" t="s">
        <v>598</v>
      </c>
    </row>
    <row r="14" spans="1:54" ht="202.5" x14ac:dyDescent="0.2">
      <c r="A14" s="169" t="s">
        <v>26</v>
      </c>
      <c r="B14" s="166" t="s">
        <v>34</v>
      </c>
      <c r="C14" s="166" t="s">
        <v>190</v>
      </c>
      <c r="D14" s="166" t="s">
        <v>28</v>
      </c>
      <c r="E14" s="166" t="s">
        <v>201</v>
      </c>
      <c r="F14" s="276" t="s">
        <v>399</v>
      </c>
      <c r="G14" s="315" t="s">
        <v>400</v>
      </c>
      <c r="H14" s="276" t="s">
        <v>28</v>
      </c>
      <c r="I14" s="276" t="s">
        <v>401</v>
      </c>
      <c r="J14" s="317" t="s">
        <v>222</v>
      </c>
      <c r="K14" s="316" t="s">
        <v>23</v>
      </c>
      <c r="L14" s="277">
        <f t="shared" si="2"/>
        <v>1</v>
      </c>
      <c r="M14" s="276" t="s">
        <v>42</v>
      </c>
      <c r="N14" s="277">
        <f t="shared" si="3"/>
        <v>4</v>
      </c>
      <c r="O14" s="247">
        <f t="shared" si="4"/>
        <v>4</v>
      </c>
      <c r="P14" s="248" t="str">
        <f t="shared" si="5"/>
        <v>MODERADA</v>
      </c>
      <c r="Q14" s="185" t="s">
        <v>402</v>
      </c>
      <c r="R14" s="177" t="str">
        <f>+'Anexo 2 - Valoración Controles'!E70</f>
        <v>Fuerte</v>
      </c>
      <c r="S14" s="167" t="s">
        <v>150</v>
      </c>
      <c r="T14" s="173" t="str">
        <f t="shared" ref="T14:T33" si="19">IF(OR(R14="",S14=""),"",IF(AND(R14="Fuerte",S14="Fuerte"),"Fuerte",IF(OR(R14="Débil",S14="Débil"),"Débil","Moderado")))</f>
        <v>Fuerte</v>
      </c>
      <c r="U14" s="177">
        <f t="shared" ref="U14:U33" si="20">IF(T14="","",IF(T14="Fuerte",100,IF(T14="Moderado",50,0)))</f>
        <v>100</v>
      </c>
      <c r="V14" s="178" t="str">
        <f t="shared" si="6"/>
        <v>No</v>
      </c>
      <c r="W14" s="179">
        <v>0.5</v>
      </c>
      <c r="X14" s="367">
        <f>+(U14*W14)+(U15*W15)</f>
        <v>100</v>
      </c>
      <c r="Y14" s="277" t="str">
        <f t="shared" si="7"/>
        <v>Fuerte</v>
      </c>
      <c r="Z14" s="276" t="s">
        <v>158</v>
      </c>
      <c r="AA14" s="277">
        <f t="shared" si="8"/>
        <v>2</v>
      </c>
      <c r="AB14" s="276" t="s">
        <v>159</v>
      </c>
      <c r="AC14" s="247">
        <f t="shared" si="9"/>
        <v>0</v>
      </c>
      <c r="AD14" s="314">
        <f t="shared" si="10"/>
        <v>1</v>
      </c>
      <c r="AE14" s="313" t="str">
        <f t="shared" si="11"/>
        <v>Rara vez</v>
      </c>
      <c r="AF14" s="313">
        <f t="shared" si="12"/>
        <v>4</v>
      </c>
      <c r="AG14" s="313" t="str">
        <f t="shared" si="13"/>
        <v>Mayor</v>
      </c>
      <c r="AH14" s="247">
        <f t="shared" si="14"/>
        <v>4</v>
      </c>
      <c r="AI14" s="248" t="str">
        <f t="shared" si="15"/>
        <v>MODERADA</v>
      </c>
      <c r="AJ14" s="249" t="str">
        <f t="shared" si="16"/>
        <v>Reducir el Riesgo.</v>
      </c>
      <c r="AK14" s="185" t="s">
        <v>404</v>
      </c>
      <c r="AL14" s="217">
        <v>3</v>
      </c>
      <c r="AM14" s="167" t="s">
        <v>405</v>
      </c>
      <c r="AN14" s="166" t="s">
        <v>278</v>
      </c>
      <c r="AO14" s="208">
        <v>43831</v>
      </c>
      <c r="AP14" s="208">
        <v>44196</v>
      </c>
      <c r="AQ14" s="188" t="s">
        <v>359</v>
      </c>
      <c r="AR14" s="138">
        <v>43951</v>
      </c>
      <c r="AS14" s="211" t="s">
        <v>610</v>
      </c>
      <c r="AT14" s="188" t="s">
        <v>595</v>
      </c>
      <c r="AU14" s="188" t="s">
        <v>598</v>
      </c>
      <c r="AV14" s="138">
        <v>44074</v>
      </c>
      <c r="AW14" s="204" t="s">
        <v>619</v>
      </c>
      <c r="AX14" s="212">
        <v>2</v>
      </c>
      <c r="AY14" s="220">
        <f t="shared" si="0"/>
        <v>0.66666666666666663</v>
      </c>
      <c r="AZ14" s="222" t="str">
        <f t="shared" si="1"/>
        <v>EN PROCESO</v>
      </c>
      <c r="BA14" s="594" t="s">
        <v>620</v>
      </c>
      <c r="BB14" s="205" t="s">
        <v>598</v>
      </c>
    </row>
    <row r="15" spans="1:54" ht="202.5" x14ac:dyDescent="0.2">
      <c r="A15" s="169" t="s">
        <v>26</v>
      </c>
      <c r="B15" s="166" t="s">
        <v>34</v>
      </c>
      <c r="C15" s="166" t="s">
        <v>190</v>
      </c>
      <c r="D15" s="166" t="s">
        <v>28</v>
      </c>
      <c r="E15" s="166" t="s">
        <v>201</v>
      </c>
      <c r="F15" s="276"/>
      <c r="G15" s="368"/>
      <c r="H15" s="276"/>
      <c r="I15" s="276"/>
      <c r="J15" s="317"/>
      <c r="K15" s="316"/>
      <c r="L15" s="277"/>
      <c r="M15" s="276"/>
      <c r="N15" s="277"/>
      <c r="O15" s="247"/>
      <c r="P15" s="248"/>
      <c r="Q15" s="185" t="s">
        <v>403</v>
      </c>
      <c r="R15" s="177" t="str">
        <f>+'Anexo 2 - Valoración Controles'!M70</f>
        <v>Fuerte</v>
      </c>
      <c r="S15" s="167" t="s">
        <v>150</v>
      </c>
      <c r="T15" s="173" t="str">
        <f t="shared" si="19"/>
        <v>Fuerte</v>
      </c>
      <c r="U15" s="177">
        <f t="shared" si="20"/>
        <v>100</v>
      </c>
      <c r="V15" s="178" t="str">
        <f t="shared" si="6"/>
        <v>No</v>
      </c>
      <c r="W15" s="179">
        <v>0.5</v>
      </c>
      <c r="X15" s="367"/>
      <c r="Y15" s="277"/>
      <c r="Z15" s="276"/>
      <c r="AA15" s="277"/>
      <c r="AB15" s="276"/>
      <c r="AC15" s="247"/>
      <c r="AD15" s="314"/>
      <c r="AE15" s="313"/>
      <c r="AF15" s="313"/>
      <c r="AG15" s="313"/>
      <c r="AH15" s="247"/>
      <c r="AI15" s="248"/>
      <c r="AJ15" s="249"/>
      <c r="AK15" s="185" t="s">
        <v>406</v>
      </c>
      <c r="AL15" s="217">
        <v>2</v>
      </c>
      <c r="AM15" s="167" t="s">
        <v>407</v>
      </c>
      <c r="AN15" s="166" t="s">
        <v>278</v>
      </c>
      <c r="AO15" s="208">
        <v>43831</v>
      </c>
      <c r="AP15" s="208">
        <v>44196</v>
      </c>
      <c r="AQ15" s="188" t="s">
        <v>408</v>
      </c>
      <c r="AR15" s="214"/>
      <c r="AS15" s="203"/>
      <c r="AT15" s="203"/>
      <c r="AU15" s="203"/>
      <c r="AV15" s="138">
        <v>44074</v>
      </c>
      <c r="AW15" s="204" t="s">
        <v>617</v>
      </c>
      <c r="AX15" s="212">
        <v>1</v>
      </c>
      <c r="AY15" s="220">
        <f t="shared" si="0"/>
        <v>0.5</v>
      </c>
      <c r="AZ15" s="222" t="str">
        <f t="shared" si="1"/>
        <v>EN PROCESO</v>
      </c>
      <c r="BA15" s="594" t="s">
        <v>621</v>
      </c>
      <c r="BB15" s="205" t="s">
        <v>598</v>
      </c>
    </row>
    <row r="16" spans="1:54" ht="236.25" x14ac:dyDescent="0.2">
      <c r="A16" s="169" t="s">
        <v>26</v>
      </c>
      <c r="B16" s="166" t="s">
        <v>40</v>
      </c>
      <c r="C16" s="166" t="s">
        <v>191</v>
      </c>
      <c r="D16" s="166" t="s">
        <v>28</v>
      </c>
      <c r="E16" s="166" t="s">
        <v>202</v>
      </c>
      <c r="F16" s="189" t="s">
        <v>417</v>
      </c>
      <c r="G16" s="190" t="s">
        <v>542</v>
      </c>
      <c r="H16" s="166" t="s">
        <v>28</v>
      </c>
      <c r="I16" s="189" t="s">
        <v>418</v>
      </c>
      <c r="J16" s="191" t="s">
        <v>419</v>
      </c>
      <c r="K16" s="169" t="s">
        <v>30</v>
      </c>
      <c r="L16" s="173">
        <f t="shared" si="2"/>
        <v>2</v>
      </c>
      <c r="M16" s="166" t="s">
        <v>42</v>
      </c>
      <c r="N16" s="173">
        <f t="shared" si="3"/>
        <v>4</v>
      </c>
      <c r="O16" s="174">
        <f t="shared" si="4"/>
        <v>8</v>
      </c>
      <c r="P16" s="175" t="str">
        <f t="shared" si="5"/>
        <v>ALTA</v>
      </c>
      <c r="Q16" s="192" t="s">
        <v>420</v>
      </c>
      <c r="R16" s="177" t="str">
        <f>+'Anexo 2 - Valoración Controles'!E87</f>
        <v>Fuerte</v>
      </c>
      <c r="S16" s="167" t="s">
        <v>150</v>
      </c>
      <c r="T16" s="173" t="str">
        <f t="shared" si="19"/>
        <v>Fuerte</v>
      </c>
      <c r="U16" s="177">
        <f t="shared" si="20"/>
        <v>100</v>
      </c>
      <c r="V16" s="178" t="str">
        <f t="shared" si="6"/>
        <v>No</v>
      </c>
      <c r="W16" s="179">
        <v>1</v>
      </c>
      <c r="X16" s="173">
        <f t="shared" ref="X16:X29" si="21">IF(U16="","",AVERAGE(U16*W16))</f>
        <v>100</v>
      </c>
      <c r="Y16" s="173" t="str">
        <f t="shared" si="7"/>
        <v>Fuerte</v>
      </c>
      <c r="Z16" s="166" t="s">
        <v>158</v>
      </c>
      <c r="AA16" s="173">
        <f t="shared" si="8"/>
        <v>2</v>
      </c>
      <c r="AB16" s="166" t="s">
        <v>158</v>
      </c>
      <c r="AC16" s="174">
        <f t="shared" si="9"/>
        <v>2</v>
      </c>
      <c r="AD16" s="180">
        <f t="shared" si="10"/>
        <v>1</v>
      </c>
      <c r="AE16" s="181" t="str">
        <f t="shared" si="11"/>
        <v>Rara vez</v>
      </c>
      <c r="AF16" s="181">
        <f t="shared" si="12"/>
        <v>3</v>
      </c>
      <c r="AG16" s="181" t="str">
        <f t="shared" si="13"/>
        <v>Moderado</v>
      </c>
      <c r="AH16" s="174">
        <f t="shared" si="14"/>
        <v>3</v>
      </c>
      <c r="AI16" s="175" t="str">
        <f t="shared" si="15"/>
        <v>MODERADA</v>
      </c>
      <c r="AJ16" s="182" t="str">
        <f t="shared" si="16"/>
        <v>Reducir el Riesgo.</v>
      </c>
      <c r="AK16" s="192" t="s">
        <v>420</v>
      </c>
      <c r="AL16" s="218">
        <v>1</v>
      </c>
      <c r="AM16" s="193" t="s">
        <v>421</v>
      </c>
      <c r="AN16" s="189" t="s">
        <v>236</v>
      </c>
      <c r="AO16" s="209">
        <v>43854</v>
      </c>
      <c r="AP16" s="209">
        <v>44196</v>
      </c>
      <c r="AQ16" s="194" t="s">
        <v>541</v>
      </c>
      <c r="AR16" s="138">
        <v>43951</v>
      </c>
      <c r="AS16" s="211" t="s">
        <v>609</v>
      </c>
      <c r="AT16" s="194" t="s">
        <v>587</v>
      </c>
      <c r="AU16" s="184" t="s">
        <v>598</v>
      </c>
      <c r="AV16" s="138">
        <v>44074</v>
      </c>
      <c r="AW16" s="225" t="s">
        <v>622</v>
      </c>
      <c r="AX16" s="212">
        <v>0.5</v>
      </c>
      <c r="AY16" s="220">
        <f t="shared" si="0"/>
        <v>0.5</v>
      </c>
      <c r="AZ16" s="222" t="str">
        <f t="shared" si="1"/>
        <v>EN PROCESO</v>
      </c>
      <c r="BA16" s="594" t="s">
        <v>657</v>
      </c>
      <c r="BB16" s="205" t="s">
        <v>598</v>
      </c>
    </row>
    <row r="17" spans="1:54" ht="202.5" x14ac:dyDescent="0.2">
      <c r="A17" s="169" t="s">
        <v>26</v>
      </c>
      <c r="B17" s="166" t="s">
        <v>44</v>
      </c>
      <c r="C17" s="166" t="s">
        <v>192</v>
      </c>
      <c r="D17" s="166" t="s">
        <v>28</v>
      </c>
      <c r="E17" s="166" t="s">
        <v>203</v>
      </c>
      <c r="F17" s="195" t="s">
        <v>429</v>
      </c>
      <c r="G17" s="171" t="s">
        <v>430</v>
      </c>
      <c r="H17" s="170" t="s">
        <v>28</v>
      </c>
      <c r="I17" s="170" t="s">
        <v>431</v>
      </c>
      <c r="J17" s="172" t="s">
        <v>432</v>
      </c>
      <c r="K17" s="169" t="s">
        <v>36</v>
      </c>
      <c r="L17" s="173">
        <f t="shared" si="2"/>
        <v>3</v>
      </c>
      <c r="M17" s="166" t="s">
        <v>42</v>
      </c>
      <c r="N17" s="173">
        <f t="shared" si="3"/>
        <v>4</v>
      </c>
      <c r="O17" s="174">
        <f t="shared" si="4"/>
        <v>12</v>
      </c>
      <c r="P17" s="175" t="str">
        <f t="shared" si="5"/>
        <v>ALTA</v>
      </c>
      <c r="Q17" s="176" t="s">
        <v>433</v>
      </c>
      <c r="R17" s="177" t="str">
        <f>+'Anexo 2 - Valoración Controles'!E104</f>
        <v>Fuerte</v>
      </c>
      <c r="S17" s="167" t="s">
        <v>150</v>
      </c>
      <c r="T17" s="173" t="str">
        <f t="shared" si="19"/>
        <v>Fuerte</v>
      </c>
      <c r="U17" s="177">
        <f t="shared" si="20"/>
        <v>100</v>
      </c>
      <c r="V17" s="178" t="str">
        <f t="shared" si="6"/>
        <v>No</v>
      </c>
      <c r="W17" s="179">
        <v>1</v>
      </c>
      <c r="X17" s="173">
        <f t="shared" si="21"/>
        <v>100</v>
      </c>
      <c r="Y17" s="173" t="str">
        <f t="shared" si="7"/>
        <v>Fuerte</v>
      </c>
      <c r="Z17" s="166" t="s">
        <v>158</v>
      </c>
      <c r="AA17" s="173">
        <f t="shared" si="8"/>
        <v>2</v>
      </c>
      <c r="AB17" s="166" t="s">
        <v>158</v>
      </c>
      <c r="AC17" s="174">
        <f t="shared" si="9"/>
        <v>2</v>
      </c>
      <c r="AD17" s="180">
        <f t="shared" si="10"/>
        <v>1</v>
      </c>
      <c r="AE17" s="181" t="str">
        <f t="shared" si="11"/>
        <v>Rara vez</v>
      </c>
      <c r="AF17" s="181">
        <f t="shared" si="12"/>
        <v>3</v>
      </c>
      <c r="AG17" s="181" t="str">
        <f t="shared" si="13"/>
        <v>Moderado</v>
      </c>
      <c r="AH17" s="174">
        <f t="shared" si="14"/>
        <v>3</v>
      </c>
      <c r="AI17" s="175" t="str">
        <f t="shared" si="15"/>
        <v>MODERADA</v>
      </c>
      <c r="AJ17" s="182" t="str">
        <f t="shared" si="16"/>
        <v>Reducir el Riesgo.</v>
      </c>
      <c r="AK17" s="176" t="s">
        <v>544</v>
      </c>
      <c r="AL17" s="216">
        <v>5</v>
      </c>
      <c r="AM17" s="183" t="s">
        <v>434</v>
      </c>
      <c r="AN17" s="170" t="s">
        <v>435</v>
      </c>
      <c r="AO17" s="207">
        <v>44027</v>
      </c>
      <c r="AP17" s="207">
        <v>44196</v>
      </c>
      <c r="AQ17" s="184" t="s">
        <v>436</v>
      </c>
      <c r="AR17" s="138">
        <v>43951</v>
      </c>
      <c r="AS17" s="213" t="s">
        <v>608</v>
      </c>
      <c r="AT17" s="184" t="s">
        <v>587</v>
      </c>
      <c r="AU17" s="184" t="s">
        <v>598</v>
      </c>
      <c r="AV17" s="138">
        <v>44074</v>
      </c>
      <c r="AW17" s="224" t="s">
        <v>618</v>
      </c>
      <c r="AX17" s="212">
        <v>1</v>
      </c>
      <c r="AY17" s="220">
        <f t="shared" si="0"/>
        <v>0.2</v>
      </c>
      <c r="AZ17" s="222" t="str">
        <f t="shared" si="1"/>
        <v>EN PROCESO</v>
      </c>
      <c r="BA17" s="594" t="s">
        <v>659</v>
      </c>
      <c r="BB17" s="205" t="s">
        <v>598</v>
      </c>
    </row>
    <row r="18" spans="1:54" ht="155.25" customHeight="1" x14ac:dyDescent="0.2">
      <c r="A18" s="169" t="s">
        <v>33</v>
      </c>
      <c r="B18" s="166" t="s">
        <v>52</v>
      </c>
      <c r="C18" s="166" t="s">
        <v>196</v>
      </c>
      <c r="D18" s="166" t="s">
        <v>28</v>
      </c>
      <c r="E18" s="166" t="s">
        <v>204</v>
      </c>
      <c r="F18" s="166" t="s">
        <v>210</v>
      </c>
      <c r="G18" s="171" t="s">
        <v>360</v>
      </c>
      <c r="H18" s="170" t="s">
        <v>28</v>
      </c>
      <c r="I18" s="170" t="s">
        <v>217</v>
      </c>
      <c r="J18" s="172" t="s">
        <v>258</v>
      </c>
      <c r="K18" s="169" t="s">
        <v>23</v>
      </c>
      <c r="L18" s="173">
        <f t="shared" si="2"/>
        <v>1</v>
      </c>
      <c r="M18" s="166" t="s">
        <v>42</v>
      </c>
      <c r="N18" s="173">
        <f t="shared" si="3"/>
        <v>4</v>
      </c>
      <c r="O18" s="174">
        <f t="shared" si="4"/>
        <v>4</v>
      </c>
      <c r="P18" s="175" t="str">
        <f t="shared" si="5"/>
        <v>MODERADA</v>
      </c>
      <c r="Q18" s="176" t="s">
        <v>228</v>
      </c>
      <c r="R18" s="177" t="str">
        <f>+'Anexo 2 - Valoración Controles'!E121</f>
        <v>Fuerte</v>
      </c>
      <c r="S18" s="167" t="s">
        <v>150</v>
      </c>
      <c r="T18" s="173" t="str">
        <f t="shared" si="19"/>
        <v>Fuerte</v>
      </c>
      <c r="U18" s="177">
        <f t="shared" si="20"/>
        <v>100</v>
      </c>
      <c r="V18" s="178" t="str">
        <f t="shared" si="6"/>
        <v>No</v>
      </c>
      <c r="W18" s="179">
        <v>1</v>
      </c>
      <c r="X18" s="173">
        <f t="shared" si="21"/>
        <v>100</v>
      </c>
      <c r="Y18" s="173" t="str">
        <f t="shared" si="7"/>
        <v>Fuerte</v>
      </c>
      <c r="Z18" s="166" t="s">
        <v>158</v>
      </c>
      <c r="AA18" s="173">
        <f t="shared" si="8"/>
        <v>2</v>
      </c>
      <c r="AB18" s="166" t="s">
        <v>158</v>
      </c>
      <c r="AC18" s="174">
        <f t="shared" si="9"/>
        <v>2</v>
      </c>
      <c r="AD18" s="180">
        <f t="shared" si="10"/>
        <v>1</v>
      </c>
      <c r="AE18" s="181" t="str">
        <f t="shared" si="11"/>
        <v>Rara vez</v>
      </c>
      <c r="AF18" s="181">
        <f t="shared" si="12"/>
        <v>3</v>
      </c>
      <c r="AG18" s="181" t="str">
        <f t="shared" si="13"/>
        <v>Moderado</v>
      </c>
      <c r="AH18" s="174">
        <f t="shared" si="14"/>
        <v>3</v>
      </c>
      <c r="AI18" s="175" t="str">
        <f t="shared" si="15"/>
        <v>MODERADA</v>
      </c>
      <c r="AJ18" s="182" t="str">
        <f t="shared" si="16"/>
        <v>Reducir el Riesgo.</v>
      </c>
      <c r="AK18" s="176" t="s">
        <v>268</v>
      </c>
      <c r="AL18" s="216">
        <v>1</v>
      </c>
      <c r="AM18" s="183" t="s">
        <v>269</v>
      </c>
      <c r="AN18" s="170" t="s">
        <v>237</v>
      </c>
      <c r="AO18" s="207">
        <v>43864</v>
      </c>
      <c r="AP18" s="207">
        <v>44196</v>
      </c>
      <c r="AQ18" s="184" t="s">
        <v>270</v>
      </c>
      <c r="AR18" s="138">
        <v>43951</v>
      </c>
      <c r="AS18" s="211" t="s">
        <v>615</v>
      </c>
      <c r="AT18" s="184" t="s">
        <v>587</v>
      </c>
      <c r="AU18" s="184" t="s">
        <v>598</v>
      </c>
      <c r="AV18" s="138">
        <v>44074</v>
      </c>
      <c r="AW18" s="183" t="s">
        <v>652</v>
      </c>
      <c r="AX18" s="212">
        <v>0</v>
      </c>
      <c r="AY18" s="220">
        <f t="shared" si="0"/>
        <v>0</v>
      </c>
      <c r="AZ18" s="222" t="str">
        <f t="shared" si="1"/>
        <v>SIN INICIAR</v>
      </c>
      <c r="BA18" s="595" t="s">
        <v>661</v>
      </c>
      <c r="BB18" s="205" t="s">
        <v>649</v>
      </c>
    </row>
    <row r="19" spans="1:54" ht="112.5" x14ac:dyDescent="0.2">
      <c r="A19" s="169" t="s">
        <v>33</v>
      </c>
      <c r="B19" s="166" t="s">
        <v>303</v>
      </c>
      <c r="C19" s="166" t="s">
        <v>193</v>
      </c>
      <c r="D19" s="166" t="s">
        <v>28</v>
      </c>
      <c r="E19" s="166" t="s">
        <v>350</v>
      </c>
      <c r="F19" s="275" t="s">
        <v>453</v>
      </c>
      <c r="G19" s="321" t="s">
        <v>361</v>
      </c>
      <c r="H19" s="275" t="s">
        <v>28</v>
      </c>
      <c r="I19" s="275" t="s">
        <v>454</v>
      </c>
      <c r="J19" s="322" t="s">
        <v>455</v>
      </c>
      <c r="K19" s="316" t="s">
        <v>36</v>
      </c>
      <c r="L19" s="277">
        <f t="shared" si="2"/>
        <v>3</v>
      </c>
      <c r="M19" s="276" t="s">
        <v>42</v>
      </c>
      <c r="N19" s="277">
        <f t="shared" si="3"/>
        <v>4</v>
      </c>
      <c r="O19" s="247">
        <f t="shared" si="4"/>
        <v>12</v>
      </c>
      <c r="P19" s="248" t="str">
        <f t="shared" si="5"/>
        <v>ALTA</v>
      </c>
      <c r="Q19" s="192" t="s">
        <v>231</v>
      </c>
      <c r="R19" s="177" t="str">
        <f>+'Anexo 2 - Valoración Controles'!E138</f>
        <v>Fuerte</v>
      </c>
      <c r="S19" s="167" t="s">
        <v>150</v>
      </c>
      <c r="T19" s="173" t="str">
        <f t="shared" si="19"/>
        <v>Fuerte</v>
      </c>
      <c r="U19" s="177">
        <f t="shared" si="20"/>
        <v>100</v>
      </c>
      <c r="V19" s="178" t="str">
        <f t="shared" si="6"/>
        <v>No</v>
      </c>
      <c r="W19" s="196">
        <f>100%/3</f>
        <v>0.33333333333333331</v>
      </c>
      <c r="X19" s="320">
        <f>((U19*W19)+(U20*W20)+(U21*W21))</f>
        <v>83.333333333333314</v>
      </c>
      <c r="Y19" s="277" t="str">
        <f>IF(X19="","",IF(X19&lt;50,"Débil",IF(X19&lt;=99,"Moderado","Fuerte")))</f>
        <v>Moderado</v>
      </c>
      <c r="Z19" s="276" t="s">
        <v>158</v>
      </c>
      <c r="AA19" s="277">
        <f t="shared" si="8"/>
        <v>1</v>
      </c>
      <c r="AB19" s="276" t="s">
        <v>159</v>
      </c>
      <c r="AC19" s="247">
        <f t="shared" si="9"/>
        <v>0</v>
      </c>
      <c r="AD19" s="314">
        <f t="shared" si="10"/>
        <v>2</v>
      </c>
      <c r="AE19" s="313" t="str">
        <f t="shared" si="11"/>
        <v>Improbable</v>
      </c>
      <c r="AF19" s="313">
        <f t="shared" si="12"/>
        <v>4</v>
      </c>
      <c r="AG19" s="313" t="str">
        <f t="shared" si="13"/>
        <v>Mayor</v>
      </c>
      <c r="AH19" s="247">
        <f t="shared" si="14"/>
        <v>8</v>
      </c>
      <c r="AI19" s="248" t="str">
        <f t="shared" si="15"/>
        <v>ALTA</v>
      </c>
      <c r="AJ19" s="249" t="str">
        <f t="shared" si="16"/>
        <v>Reducir el Riesgo, Evitar, Compartir o Transferir.</v>
      </c>
      <c r="AK19" s="192" t="s">
        <v>362</v>
      </c>
      <c r="AL19" s="218">
        <v>1</v>
      </c>
      <c r="AM19" s="193" t="s">
        <v>244</v>
      </c>
      <c r="AN19" s="189" t="s">
        <v>238</v>
      </c>
      <c r="AO19" s="209">
        <v>43862</v>
      </c>
      <c r="AP19" s="209">
        <v>44196</v>
      </c>
      <c r="AQ19" s="194" t="s">
        <v>308</v>
      </c>
      <c r="AR19" s="138">
        <v>43951</v>
      </c>
      <c r="AS19" s="211" t="s">
        <v>606</v>
      </c>
      <c r="AT19" s="194" t="s">
        <v>587</v>
      </c>
      <c r="AU19" s="188" t="s">
        <v>598</v>
      </c>
      <c r="AV19" s="138">
        <v>44074</v>
      </c>
      <c r="AW19" s="225" t="s">
        <v>653</v>
      </c>
      <c r="AX19" s="212">
        <v>1</v>
      </c>
      <c r="AY19" s="220">
        <f t="shared" si="0"/>
        <v>1</v>
      </c>
      <c r="AZ19" s="222" t="str">
        <f t="shared" si="1"/>
        <v>TERMINADA</v>
      </c>
      <c r="BA19" s="595" t="s">
        <v>650</v>
      </c>
      <c r="BB19" s="205" t="s">
        <v>649</v>
      </c>
    </row>
    <row r="20" spans="1:54" ht="112.5" x14ac:dyDescent="0.2">
      <c r="A20" s="169" t="s">
        <v>33</v>
      </c>
      <c r="B20" s="166" t="s">
        <v>303</v>
      </c>
      <c r="C20" s="166" t="s">
        <v>193</v>
      </c>
      <c r="D20" s="166" t="s">
        <v>28</v>
      </c>
      <c r="E20" s="166" t="s">
        <v>350</v>
      </c>
      <c r="F20" s="275"/>
      <c r="G20" s="321"/>
      <c r="H20" s="275"/>
      <c r="I20" s="275"/>
      <c r="J20" s="322"/>
      <c r="K20" s="316"/>
      <c r="L20" s="277"/>
      <c r="M20" s="276"/>
      <c r="N20" s="277"/>
      <c r="O20" s="247"/>
      <c r="P20" s="248"/>
      <c r="Q20" s="192" t="s">
        <v>229</v>
      </c>
      <c r="R20" s="177" t="str">
        <f>+'Anexo 2 - Valoración Controles'!K138</f>
        <v>Fuerte</v>
      </c>
      <c r="S20" s="167" t="s">
        <v>150</v>
      </c>
      <c r="T20" s="173" t="str">
        <f t="shared" si="19"/>
        <v>Fuerte</v>
      </c>
      <c r="U20" s="177">
        <f t="shared" si="20"/>
        <v>100</v>
      </c>
      <c r="V20" s="178" t="str">
        <f t="shared" si="6"/>
        <v>No</v>
      </c>
      <c r="W20" s="196">
        <f>100%/3</f>
        <v>0.33333333333333331</v>
      </c>
      <c r="X20" s="320"/>
      <c r="Y20" s="277"/>
      <c r="Z20" s="276"/>
      <c r="AA20" s="277"/>
      <c r="AB20" s="276"/>
      <c r="AC20" s="247"/>
      <c r="AD20" s="314"/>
      <c r="AE20" s="313"/>
      <c r="AF20" s="313"/>
      <c r="AG20" s="313"/>
      <c r="AH20" s="247"/>
      <c r="AI20" s="248"/>
      <c r="AJ20" s="249"/>
      <c r="AK20" s="192" t="s">
        <v>457</v>
      </c>
      <c r="AL20" s="218">
        <v>1</v>
      </c>
      <c r="AM20" s="193" t="s">
        <v>244</v>
      </c>
      <c r="AN20" s="189" t="s">
        <v>238</v>
      </c>
      <c r="AO20" s="209">
        <v>43862</v>
      </c>
      <c r="AP20" s="209">
        <v>44196</v>
      </c>
      <c r="AQ20" s="194" t="s">
        <v>308</v>
      </c>
      <c r="AR20" s="138">
        <v>43951</v>
      </c>
      <c r="AS20" s="211" t="s">
        <v>606</v>
      </c>
      <c r="AT20" s="194" t="s">
        <v>587</v>
      </c>
      <c r="AU20" s="188" t="s">
        <v>598</v>
      </c>
      <c r="AV20" s="138">
        <v>44074</v>
      </c>
      <c r="AW20" s="225" t="s">
        <v>654</v>
      </c>
      <c r="AX20" s="212">
        <v>1</v>
      </c>
      <c r="AY20" s="220">
        <f t="shared" si="0"/>
        <v>1</v>
      </c>
      <c r="AZ20" s="222" t="str">
        <f t="shared" si="1"/>
        <v>TERMINADA</v>
      </c>
      <c r="BA20" s="594" t="s">
        <v>651</v>
      </c>
      <c r="BB20" s="205" t="s">
        <v>649</v>
      </c>
    </row>
    <row r="21" spans="1:54" ht="101.25" x14ac:dyDescent="0.2">
      <c r="A21" s="169" t="s">
        <v>33</v>
      </c>
      <c r="B21" s="166" t="s">
        <v>303</v>
      </c>
      <c r="C21" s="166" t="s">
        <v>193</v>
      </c>
      <c r="D21" s="166" t="s">
        <v>28</v>
      </c>
      <c r="E21" s="166" t="s">
        <v>350</v>
      </c>
      <c r="F21" s="275"/>
      <c r="G21" s="321"/>
      <c r="H21" s="275"/>
      <c r="I21" s="275"/>
      <c r="J21" s="322"/>
      <c r="K21" s="316"/>
      <c r="L21" s="277"/>
      <c r="M21" s="276"/>
      <c r="N21" s="277"/>
      <c r="O21" s="247"/>
      <c r="P21" s="248"/>
      <c r="Q21" s="192" t="s">
        <v>456</v>
      </c>
      <c r="R21" s="177" t="str">
        <f>+'Anexo 2 - Valoración Controles'!S138</f>
        <v>Moderado</v>
      </c>
      <c r="S21" s="167" t="s">
        <v>150</v>
      </c>
      <c r="T21" s="173" t="str">
        <f t="shared" si="19"/>
        <v>Moderado</v>
      </c>
      <c r="U21" s="177">
        <f t="shared" si="20"/>
        <v>50</v>
      </c>
      <c r="V21" s="178" t="str">
        <f t="shared" si="6"/>
        <v>Si</v>
      </c>
      <c r="W21" s="196">
        <f>100%/3</f>
        <v>0.33333333333333331</v>
      </c>
      <c r="X21" s="320"/>
      <c r="Y21" s="277"/>
      <c r="Z21" s="276"/>
      <c r="AA21" s="277"/>
      <c r="AB21" s="276"/>
      <c r="AC21" s="247"/>
      <c r="AD21" s="314"/>
      <c r="AE21" s="313"/>
      <c r="AF21" s="313"/>
      <c r="AG21" s="313"/>
      <c r="AH21" s="247"/>
      <c r="AI21" s="248"/>
      <c r="AJ21" s="249"/>
      <c r="AK21" s="192" t="s">
        <v>458</v>
      </c>
      <c r="AL21" s="218">
        <v>2</v>
      </c>
      <c r="AM21" s="193" t="s">
        <v>246</v>
      </c>
      <c r="AN21" s="189" t="s">
        <v>238</v>
      </c>
      <c r="AO21" s="209">
        <v>43862</v>
      </c>
      <c r="AP21" s="209">
        <v>44196</v>
      </c>
      <c r="AQ21" s="194" t="s">
        <v>309</v>
      </c>
      <c r="AR21" s="138">
        <v>43951</v>
      </c>
      <c r="AS21" s="204" t="s">
        <v>607</v>
      </c>
      <c r="AT21" s="194" t="s">
        <v>595</v>
      </c>
      <c r="AU21" s="188" t="s">
        <v>598</v>
      </c>
      <c r="AV21" s="138">
        <v>44074</v>
      </c>
      <c r="AW21" s="225" t="s">
        <v>630</v>
      </c>
      <c r="AX21" s="212">
        <v>0.5</v>
      </c>
      <c r="AY21" s="220">
        <f t="shared" si="0"/>
        <v>0.25</v>
      </c>
      <c r="AZ21" s="222" t="str">
        <f t="shared" si="1"/>
        <v>EN PROCESO</v>
      </c>
      <c r="BA21" s="595" t="s">
        <v>662</v>
      </c>
      <c r="BB21" s="205" t="s">
        <v>649</v>
      </c>
    </row>
    <row r="22" spans="1:54" ht="240" customHeight="1" x14ac:dyDescent="0.2">
      <c r="A22" s="169" t="s">
        <v>33</v>
      </c>
      <c r="B22" s="166" t="s">
        <v>271</v>
      </c>
      <c r="C22" s="166" t="s">
        <v>193</v>
      </c>
      <c r="D22" s="166" t="s">
        <v>28</v>
      </c>
      <c r="E22" s="166" t="s">
        <v>351</v>
      </c>
      <c r="F22" s="275" t="s">
        <v>209</v>
      </c>
      <c r="G22" s="321" t="s">
        <v>363</v>
      </c>
      <c r="H22" s="275" t="s">
        <v>28</v>
      </c>
      <c r="I22" s="275" t="s">
        <v>218</v>
      </c>
      <c r="J22" s="322" t="s">
        <v>223</v>
      </c>
      <c r="K22" s="316" t="s">
        <v>30</v>
      </c>
      <c r="L22" s="277">
        <f t="shared" si="2"/>
        <v>2</v>
      </c>
      <c r="M22" s="276" t="s">
        <v>42</v>
      </c>
      <c r="N22" s="277">
        <f t="shared" si="3"/>
        <v>4</v>
      </c>
      <c r="O22" s="247">
        <f t="shared" si="4"/>
        <v>8</v>
      </c>
      <c r="P22" s="248" t="str">
        <f t="shared" si="5"/>
        <v>ALTA</v>
      </c>
      <c r="Q22" s="192" t="s">
        <v>272</v>
      </c>
      <c r="R22" s="177" t="str">
        <f>+'Anexo 2 - Valoración Controles'!E155</f>
        <v>Fuerte</v>
      </c>
      <c r="S22" s="167" t="s">
        <v>150</v>
      </c>
      <c r="T22" s="173" t="str">
        <f t="shared" si="19"/>
        <v>Fuerte</v>
      </c>
      <c r="U22" s="177">
        <f t="shared" si="20"/>
        <v>100</v>
      </c>
      <c r="V22" s="178" t="str">
        <f t="shared" si="6"/>
        <v>No</v>
      </c>
      <c r="W22" s="179">
        <v>0.4</v>
      </c>
      <c r="X22" s="277">
        <f>(U22*W22)+(U23*W23)</f>
        <v>100</v>
      </c>
      <c r="Y22" s="277" t="str">
        <f t="shared" si="7"/>
        <v>Fuerte</v>
      </c>
      <c r="Z22" s="276" t="s">
        <v>158</v>
      </c>
      <c r="AA22" s="277">
        <f t="shared" si="8"/>
        <v>2</v>
      </c>
      <c r="AB22" s="276" t="s">
        <v>160</v>
      </c>
      <c r="AC22" s="247">
        <f t="shared" si="9"/>
        <v>1</v>
      </c>
      <c r="AD22" s="314">
        <f t="shared" si="10"/>
        <v>1</v>
      </c>
      <c r="AE22" s="313" t="str">
        <f t="shared" si="11"/>
        <v>Rara vez</v>
      </c>
      <c r="AF22" s="313">
        <f t="shared" si="12"/>
        <v>3</v>
      </c>
      <c r="AG22" s="313" t="str">
        <f t="shared" si="13"/>
        <v>Moderado</v>
      </c>
      <c r="AH22" s="247">
        <f t="shared" si="14"/>
        <v>3</v>
      </c>
      <c r="AI22" s="248" t="str">
        <f t="shared" si="15"/>
        <v>MODERADA</v>
      </c>
      <c r="AJ22" s="249" t="str">
        <f t="shared" si="16"/>
        <v>Reducir el Riesgo.</v>
      </c>
      <c r="AK22" s="192" t="s">
        <v>250</v>
      </c>
      <c r="AL22" s="218">
        <v>1</v>
      </c>
      <c r="AM22" s="193" t="s">
        <v>245</v>
      </c>
      <c r="AN22" s="189" t="s">
        <v>239</v>
      </c>
      <c r="AO22" s="209">
        <v>43862</v>
      </c>
      <c r="AP22" s="209">
        <v>44196</v>
      </c>
      <c r="AQ22" s="194" t="s">
        <v>251</v>
      </c>
      <c r="AR22" s="138">
        <v>43951</v>
      </c>
      <c r="AS22" s="211" t="s">
        <v>604</v>
      </c>
      <c r="AT22" s="188" t="s">
        <v>595</v>
      </c>
      <c r="AU22" s="188" t="s">
        <v>598</v>
      </c>
      <c r="AV22" s="138">
        <v>44074</v>
      </c>
      <c r="AW22" s="225" t="s">
        <v>655</v>
      </c>
      <c r="AX22" s="212">
        <v>0.5</v>
      </c>
      <c r="AY22" s="220">
        <f t="shared" si="0"/>
        <v>0.5</v>
      </c>
      <c r="AZ22" s="222" t="str">
        <f t="shared" si="1"/>
        <v>EN PROCESO</v>
      </c>
      <c r="BA22" s="594" t="s">
        <v>665</v>
      </c>
      <c r="BB22" s="205" t="s">
        <v>649</v>
      </c>
    </row>
    <row r="23" spans="1:54" ht="146.25" x14ac:dyDescent="0.2">
      <c r="A23" s="169" t="s">
        <v>33</v>
      </c>
      <c r="B23" s="166" t="s">
        <v>271</v>
      </c>
      <c r="C23" s="166" t="s">
        <v>193</v>
      </c>
      <c r="D23" s="166" t="s">
        <v>28</v>
      </c>
      <c r="E23" s="166" t="s">
        <v>351</v>
      </c>
      <c r="F23" s="275"/>
      <c r="G23" s="321"/>
      <c r="H23" s="275"/>
      <c r="I23" s="275"/>
      <c r="J23" s="322"/>
      <c r="K23" s="316"/>
      <c r="L23" s="277"/>
      <c r="M23" s="276"/>
      <c r="N23" s="277"/>
      <c r="O23" s="247"/>
      <c r="P23" s="248"/>
      <c r="Q23" s="192" t="s">
        <v>273</v>
      </c>
      <c r="R23" s="177" t="str">
        <f>+'Anexo 2 - Valoración Controles'!K155</f>
        <v>Fuerte</v>
      </c>
      <c r="S23" s="167" t="s">
        <v>150</v>
      </c>
      <c r="T23" s="173" t="str">
        <f t="shared" si="19"/>
        <v>Fuerte</v>
      </c>
      <c r="U23" s="177">
        <f t="shared" si="20"/>
        <v>100</v>
      </c>
      <c r="V23" s="178" t="str">
        <f t="shared" si="6"/>
        <v>No</v>
      </c>
      <c r="W23" s="179">
        <v>0.6</v>
      </c>
      <c r="X23" s="277"/>
      <c r="Y23" s="277"/>
      <c r="Z23" s="276"/>
      <c r="AA23" s="277"/>
      <c r="AB23" s="276"/>
      <c r="AC23" s="247"/>
      <c r="AD23" s="314"/>
      <c r="AE23" s="313"/>
      <c r="AF23" s="313"/>
      <c r="AG23" s="313"/>
      <c r="AH23" s="247"/>
      <c r="AI23" s="248"/>
      <c r="AJ23" s="249"/>
      <c r="AK23" s="192" t="s">
        <v>234</v>
      </c>
      <c r="AL23" s="218">
        <v>1</v>
      </c>
      <c r="AM23" s="193" t="s">
        <v>247</v>
      </c>
      <c r="AN23" s="189" t="s">
        <v>239</v>
      </c>
      <c r="AO23" s="209">
        <v>43862</v>
      </c>
      <c r="AP23" s="209">
        <v>44196</v>
      </c>
      <c r="AQ23" s="194" t="s">
        <v>252</v>
      </c>
      <c r="AR23" s="138">
        <v>43951</v>
      </c>
      <c r="AS23" s="211" t="s">
        <v>605</v>
      </c>
      <c r="AT23" s="188" t="s">
        <v>595</v>
      </c>
      <c r="AU23" s="188" t="s">
        <v>598</v>
      </c>
      <c r="AV23" s="138">
        <v>44074</v>
      </c>
      <c r="AW23" s="225" t="s">
        <v>656</v>
      </c>
      <c r="AX23" s="212">
        <v>0.5</v>
      </c>
      <c r="AY23" s="220">
        <f t="shared" si="0"/>
        <v>0.5</v>
      </c>
      <c r="AZ23" s="222" t="str">
        <f t="shared" si="1"/>
        <v>EN PROCESO</v>
      </c>
      <c r="BA23" s="594" t="s">
        <v>663</v>
      </c>
      <c r="BB23" s="205" t="s">
        <v>649</v>
      </c>
    </row>
    <row r="24" spans="1:54" ht="157.5" x14ac:dyDescent="0.2">
      <c r="A24" s="169" t="s">
        <v>33</v>
      </c>
      <c r="B24" s="166" t="s">
        <v>310</v>
      </c>
      <c r="C24" s="166" t="s">
        <v>193</v>
      </c>
      <c r="D24" s="166" t="s">
        <v>28</v>
      </c>
      <c r="E24" s="166" t="s">
        <v>352</v>
      </c>
      <c r="F24" s="271" t="s">
        <v>211</v>
      </c>
      <c r="G24" s="273" t="s">
        <v>482</v>
      </c>
      <c r="H24" s="271" t="s">
        <v>28</v>
      </c>
      <c r="I24" s="271" t="s">
        <v>483</v>
      </c>
      <c r="J24" s="318" t="s">
        <v>224</v>
      </c>
      <c r="K24" s="316" t="s">
        <v>36</v>
      </c>
      <c r="L24" s="277">
        <f t="shared" si="2"/>
        <v>3</v>
      </c>
      <c r="M24" s="276" t="s">
        <v>42</v>
      </c>
      <c r="N24" s="277">
        <f t="shared" si="3"/>
        <v>4</v>
      </c>
      <c r="O24" s="247">
        <f t="shared" si="4"/>
        <v>12</v>
      </c>
      <c r="P24" s="248" t="str">
        <f t="shared" si="5"/>
        <v>ALTA</v>
      </c>
      <c r="Q24" s="197" t="s">
        <v>230</v>
      </c>
      <c r="R24" s="177" t="str">
        <f>+'Anexo 2 - Valoración Controles'!E172</f>
        <v>Moderado</v>
      </c>
      <c r="S24" s="167" t="s">
        <v>150</v>
      </c>
      <c r="T24" s="173" t="str">
        <f t="shared" si="19"/>
        <v>Moderado</v>
      </c>
      <c r="U24" s="177">
        <f t="shared" si="20"/>
        <v>50</v>
      </c>
      <c r="V24" s="178" t="str">
        <f t="shared" si="6"/>
        <v>Si</v>
      </c>
      <c r="W24" s="179">
        <v>0.5</v>
      </c>
      <c r="X24" s="370">
        <f>((U24*W24)+(U25*W25))/100</f>
        <v>0.75</v>
      </c>
      <c r="Y24" s="277" t="str">
        <f>IF(X24="","",IF(X24&lt;50%,"Débil",IF(X24&lt;=99%,"Moderado","Fuerte")))</f>
        <v>Moderado</v>
      </c>
      <c r="Z24" s="276" t="s">
        <v>158</v>
      </c>
      <c r="AA24" s="277">
        <f t="shared" si="8"/>
        <v>1</v>
      </c>
      <c r="AB24" s="276" t="s">
        <v>158</v>
      </c>
      <c r="AC24" s="247">
        <f t="shared" si="9"/>
        <v>1</v>
      </c>
      <c r="AD24" s="314">
        <f t="shared" si="10"/>
        <v>2</v>
      </c>
      <c r="AE24" s="313" t="str">
        <f t="shared" si="11"/>
        <v>Improbable</v>
      </c>
      <c r="AF24" s="313">
        <f t="shared" si="12"/>
        <v>3</v>
      </c>
      <c r="AG24" s="313" t="str">
        <f t="shared" si="13"/>
        <v>Moderado</v>
      </c>
      <c r="AH24" s="247">
        <f t="shared" si="14"/>
        <v>6</v>
      </c>
      <c r="AI24" s="248" t="str">
        <f t="shared" si="15"/>
        <v>MODERADA</v>
      </c>
      <c r="AJ24" s="249" t="str">
        <f t="shared" si="16"/>
        <v>Reducir el Riesgo.</v>
      </c>
      <c r="AK24" s="197" t="s">
        <v>320</v>
      </c>
      <c r="AL24" s="219">
        <v>3</v>
      </c>
      <c r="AM24" s="198" t="s">
        <v>321</v>
      </c>
      <c r="AN24" s="199" t="s">
        <v>322</v>
      </c>
      <c r="AO24" s="210">
        <v>43864</v>
      </c>
      <c r="AP24" s="210">
        <v>44196</v>
      </c>
      <c r="AQ24" s="188" t="s">
        <v>253</v>
      </c>
      <c r="AR24" s="138">
        <v>43951</v>
      </c>
      <c r="AS24" s="211" t="s">
        <v>602</v>
      </c>
      <c r="AT24" s="188" t="s">
        <v>595</v>
      </c>
      <c r="AU24" s="188" t="s">
        <v>598</v>
      </c>
      <c r="AV24" s="138">
        <v>44074</v>
      </c>
      <c r="AW24" s="204" t="s">
        <v>642</v>
      </c>
      <c r="AX24" s="212">
        <v>1</v>
      </c>
      <c r="AY24" s="220">
        <f t="shared" si="0"/>
        <v>0.33333333333333331</v>
      </c>
      <c r="AZ24" s="222" t="str">
        <f t="shared" si="1"/>
        <v>EN PROCESO</v>
      </c>
      <c r="BA24" s="594" t="s">
        <v>643</v>
      </c>
      <c r="BB24" s="205" t="s">
        <v>598</v>
      </c>
    </row>
    <row r="25" spans="1:54" ht="233.25" customHeight="1" x14ac:dyDescent="0.2">
      <c r="A25" s="169" t="s">
        <v>33</v>
      </c>
      <c r="B25" s="166" t="s">
        <v>310</v>
      </c>
      <c r="C25" s="166" t="s">
        <v>193</v>
      </c>
      <c r="D25" s="166" t="s">
        <v>28</v>
      </c>
      <c r="E25" s="166" t="s">
        <v>352</v>
      </c>
      <c r="F25" s="272"/>
      <c r="G25" s="274"/>
      <c r="H25" s="272"/>
      <c r="I25" s="272"/>
      <c r="J25" s="319"/>
      <c r="K25" s="316"/>
      <c r="L25" s="277"/>
      <c r="M25" s="276"/>
      <c r="N25" s="277"/>
      <c r="O25" s="247"/>
      <c r="P25" s="248"/>
      <c r="Q25" s="197" t="s">
        <v>311</v>
      </c>
      <c r="R25" s="177" t="str">
        <f>+'Anexo 2 - Valoración Controles'!K172</f>
        <v>Fuerte</v>
      </c>
      <c r="S25" s="167" t="s">
        <v>150</v>
      </c>
      <c r="T25" s="173" t="str">
        <f t="shared" si="19"/>
        <v>Fuerte</v>
      </c>
      <c r="U25" s="177">
        <f t="shared" si="20"/>
        <v>100</v>
      </c>
      <c r="V25" s="178" t="str">
        <f t="shared" si="6"/>
        <v>No</v>
      </c>
      <c r="W25" s="179">
        <v>0.5</v>
      </c>
      <c r="X25" s="370"/>
      <c r="Y25" s="277"/>
      <c r="Z25" s="276"/>
      <c r="AA25" s="277"/>
      <c r="AB25" s="276"/>
      <c r="AC25" s="247"/>
      <c r="AD25" s="314"/>
      <c r="AE25" s="313"/>
      <c r="AF25" s="313"/>
      <c r="AG25" s="313"/>
      <c r="AH25" s="247"/>
      <c r="AI25" s="248"/>
      <c r="AJ25" s="249"/>
      <c r="AK25" s="197" t="s">
        <v>323</v>
      </c>
      <c r="AL25" s="219">
        <v>3</v>
      </c>
      <c r="AM25" s="198" t="s">
        <v>324</v>
      </c>
      <c r="AN25" s="199" t="s">
        <v>322</v>
      </c>
      <c r="AO25" s="210">
        <v>43864</v>
      </c>
      <c r="AP25" s="210">
        <v>44196</v>
      </c>
      <c r="AQ25" s="188" t="s">
        <v>364</v>
      </c>
      <c r="AR25" s="138">
        <v>43951</v>
      </c>
      <c r="AS25" s="204" t="s">
        <v>603</v>
      </c>
      <c r="AT25" s="188" t="s">
        <v>595</v>
      </c>
      <c r="AU25" s="188" t="s">
        <v>598</v>
      </c>
      <c r="AV25" s="138">
        <v>44074</v>
      </c>
      <c r="AW25" s="204" t="s">
        <v>624</v>
      </c>
      <c r="AX25" s="212">
        <v>1</v>
      </c>
      <c r="AY25" s="220">
        <f t="shared" si="0"/>
        <v>0.33333333333333331</v>
      </c>
      <c r="AZ25" s="222" t="str">
        <f t="shared" si="1"/>
        <v>EN PROCESO</v>
      </c>
      <c r="BA25" s="594" t="s">
        <v>646</v>
      </c>
      <c r="BB25" s="205" t="s">
        <v>598</v>
      </c>
    </row>
    <row r="26" spans="1:54" ht="234.75" customHeight="1" x14ac:dyDescent="0.2">
      <c r="A26" s="169" t="s">
        <v>33</v>
      </c>
      <c r="B26" s="166" t="s">
        <v>50</v>
      </c>
      <c r="C26" s="166" t="s">
        <v>194</v>
      </c>
      <c r="D26" s="166" t="s">
        <v>28</v>
      </c>
      <c r="E26" s="166" t="s">
        <v>487</v>
      </c>
      <c r="F26" s="166" t="s">
        <v>294</v>
      </c>
      <c r="G26" s="200" t="s">
        <v>294</v>
      </c>
      <c r="H26" s="166" t="s">
        <v>28</v>
      </c>
      <c r="I26" s="166" t="s">
        <v>295</v>
      </c>
      <c r="J26" s="201" t="s">
        <v>296</v>
      </c>
      <c r="K26" s="169" t="s">
        <v>30</v>
      </c>
      <c r="L26" s="173">
        <f t="shared" si="2"/>
        <v>2</v>
      </c>
      <c r="M26" s="166" t="s">
        <v>47</v>
      </c>
      <c r="N26" s="173">
        <f t="shared" si="3"/>
        <v>5</v>
      </c>
      <c r="O26" s="174">
        <f t="shared" si="4"/>
        <v>10</v>
      </c>
      <c r="P26" s="175" t="str">
        <f t="shared" si="5"/>
        <v>ALTA</v>
      </c>
      <c r="Q26" s="185" t="s">
        <v>486</v>
      </c>
      <c r="R26" s="177" t="str">
        <f>+'Anexo 2 - Valoración Controles'!E189</f>
        <v>Moderado</v>
      </c>
      <c r="S26" s="167" t="s">
        <v>150</v>
      </c>
      <c r="T26" s="173" t="str">
        <f t="shared" si="19"/>
        <v>Moderado</v>
      </c>
      <c r="U26" s="177">
        <f t="shared" si="20"/>
        <v>50</v>
      </c>
      <c r="V26" s="178" t="str">
        <f t="shared" si="6"/>
        <v>Si</v>
      </c>
      <c r="W26" s="179">
        <v>1</v>
      </c>
      <c r="X26" s="173">
        <f t="shared" si="21"/>
        <v>50</v>
      </c>
      <c r="Y26" s="173" t="str">
        <f t="shared" si="7"/>
        <v>Moderado</v>
      </c>
      <c r="Z26" s="166" t="s">
        <v>158</v>
      </c>
      <c r="AA26" s="173">
        <f t="shared" si="8"/>
        <v>1</v>
      </c>
      <c r="AB26" s="166" t="s">
        <v>160</v>
      </c>
      <c r="AC26" s="174">
        <f t="shared" si="9"/>
        <v>0</v>
      </c>
      <c r="AD26" s="180">
        <f t="shared" si="10"/>
        <v>1</v>
      </c>
      <c r="AE26" s="181" t="str">
        <f t="shared" si="11"/>
        <v>Rara vez</v>
      </c>
      <c r="AF26" s="181">
        <f t="shared" si="12"/>
        <v>5</v>
      </c>
      <c r="AG26" s="181" t="str">
        <f t="shared" si="13"/>
        <v>Catastrófico</v>
      </c>
      <c r="AH26" s="174">
        <f t="shared" si="14"/>
        <v>5</v>
      </c>
      <c r="AI26" s="175" t="str">
        <f t="shared" si="15"/>
        <v>MODERADA</v>
      </c>
      <c r="AJ26" s="182" t="str">
        <f t="shared" si="16"/>
        <v>Reducir el Riesgo.</v>
      </c>
      <c r="AK26" s="185" t="s">
        <v>232</v>
      </c>
      <c r="AL26" s="217">
        <v>2</v>
      </c>
      <c r="AM26" s="167" t="s">
        <v>248</v>
      </c>
      <c r="AN26" s="166" t="s">
        <v>240</v>
      </c>
      <c r="AO26" s="208">
        <v>43831</v>
      </c>
      <c r="AP26" s="208">
        <v>44196</v>
      </c>
      <c r="AQ26" s="188" t="s">
        <v>302</v>
      </c>
      <c r="AR26" s="138">
        <v>43951</v>
      </c>
      <c r="AS26" s="204" t="s">
        <v>601</v>
      </c>
      <c r="AT26" s="188" t="s">
        <v>595</v>
      </c>
      <c r="AU26" s="212" t="s">
        <v>586</v>
      </c>
      <c r="AV26" s="138">
        <v>44074</v>
      </c>
      <c r="AW26" s="204" t="s">
        <v>642</v>
      </c>
      <c r="AX26" s="212">
        <v>1</v>
      </c>
      <c r="AY26" s="220">
        <f t="shared" si="0"/>
        <v>0.5</v>
      </c>
      <c r="AZ26" s="222" t="str">
        <f t="shared" si="1"/>
        <v>EN PROCESO</v>
      </c>
      <c r="BA26" s="595" t="s">
        <v>664</v>
      </c>
      <c r="BB26" s="205" t="s">
        <v>586</v>
      </c>
    </row>
    <row r="27" spans="1:54" ht="219.75" customHeight="1" x14ac:dyDescent="0.2">
      <c r="A27" s="169" t="s">
        <v>33</v>
      </c>
      <c r="B27" s="166" t="s">
        <v>49</v>
      </c>
      <c r="C27" s="166" t="s">
        <v>197</v>
      </c>
      <c r="D27" s="166" t="s">
        <v>28</v>
      </c>
      <c r="E27" s="166" t="s">
        <v>205</v>
      </c>
      <c r="F27" s="166" t="s">
        <v>212</v>
      </c>
      <c r="G27" s="200" t="s">
        <v>325</v>
      </c>
      <c r="H27" s="166" t="s">
        <v>28</v>
      </c>
      <c r="I27" s="166" t="s">
        <v>215</v>
      </c>
      <c r="J27" s="201" t="s">
        <v>225</v>
      </c>
      <c r="K27" s="169" t="s">
        <v>23</v>
      </c>
      <c r="L27" s="173">
        <f t="shared" si="2"/>
        <v>1</v>
      </c>
      <c r="M27" s="166" t="s">
        <v>42</v>
      </c>
      <c r="N27" s="173">
        <f t="shared" si="3"/>
        <v>4</v>
      </c>
      <c r="O27" s="174">
        <f t="shared" si="4"/>
        <v>4</v>
      </c>
      <c r="P27" s="175" t="str">
        <f t="shared" si="5"/>
        <v>MODERADA</v>
      </c>
      <c r="Q27" s="185" t="s">
        <v>327</v>
      </c>
      <c r="R27" s="177" t="str">
        <f>+'Anexo 2 - Valoración Controles'!E206</f>
        <v>Fuerte</v>
      </c>
      <c r="S27" s="167" t="s">
        <v>150</v>
      </c>
      <c r="T27" s="173" t="str">
        <f t="shared" si="19"/>
        <v>Fuerte</v>
      </c>
      <c r="U27" s="177">
        <f t="shared" si="20"/>
        <v>100</v>
      </c>
      <c r="V27" s="178" t="str">
        <f t="shared" si="6"/>
        <v>No</v>
      </c>
      <c r="W27" s="179">
        <v>1</v>
      </c>
      <c r="X27" s="173">
        <f t="shared" si="21"/>
        <v>100</v>
      </c>
      <c r="Y27" s="173" t="str">
        <f t="shared" si="7"/>
        <v>Fuerte</v>
      </c>
      <c r="Z27" s="166" t="s">
        <v>158</v>
      </c>
      <c r="AA27" s="173">
        <f t="shared" si="8"/>
        <v>2</v>
      </c>
      <c r="AB27" s="166" t="s">
        <v>158</v>
      </c>
      <c r="AC27" s="174">
        <f t="shared" si="9"/>
        <v>2</v>
      </c>
      <c r="AD27" s="180">
        <f t="shared" si="10"/>
        <v>1</v>
      </c>
      <c r="AE27" s="181" t="str">
        <f t="shared" si="11"/>
        <v>Rara vez</v>
      </c>
      <c r="AF27" s="181">
        <f t="shared" si="12"/>
        <v>3</v>
      </c>
      <c r="AG27" s="181" t="str">
        <f t="shared" si="13"/>
        <v>Moderado</v>
      </c>
      <c r="AH27" s="174">
        <f t="shared" si="14"/>
        <v>3</v>
      </c>
      <c r="AI27" s="175" t="str">
        <f t="shared" si="15"/>
        <v>MODERADA</v>
      </c>
      <c r="AJ27" s="182" t="str">
        <f t="shared" si="16"/>
        <v>Reducir el Riesgo.</v>
      </c>
      <c r="AK27" s="185" t="s">
        <v>334</v>
      </c>
      <c r="AL27" s="217">
        <v>1</v>
      </c>
      <c r="AM27" s="167" t="s">
        <v>249</v>
      </c>
      <c r="AN27" s="166" t="s">
        <v>242</v>
      </c>
      <c r="AO27" s="208">
        <v>43864</v>
      </c>
      <c r="AP27" s="208">
        <v>44196</v>
      </c>
      <c r="AQ27" s="188" t="s">
        <v>335</v>
      </c>
      <c r="AR27" s="138">
        <v>43951</v>
      </c>
      <c r="AS27" s="204" t="s">
        <v>600</v>
      </c>
      <c r="AT27" s="188" t="s">
        <v>595</v>
      </c>
      <c r="AU27" s="205" t="s">
        <v>589</v>
      </c>
      <c r="AV27" s="138">
        <v>44074</v>
      </c>
      <c r="AW27" s="204" t="s">
        <v>635</v>
      </c>
      <c r="AX27" s="212">
        <v>0.5</v>
      </c>
      <c r="AY27" s="220">
        <f t="shared" si="0"/>
        <v>0.5</v>
      </c>
      <c r="AZ27" s="222" t="str">
        <f t="shared" si="1"/>
        <v>EN PROCESO</v>
      </c>
      <c r="BA27" s="595" t="s">
        <v>667</v>
      </c>
      <c r="BB27" s="205" t="s">
        <v>589</v>
      </c>
    </row>
    <row r="28" spans="1:54" ht="231" customHeight="1" x14ac:dyDescent="0.2">
      <c r="A28" s="169" t="s">
        <v>33</v>
      </c>
      <c r="B28" s="166" t="s">
        <v>49</v>
      </c>
      <c r="C28" s="166" t="s">
        <v>197</v>
      </c>
      <c r="D28" s="166" t="s">
        <v>28</v>
      </c>
      <c r="E28" s="166" t="s">
        <v>206</v>
      </c>
      <c r="F28" s="166" t="s">
        <v>213</v>
      </c>
      <c r="G28" s="200" t="s">
        <v>326</v>
      </c>
      <c r="H28" s="166" t="s">
        <v>28</v>
      </c>
      <c r="I28" s="166" t="s">
        <v>216</v>
      </c>
      <c r="J28" s="201" t="s">
        <v>226</v>
      </c>
      <c r="K28" s="169" t="s">
        <v>30</v>
      </c>
      <c r="L28" s="173">
        <f t="shared" si="2"/>
        <v>2</v>
      </c>
      <c r="M28" s="166" t="s">
        <v>47</v>
      </c>
      <c r="N28" s="173">
        <f t="shared" si="3"/>
        <v>5</v>
      </c>
      <c r="O28" s="174">
        <f t="shared" si="4"/>
        <v>10</v>
      </c>
      <c r="P28" s="175" t="str">
        <f t="shared" si="5"/>
        <v>ALTA</v>
      </c>
      <c r="Q28" s="185" t="s">
        <v>328</v>
      </c>
      <c r="R28" s="177" t="str">
        <f>+'Anexo 2 - Valoración Controles'!E223</f>
        <v>Fuerte</v>
      </c>
      <c r="S28" s="167" t="s">
        <v>150</v>
      </c>
      <c r="T28" s="173" t="str">
        <f t="shared" si="19"/>
        <v>Fuerte</v>
      </c>
      <c r="U28" s="177">
        <f t="shared" si="20"/>
        <v>100</v>
      </c>
      <c r="V28" s="178" t="str">
        <f t="shared" si="6"/>
        <v>No</v>
      </c>
      <c r="W28" s="179">
        <v>1</v>
      </c>
      <c r="X28" s="173">
        <f t="shared" si="21"/>
        <v>100</v>
      </c>
      <c r="Y28" s="173" t="str">
        <f t="shared" si="7"/>
        <v>Fuerte</v>
      </c>
      <c r="Z28" s="166" t="s">
        <v>158</v>
      </c>
      <c r="AA28" s="173">
        <f t="shared" si="8"/>
        <v>2</v>
      </c>
      <c r="AB28" s="166" t="s">
        <v>158</v>
      </c>
      <c r="AC28" s="174">
        <f t="shared" si="9"/>
        <v>2</v>
      </c>
      <c r="AD28" s="180">
        <f t="shared" si="10"/>
        <v>1</v>
      </c>
      <c r="AE28" s="181" t="str">
        <f t="shared" si="11"/>
        <v>Rara vez</v>
      </c>
      <c r="AF28" s="181">
        <f t="shared" si="12"/>
        <v>3</v>
      </c>
      <c r="AG28" s="181" t="str">
        <f t="shared" si="13"/>
        <v>Moderado</v>
      </c>
      <c r="AH28" s="174">
        <f t="shared" si="14"/>
        <v>3</v>
      </c>
      <c r="AI28" s="175" t="str">
        <f t="shared" si="15"/>
        <v>MODERADA</v>
      </c>
      <c r="AJ28" s="182" t="str">
        <f t="shared" si="16"/>
        <v>Reducir el Riesgo.</v>
      </c>
      <c r="AK28" s="185" t="s">
        <v>233</v>
      </c>
      <c r="AL28" s="217">
        <v>1</v>
      </c>
      <c r="AM28" s="167" t="s">
        <v>249</v>
      </c>
      <c r="AN28" s="166" t="s">
        <v>242</v>
      </c>
      <c r="AO28" s="208">
        <v>43864</v>
      </c>
      <c r="AP28" s="208">
        <v>44196</v>
      </c>
      <c r="AQ28" s="188" t="s">
        <v>335</v>
      </c>
      <c r="AR28" s="138">
        <v>43951</v>
      </c>
      <c r="AS28" s="204" t="s">
        <v>599</v>
      </c>
      <c r="AT28" s="188" t="s">
        <v>595</v>
      </c>
      <c r="AU28" s="205" t="s">
        <v>589</v>
      </c>
      <c r="AV28" s="138">
        <v>44074</v>
      </c>
      <c r="AW28" s="204" t="s">
        <v>635</v>
      </c>
      <c r="AX28" s="212">
        <v>0.5</v>
      </c>
      <c r="AY28" s="220">
        <f t="shared" si="0"/>
        <v>0.5</v>
      </c>
      <c r="AZ28" s="222" t="str">
        <f t="shared" si="1"/>
        <v>EN PROCESO</v>
      </c>
      <c r="BA28" s="595" t="s">
        <v>666</v>
      </c>
      <c r="BB28" s="205" t="s">
        <v>589</v>
      </c>
    </row>
    <row r="29" spans="1:54" ht="303.75" x14ac:dyDescent="0.2">
      <c r="A29" s="169" t="s">
        <v>33</v>
      </c>
      <c r="B29" s="166" t="s">
        <v>365</v>
      </c>
      <c r="C29" s="166" t="s">
        <v>195</v>
      </c>
      <c r="D29" s="166" t="s">
        <v>28</v>
      </c>
      <c r="E29" s="166" t="s">
        <v>207</v>
      </c>
      <c r="F29" s="166" t="s">
        <v>214</v>
      </c>
      <c r="G29" s="200" t="s">
        <v>254</v>
      </c>
      <c r="H29" s="166" t="s">
        <v>28</v>
      </c>
      <c r="I29" s="166" t="s">
        <v>219</v>
      </c>
      <c r="J29" s="201" t="s">
        <v>488</v>
      </c>
      <c r="K29" s="169" t="s">
        <v>30</v>
      </c>
      <c r="L29" s="173">
        <f t="shared" si="2"/>
        <v>2</v>
      </c>
      <c r="M29" s="166" t="s">
        <v>47</v>
      </c>
      <c r="N29" s="173">
        <f t="shared" si="3"/>
        <v>5</v>
      </c>
      <c r="O29" s="174">
        <f t="shared" si="4"/>
        <v>10</v>
      </c>
      <c r="P29" s="175" t="str">
        <f t="shared" si="5"/>
        <v>ALTA</v>
      </c>
      <c r="Q29" s="185" t="s">
        <v>489</v>
      </c>
      <c r="R29" s="177" t="str">
        <f>+'Anexo 2 - Valoración Controles'!E240</f>
        <v>Moderado</v>
      </c>
      <c r="S29" s="167" t="s">
        <v>150</v>
      </c>
      <c r="T29" s="173" t="str">
        <f t="shared" si="19"/>
        <v>Moderado</v>
      </c>
      <c r="U29" s="177">
        <f t="shared" si="20"/>
        <v>50</v>
      </c>
      <c r="V29" s="178" t="str">
        <f t="shared" si="6"/>
        <v>Si</v>
      </c>
      <c r="W29" s="179">
        <v>1</v>
      </c>
      <c r="X29" s="173">
        <f t="shared" si="21"/>
        <v>50</v>
      </c>
      <c r="Y29" s="173" t="str">
        <f t="shared" si="7"/>
        <v>Moderado</v>
      </c>
      <c r="Z29" s="166" t="s">
        <v>158</v>
      </c>
      <c r="AA29" s="173">
        <f t="shared" si="8"/>
        <v>1</v>
      </c>
      <c r="AB29" s="166" t="s">
        <v>158</v>
      </c>
      <c r="AC29" s="174">
        <f t="shared" si="9"/>
        <v>1</v>
      </c>
      <c r="AD29" s="180">
        <f t="shared" si="10"/>
        <v>1</v>
      </c>
      <c r="AE29" s="181" t="str">
        <f t="shared" si="11"/>
        <v>Rara vez</v>
      </c>
      <c r="AF29" s="181">
        <f t="shared" si="12"/>
        <v>4</v>
      </c>
      <c r="AG29" s="181" t="str">
        <f t="shared" si="13"/>
        <v>Mayor</v>
      </c>
      <c r="AH29" s="174">
        <f t="shared" si="14"/>
        <v>4</v>
      </c>
      <c r="AI29" s="175" t="str">
        <f t="shared" si="15"/>
        <v>MODERADA</v>
      </c>
      <c r="AJ29" s="182" t="str">
        <f t="shared" si="16"/>
        <v>Reducir el Riesgo.</v>
      </c>
      <c r="AK29" s="185" t="s">
        <v>490</v>
      </c>
      <c r="AL29" s="217">
        <v>7</v>
      </c>
      <c r="AM29" s="167" t="s">
        <v>491</v>
      </c>
      <c r="AN29" s="166" t="s">
        <v>241</v>
      </c>
      <c r="AO29" s="208">
        <v>43864</v>
      </c>
      <c r="AP29" s="208">
        <v>44196</v>
      </c>
      <c r="AQ29" s="188" t="s">
        <v>492</v>
      </c>
      <c r="AR29" s="138">
        <v>43951</v>
      </c>
      <c r="AS29" s="211" t="s">
        <v>597</v>
      </c>
      <c r="AT29" s="188" t="s">
        <v>595</v>
      </c>
      <c r="AU29" s="188" t="s">
        <v>598</v>
      </c>
      <c r="AV29" s="138">
        <v>44074</v>
      </c>
      <c r="AW29" s="204" t="s">
        <v>614</v>
      </c>
      <c r="AX29" s="212">
        <v>3</v>
      </c>
      <c r="AY29" s="220">
        <f t="shared" si="0"/>
        <v>0.42857142857142855</v>
      </c>
      <c r="AZ29" s="222" t="str">
        <f t="shared" si="1"/>
        <v>EN PROCESO</v>
      </c>
      <c r="BA29" s="594" t="s">
        <v>644</v>
      </c>
      <c r="BB29" s="205" t="s">
        <v>598</v>
      </c>
    </row>
    <row r="30" spans="1:54" ht="56.25" customHeight="1" x14ac:dyDescent="0.2">
      <c r="A30" s="169" t="s">
        <v>39</v>
      </c>
      <c r="B30" s="166" t="s">
        <v>54</v>
      </c>
      <c r="C30" s="276" t="s">
        <v>198</v>
      </c>
      <c r="D30" s="166" t="s">
        <v>28</v>
      </c>
      <c r="E30" s="166" t="s">
        <v>208</v>
      </c>
      <c r="F30" s="276" t="s">
        <v>337</v>
      </c>
      <c r="G30" s="315" t="s">
        <v>338</v>
      </c>
      <c r="H30" s="276" t="s">
        <v>28</v>
      </c>
      <c r="I30" s="276" t="s">
        <v>336</v>
      </c>
      <c r="J30" s="317" t="s">
        <v>220</v>
      </c>
      <c r="K30" s="316" t="s">
        <v>30</v>
      </c>
      <c r="L30" s="277">
        <f t="shared" si="2"/>
        <v>2</v>
      </c>
      <c r="M30" s="276" t="s">
        <v>42</v>
      </c>
      <c r="N30" s="277">
        <f t="shared" si="3"/>
        <v>4</v>
      </c>
      <c r="O30" s="247">
        <f t="shared" si="4"/>
        <v>8</v>
      </c>
      <c r="P30" s="248" t="str">
        <f t="shared" si="5"/>
        <v>ALTA</v>
      </c>
      <c r="Q30" s="185" t="s">
        <v>354</v>
      </c>
      <c r="R30" s="177" t="str">
        <f>+'Anexo 2 - Valoración Controles'!E258</f>
        <v>Fuerte</v>
      </c>
      <c r="S30" s="167" t="s">
        <v>150</v>
      </c>
      <c r="T30" s="173" t="str">
        <f t="shared" si="19"/>
        <v>Fuerte</v>
      </c>
      <c r="U30" s="177">
        <f t="shared" si="20"/>
        <v>100</v>
      </c>
      <c r="V30" s="178" t="str">
        <f t="shared" si="6"/>
        <v>No</v>
      </c>
      <c r="W30" s="202">
        <v>0.16600000000000001</v>
      </c>
      <c r="X30" s="277">
        <f>(U30*W30)+(U31*W31)+(U32*W32)+(U33*W33)+(U34*W34)+(U35*W35)</f>
        <v>100</v>
      </c>
      <c r="Y30" s="277" t="str">
        <f t="shared" si="7"/>
        <v>Fuerte</v>
      </c>
      <c r="Z30" s="276" t="s">
        <v>158</v>
      </c>
      <c r="AA30" s="277">
        <f t="shared" si="8"/>
        <v>2</v>
      </c>
      <c r="AB30" s="276" t="s">
        <v>159</v>
      </c>
      <c r="AC30" s="247">
        <f t="shared" si="9"/>
        <v>0</v>
      </c>
      <c r="AD30" s="314">
        <f t="shared" si="10"/>
        <v>1</v>
      </c>
      <c r="AE30" s="313" t="str">
        <f t="shared" si="11"/>
        <v>Rara vez</v>
      </c>
      <c r="AF30" s="313">
        <f t="shared" si="12"/>
        <v>4</v>
      </c>
      <c r="AG30" s="313" t="str">
        <f t="shared" si="13"/>
        <v>Mayor</v>
      </c>
      <c r="AH30" s="247">
        <f t="shared" si="14"/>
        <v>4</v>
      </c>
      <c r="AI30" s="248" t="str">
        <f t="shared" si="15"/>
        <v>MODERADA</v>
      </c>
      <c r="AJ30" s="249" t="str">
        <f t="shared" si="16"/>
        <v>Reducir el Riesgo.</v>
      </c>
      <c r="AK30" s="185" t="s">
        <v>346</v>
      </c>
      <c r="AL30" s="217">
        <v>1</v>
      </c>
      <c r="AM30" s="167" t="s">
        <v>342</v>
      </c>
      <c r="AN30" s="276" t="s">
        <v>496</v>
      </c>
      <c r="AO30" s="369">
        <v>43831</v>
      </c>
      <c r="AP30" s="369">
        <v>44196</v>
      </c>
      <c r="AQ30" s="166" t="s">
        <v>497</v>
      </c>
      <c r="AR30" s="138">
        <v>43951</v>
      </c>
      <c r="AS30" s="204" t="s">
        <v>588</v>
      </c>
      <c r="AT30" s="188" t="s">
        <v>587</v>
      </c>
      <c r="AU30" s="205" t="s">
        <v>589</v>
      </c>
      <c r="AV30" s="138">
        <v>44074</v>
      </c>
      <c r="AW30" s="204" t="s">
        <v>629</v>
      </c>
      <c r="AX30" s="212">
        <v>0</v>
      </c>
      <c r="AY30" s="220">
        <f t="shared" si="0"/>
        <v>0</v>
      </c>
      <c r="AZ30" s="222" t="str">
        <f t="shared" si="1"/>
        <v>SIN INICIAR</v>
      </c>
      <c r="BA30" s="595" t="s">
        <v>631</v>
      </c>
      <c r="BB30" s="205" t="s">
        <v>589</v>
      </c>
    </row>
    <row r="31" spans="1:54" ht="48" customHeight="1" x14ac:dyDescent="0.2">
      <c r="A31" s="169" t="s">
        <v>39</v>
      </c>
      <c r="B31" s="166" t="s">
        <v>54</v>
      </c>
      <c r="C31" s="276"/>
      <c r="D31" s="166" t="s">
        <v>28</v>
      </c>
      <c r="E31" s="166" t="s">
        <v>208</v>
      </c>
      <c r="F31" s="276"/>
      <c r="G31" s="315"/>
      <c r="H31" s="276"/>
      <c r="I31" s="276"/>
      <c r="J31" s="317"/>
      <c r="K31" s="316"/>
      <c r="L31" s="277"/>
      <c r="M31" s="276"/>
      <c r="N31" s="277"/>
      <c r="O31" s="247"/>
      <c r="P31" s="248"/>
      <c r="Q31" s="185" t="s">
        <v>353</v>
      </c>
      <c r="R31" s="177" t="str">
        <f>+'Anexo 2 - Valoración Controles'!K258</f>
        <v>Fuerte</v>
      </c>
      <c r="S31" s="167" t="s">
        <v>150</v>
      </c>
      <c r="T31" s="173" t="str">
        <f t="shared" ref="T31" si="22">IF(OR(R31="",S31=""),"",IF(AND(R31="Fuerte",S31="Fuerte"),"Fuerte",IF(OR(R31="Débil",S31="Débil"),"Débil","Moderado")))</f>
        <v>Fuerte</v>
      </c>
      <c r="U31" s="177">
        <f t="shared" ref="U31" si="23">IF(T31="","",IF(T31="Fuerte",100,IF(T31="Moderado",50,0)))</f>
        <v>100</v>
      </c>
      <c r="V31" s="178" t="str">
        <f t="shared" ref="V31" si="24">IF(OR(R31="",S31=""),"",(IF(AND(R31="Fuerte",S31="Fuerte"),"No","Si")))</f>
        <v>No</v>
      </c>
      <c r="W31" s="202">
        <v>0.16600000000000001</v>
      </c>
      <c r="X31" s="277"/>
      <c r="Y31" s="277"/>
      <c r="Z31" s="276"/>
      <c r="AA31" s="277"/>
      <c r="AB31" s="276"/>
      <c r="AC31" s="247"/>
      <c r="AD31" s="314"/>
      <c r="AE31" s="313"/>
      <c r="AF31" s="313"/>
      <c r="AG31" s="313"/>
      <c r="AH31" s="247"/>
      <c r="AI31" s="248"/>
      <c r="AJ31" s="249"/>
      <c r="AK31" s="185" t="s">
        <v>347</v>
      </c>
      <c r="AL31" s="217">
        <v>1</v>
      </c>
      <c r="AM31" s="167" t="s">
        <v>342</v>
      </c>
      <c r="AN31" s="276"/>
      <c r="AO31" s="276"/>
      <c r="AP31" s="276"/>
      <c r="AQ31" s="166" t="s">
        <v>497</v>
      </c>
      <c r="AR31" s="138">
        <v>43951</v>
      </c>
      <c r="AS31" s="204" t="s">
        <v>590</v>
      </c>
      <c r="AT31" s="188" t="s">
        <v>595</v>
      </c>
      <c r="AU31" s="205" t="s">
        <v>589</v>
      </c>
      <c r="AV31" s="138">
        <v>44074</v>
      </c>
      <c r="AW31" s="204" t="s">
        <v>630</v>
      </c>
      <c r="AX31" s="212">
        <v>0.5</v>
      </c>
      <c r="AY31" s="220">
        <f t="shared" si="0"/>
        <v>0.5</v>
      </c>
      <c r="AZ31" s="222" t="str">
        <f t="shared" si="1"/>
        <v>EN PROCESO</v>
      </c>
      <c r="BA31" s="595" t="s">
        <v>632</v>
      </c>
      <c r="BB31" s="205" t="s">
        <v>589</v>
      </c>
    </row>
    <row r="32" spans="1:54" ht="118.5" customHeight="1" x14ac:dyDescent="0.2">
      <c r="A32" s="169" t="s">
        <v>39</v>
      </c>
      <c r="B32" s="166" t="s">
        <v>54</v>
      </c>
      <c r="C32" s="276"/>
      <c r="D32" s="166" t="s">
        <v>28</v>
      </c>
      <c r="E32" s="166" t="s">
        <v>208</v>
      </c>
      <c r="F32" s="276"/>
      <c r="G32" s="315"/>
      <c r="H32" s="276"/>
      <c r="I32" s="276"/>
      <c r="J32" s="317"/>
      <c r="K32" s="316"/>
      <c r="L32" s="277"/>
      <c r="M32" s="276"/>
      <c r="N32" s="277"/>
      <c r="O32" s="247"/>
      <c r="P32" s="248"/>
      <c r="Q32" s="185" t="s">
        <v>355</v>
      </c>
      <c r="R32" s="177" t="str">
        <f>+'Anexo 2 - Valoración Controles'!S258</f>
        <v>Fuerte</v>
      </c>
      <c r="S32" s="167" t="s">
        <v>150</v>
      </c>
      <c r="T32" s="173" t="str">
        <f t="shared" si="19"/>
        <v>Fuerte</v>
      </c>
      <c r="U32" s="177">
        <f t="shared" si="20"/>
        <v>100</v>
      </c>
      <c r="V32" s="178" t="str">
        <f t="shared" si="6"/>
        <v>No</v>
      </c>
      <c r="W32" s="202">
        <v>0.16600000000000001</v>
      </c>
      <c r="X32" s="277"/>
      <c r="Y32" s="277"/>
      <c r="Z32" s="276"/>
      <c r="AA32" s="277"/>
      <c r="AB32" s="276"/>
      <c r="AC32" s="247"/>
      <c r="AD32" s="314"/>
      <c r="AE32" s="313"/>
      <c r="AF32" s="313"/>
      <c r="AG32" s="313"/>
      <c r="AH32" s="247"/>
      <c r="AI32" s="248"/>
      <c r="AJ32" s="249"/>
      <c r="AK32" s="185" t="s">
        <v>348</v>
      </c>
      <c r="AL32" s="217">
        <v>3</v>
      </c>
      <c r="AM32" s="167" t="s">
        <v>343</v>
      </c>
      <c r="AN32" s="276"/>
      <c r="AO32" s="276"/>
      <c r="AP32" s="276"/>
      <c r="AQ32" s="166" t="s">
        <v>498</v>
      </c>
      <c r="AR32" s="138">
        <v>43951</v>
      </c>
      <c r="AS32" s="204" t="s">
        <v>591</v>
      </c>
      <c r="AT32" s="188" t="s">
        <v>595</v>
      </c>
      <c r="AU32" s="205" t="s">
        <v>589</v>
      </c>
      <c r="AV32" s="138">
        <v>44074</v>
      </c>
      <c r="AW32" s="204" t="s">
        <v>636</v>
      </c>
      <c r="AX32" s="212">
        <v>2</v>
      </c>
      <c r="AY32" s="220">
        <f t="shared" si="0"/>
        <v>0.66666666666666663</v>
      </c>
      <c r="AZ32" s="222" t="str">
        <f t="shared" si="1"/>
        <v>EN PROCESO</v>
      </c>
      <c r="BA32" s="595" t="s">
        <v>637</v>
      </c>
      <c r="BB32" s="205" t="s">
        <v>589</v>
      </c>
    </row>
    <row r="33" spans="1:54" ht="62.25" customHeight="1" x14ac:dyDescent="0.2">
      <c r="A33" s="169" t="s">
        <v>39</v>
      </c>
      <c r="B33" s="166" t="s">
        <v>54</v>
      </c>
      <c r="C33" s="276"/>
      <c r="D33" s="166" t="s">
        <v>28</v>
      </c>
      <c r="E33" s="166" t="s">
        <v>208</v>
      </c>
      <c r="F33" s="276"/>
      <c r="G33" s="315"/>
      <c r="H33" s="276"/>
      <c r="I33" s="276"/>
      <c r="J33" s="317"/>
      <c r="K33" s="316"/>
      <c r="L33" s="277"/>
      <c r="M33" s="276"/>
      <c r="N33" s="277"/>
      <c r="O33" s="247"/>
      <c r="P33" s="248"/>
      <c r="Q33" s="185" t="s">
        <v>356</v>
      </c>
      <c r="R33" s="177" t="str">
        <f>+'Anexo 2 - Valoración Controles'!AA258</f>
        <v>Fuerte</v>
      </c>
      <c r="S33" s="167" t="s">
        <v>150</v>
      </c>
      <c r="T33" s="173" t="str">
        <f t="shared" si="19"/>
        <v>Fuerte</v>
      </c>
      <c r="U33" s="177">
        <f t="shared" si="20"/>
        <v>100</v>
      </c>
      <c r="V33" s="178" t="str">
        <f t="shared" si="6"/>
        <v>No</v>
      </c>
      <c r="W33" s="202">
        <v>0.16600000000000001</v>
      </c>
      <c r="X33" s="277"/>
      <c r="Y33" s="277"/>
      <c r="Z33" s="276"/>
      <c r="AA33" s="277"/>
      <c r="AB33" s="276"/>
      <c r="AC33" s="247"/>
      <c r="AD33" s="314"/>
      <c r="AE33" s="313"/>
      <c r="AF33" s="313"/>
      <c r="AG33" s="313"/>
      <c r="AH33" s="247"/>
      <c r="AI33" s="248"/>
      <c r="AJ33" s="249"/>
      <c r="AK33" s="185" t="s">
        <v>349</v>
      </c>
      <c r="AL33" s="217">
        <v>2</v>
      </c>
      <c r="AM33" s="167" t="s">
        <v>342</v>
      </c>
      <c r="AN33" s="276"/>
      <c r="AO33" s="276"/>
      <c r="AP33" s="276"/>
      <c r="AQ33" s="166" t="s">
        <v>499</v>
      </c>
      <c r="AR33" s="138">
        <v>43951</v>
      </c>
      <c r="AS33" s="204" t="s">
        <v>592</v>
      </c>
      <c r="AT33" s="188" t="s">
        <v>587</v>
      </c>
      <c r="AU33" s="205" t="s">
        <v>589</v>
      </c>
      <c r="AV33" s="138">
        <v>44074</v>
      </c>
      <c r="AW33" s="204" t="s">
        <v>638</v>
      </c>
      <c r="AX33" s="212">
        <v>0.5</v>
      </c>
      <c r="AY33" s="220">
        <f t="shared" si="0"/>
        <v>0.25</v>
      </c>
      <c r="AZ33" s="222" t="str">
        <f t="shared" si="1"/>
        <v>EN PROCESO</v>
      </c>
      <c r="BA33" s="595" t="s">
        <v>639</v>
      </c>
      <c r="BB33" s="205" t="s">
        <v>589</v>
      </c>
    </row>
    <row r="34" spans="1:54" ht="90" x14ac:dyDescent="0.2">
      <c r="A34" s="169" t="s">
        <v>39</v>
      </c>
      <c r="B34" s="166" t="s">
        <v>54</v>
      </c>
      <c r="C34" s="276"/>
      <c r="D34" s="166" t="s">
        <v>28</v>
      </c>
      <c r="E34" s="166" t="s">
        <v>208</v>
      </c>
      <c r="F34" s="276"/>
      <c r="G34" s="315"/>
      <c r="H34" s="276"/>
      <c r="I34" s="276"/>
      <c r="J34" s="317"/>
      <c r="K34" s="316"/>
      <c r="L34" s="277"/>
      <c r="M34" s="276"/>
      <c r="N34" s="277"/>
      <c r="O34" s="247"/>
      <c r="P34" s="248"/>
      <c r="Q34" s="185" t="s">
        <v>339</v>
      </c>
      <c r="R34" s="177" t="str">
        <f>+'Anexo 2 - Valoración Controles'!AI258</f>
        <v>Fuerte</v>
      </c>
      <c r="S34" s="167" t="s">
        <v>150</v>
      </c>
      <c r="T34" s="173" t="str">
        <f t="shared" ref="T34:T35" si="25">IF(OR(R34="",S34=""),"",IF(AND(R34="Fuerte",S34="Fuerte"),"Fuerte",IF(OR(R34="Débil",S34="Débil"),"Débil","Moderado")))</f>
        <v>Fuerte</v>
      </c>
      <c r="U34" s="177">
        <f t="shared" ref="U34:U35" si="26">IF(T34="","",IF(T34="Fuerte",100,IF(T34="Moderado",50,0)))</f>
        <v>100</v>
      </c>
      <c r="V34" s="178" t="str">
        <f t="shared" ref="V34:V35" si="27">IF(OR(R34="",S34=""),"",(IF(AND(R34="Fuerte",S34="Fuerte"),"No","Si")))</f>
        <v>No</v>
      </c>
      <c r="W34" s="202">
        <v>0.16600000000000001</v>
      </c>
      <c r="X34" s="277"/>
      <c r="Y34" s="277"/>
      <c r="Z34" s="276"/>
      <c r="AA34" s="277"/>
      <c r="AB34" s="276"/>
      <c r="AC34" s="247"/>
      <c r="AD34" s="314"/>
      <c r="AE34" s="313"/>
      <c r="AF34" s="313"/>
      <c r="AG34" s="313"/>
      <c r="AH34" s="247"/>
      <c r="AI34" s="248"/>
      <c r="AJ34" s="249"/>
      <c r="AK34" s="185" t="s">
        <v>344</v>
      </c>
      <c r="AL34" s="217">
        <v>9</v>
      </c>
      <c r="AM34" s="167" t="s">
        <v>342</v>
      </c>
      <c r="AN34" s="276"/>
      <c r="AO34" s="276"/>
      <c r="AP34" s="276"/>
      <c r="AQ34" s="166" t="s">
        <v>500</v>
      </c>
      <c r="AR34" s="138">
        <v>43951</v>
      </c>
      <c r="AS34" s="204" t="s">
        <v>593</v>
      </c>
      <c r="AT34" s="188" t="s">
        <v>595</v>
      </c>
      <c r="AU34" s="205" t="s">
        <v>589</v>
      </c>
      <c r="AV34" s="138">
        <v>44074</v>
      </c>
      <c r="AW34" s="204" t="s">
        <v>640</v>
      </c>
      <c r="AX34" s="212">
        <v>6</v>
      </c>
      <c r="AY34" s="220">
        <f t="shared" si="0"/>
        <v>0.66666666666666663</v>
      </c>
      <c r="AZ34" s="222" t="str">
        <f t="shared" si="1"/>
        <v>EN PROCESO</v>
      </c>
      <c r="BA34" s="595" t="s">
        <v>633</v>
      </c>
      <c r="BB34" s="205" t="s">
        <v>589</v>
      </c>
    </row>
    <row r="35" spans="1:54" ht="68.25" customHeight="1" x14ac:dyDescent="0.2">
      <c r="A35" s="169" t="s">
        <v>39</v>
      </c>
      <c r="B35" s="166" t="s">
        <v>54</v>
      </c>
      <c r="C35" s="276"/>
      <c r="D35" s="166" t="s">
        <v>28</v>
      </c>
      <c r="E35" s="166" t="s">
        <v>208</v>
      </c>
      <c r="F35" s="276"/>
      <c r="G35" s="315"/>
      <c r="H35" s="276"/>
      <c r="I35" s="276"/>
      <c r="J35" s="317"/>
      <c r="K35" s="316"/>
      <c r="L35" s="277"/>
      <c r="M35" s="276"/>
      <c r="N35" s="277"/>
      <c r="O35" s="247"/>
      <c r="P35" s="248"/>
      <c r="Q35" s="185" t="s">
        <v>357</v>
      </c>
      <c r="R35" s="177" t="str">
        <f>+'Anexo 2 - Valoración Controles'!AQ258</f>
        <v>Fuerte</v>
      </c>
      <c r="S35" s="167" t="s">
        <v>150</v>
      </c>
      <c r="T35" s="173" t="str">
        <f t="shared" si="25"/>
        <v>Fuerte</v>
      </c>
      <c r="U35" s="177">
        <f t="shared" si="26"/>
        <v>100</v>
      </c>
      <c r="V35" s="178" t="str">
        <f t="shared" si="27"/>
        <v>No</v>
      </c>
      <c r="W35" s="202">
        <v>0.17</v>
      </c>
      <c r="X35" s="277"/>
      <c r="Y35" s="277"/>
      <c r="Z35" s="276"/>
      <c r="AA35" s="277"/>
      <c r="AB35" s="276"/>
      <c r="AC35" s="247"/>
      <c r="AD35" s="314"/>
      <c r="AE35" s="313"/>
      <c r="AF35" s="313"/>
      <c r="AG35" s="313"/>
      <c r="AH35" s="247"/>
      <c r="AI35" s="248"/>
      <c r="AJ35" s="249"/>
      <c r="AK35" s="185" t="s">
        <v>345</v>
      </c>
      <c r="AL35" s="217">
        <v>1</v>
      </c>
      <c r="AM35" s="167" t="s">
        <v>342</v>
      </c>
      <c r="AN35" s="276"/>
      <c r="AO35" s="276"/>
      <c r="AP35" s="276"/>
      <c r="AQ35" s="166" t="s">
        <v>497</v>
      </c>
      <c r="AR35" s="138">
        <v>43951</v>
      </c>
      <c r="AS35" s="204" t="s">
        <v>594</v>
      </c>
      <c r="AT35" s="166" t="s">
        <v>587</v>
      </c>
      <c r="AU35" s="205" t="s">
        <v>589</v>
      </c>
      <c r="AV35" s="138">
        <v>44074</v>
      </c>
      <c r="AW35" s="204" t="s">
        <v>630</v>
      </c>
      <c r="AX35" s="212">
        <v>0</v>
      </c>
      <c r="AY35" s="220">
        <f t="shared" si="0"/>
        <v>0</v>
      </c>
      <c r="AZ35" s="222" t="str">
        <f t="shared" si="1"/>
        <v>SIN INICIAR</v>
      </c>
      <c r="BA35" s="595" t="s">
        <v>634</v>
      </c>
      <c r="BB35" s="205" t="s">
        <v>589</v>
      </c>
    </row>
  </sheetData>
  <sheetProtection algorithmName="SHA-512" hashValue="Uz2mf4vi3TOIwaehWWOczBzw9ln3XNzEUqLKgqARaQuzCT+Pnt4/JLHM9zkpFy1cl5KtwHtInwgcG4iJy5ZSMw==" saltValue="y26uffM1A2QgJ6sLN3PfRQ==" spinCount="100000" sheet="1" objects="1" scenarios="1"/>
  <mergeCells count="206">
    <mergeCell ref="K24:K25"/>
    <mergeCell ref="AP30:AP35"/>
    <mergeCell ref="X22:X23"/>
    <mergeCell ref="Y22:Y23"/>
    <mergeCell ref="AD22:AD23"/>
    <mergeCell ref="AH19:AH21"/>
    <mergeCell ref="AF19:AF21"/>
    <mergeCell ref="AG19:AG21"/>
    <mergeCell ref="P22:P23"/>
    <mergeCell ref="AE19:AE21"/>
    <mergeCell ref="X24:X25"/>
    <mergeCell ref="Y24:Y25"/>
    <mergeCell ref="X30:X35"/>
    <mergeCell ref="Y30:Y35"/>
    <mergeCell ref="AD19:AD21"/>
    <mergeCell ref="M30:M35"/>
    <mergeCell ref="N30:N35"/>
    <mergeCell ref="O30:O35"/>
    <mergeCell ref="P30:P35"/>
    <mergeCell ref="AN30:AN35"/>
    <mergeCell ref="AO30:AO35"/>
    <mergeCell ref="AE24:AE25"/>
    <mergeCell ref="AF24:AF25"/>
    <mergeCell ref="AG24:AG25"/>
    <mergeCell ref="AH11:AH13"/>
    <mergeCell ref="AI11:AI13"/>
    <mergeCell ref="AJ11:AJ13"/>
    <mergeCell ref="AA7:AA8"/>
    <mergeCell ref="Z11:Z13"/>
    <mergeCell ref="X11:X13"/>
    <mergeCell ref="F14:F15"/>
    <mergeCell ref="G14:G15"/>
    <mergeCell ref="H14:H15"/>
    <mergeCell ref="I14:I15"/>
    <mergeCell ref="J14:J15"/>
    <mergeCell ref="K14:K15"/>
    <mergeCell ref="L14:L15"/>
    <mergeCell ref="M14:M15"/>
    <mergeCell ref="O14:O15"/>
    <mergeCell ref="P14:P15"/>
    <mergeCell ref="X14:X15"/>
    <mergeCell ref="Q6:V6"/>
    <mergeCell ref="F11:F13"/>
    <mergeCell ref="G11:G13"/>
    <mergeCell ref="H11:H13"/>
    <mergeCell ref="I11:I13"/>
    <mergeCell ref="J11:J13"/>
    <mergeCell ref="K11:K13"/>
    <mergeCell ref="L11:L13"/>
    <mergeCell ref="M11:M13"/>
    <mergeCell ref="N11:N13"/>
    <mergeCell ref="O11:O13"/>
    <mergeCell ref="P11:P13"/>
    <mergeCell ref="V7:V8"/>
    <mergeCell ref="S7:S8"/>
    <mergeCell ref="U7:U8"/>
    <mergeCell ref="A6:J6"/>
    <mergeCell ref="I7:I8"/>
    <mergeCell ref="M7:M8"/>
    <mergeCell ref="O7:O8"/>
    <mergeCell ref="K6:P6"/>
    <mergeCell ref="P7:P8"/>
    <mergeCell ref="L7:L8"/>
    <mergeCell ref="N7:N8"/>
    <mergeCell ref="K7:K8"/>
    <mergeCell ref="N24:N25"/>
    <mergeCell ref="O24:O25"/>
    <mergeCell ref="P24:P25"/>
    <mergeCell ref="AD24:AD25"/>
    <mergeCell ref="A7:E7"/>
    <mergeCell ref="F7:F8"/>
    <mergeCell ref="G7:G8"/>
    <mergeCell ref="J7:J8"/>
    <mergeCell ref="H7:H8"/>
    <mergeCell ref="R7:R8"/>
    <mergeCell ref="Q7:Q8"/>
    <mergeCell ref="T7:T8"/>
    <mergeCell ref="Y11:Y13"/>
    <mergeCell ref="Y14:Y15"/>
    <mergeCell ref="Z14:Z15"/>
    <mergeCell ref="AA14:AA15"/>
    <mergeCell ref="AB14:AB15"/>
    <mergeCell ref="AC14:AC15"/>
    <mergeCell ref="AD7:AH7"/>
    <mergeCell ref="Z7:Z8"/>
    <mergeCell ref="AB7:AB8"/>
    <mergeCell ref="L24:L25"/>
    <mergeCell ref="M24:M25"/>
    <mergeCell ref="N14:N15"/>
    <mergeCell ref="AI22:AI23"/>
    <mergeCell ref="AJ19:AJ21"/>
    <mergeCell ref="AN7:AN8"/>
    <mergeCell ref="AM7:AM8"/>
    <mergeCell ref="AJ7:AJ8"/>
    <mergeCell ref="W6:AJ6"/>
    <mergeCell ref="Y7:Y8"/>
    <mergeCell ref="AD14:AD15"/>
    <mergeCell ref="AA11:AA13"/>
    <mergeCell ref="AB11:AB13"/>
    <mergeCell ref="AC11:AC13"/>
    <mergeCell ref="AD11:AD13"/>
    <mergeCell ref="AB19:AB21"/>
    <mergeCell ref="AC19:AC21"/>
    <mergeCell ref="Z22:Z23"/>
    <mergeCell ref="AE14:AE15"/>
    <mergeCell ref="AF14:AF15"/>
    <mergeCell ref="AG14:AG15"/>
    <mergeCell ref="AH14:AH15"/>
    <mergeCell ref="AI14:AI15"/>
    <mergeCell ref="AJ14:AJ15"/>
    <mergeCell ref="AE11:AE13"/>
    <mergeCell ref="AF11:AF13"/>
    <mergeCell ref="AG11:AG13"/>
    <mergeCell ref="J19:J21"/>
    <mergeCell ref="K22:K23"/>
    <mergeCell ref="L22:L23"/>
    <mergeCell ref="M22:M23"/>
    <mergeCell ref="N22:N23"/>
    <mergeCell ref="G22:G23"/>
    <mergeCell ref="H22:H23"/>
    <mergeCell ref="I22:I23"/>
    <mergeCell ref="J22:J23"/>
    <mergeCell ref="K19:K21"/>
    <mergeCell ref="L19:L21"/>
    <mergeCell ref="M19:M21"/>
    <mergeCell ref="N19:N21"/>
    <mergeCell ref="AI30:AI35"/>
    <mergeCell ref="F19:F21"/>
    <mergeCell ref="C30:C35"/>
    <mergeCell ref="AD30:AD35"/>
    <mergeCell ref="AE30:AE35"/>
    <mergeCell ref="AF30:AF35"/>
    <mergeCell ref="AG30:AG35"/>
    <mergeCell ref="AH30:AH35"/>
    <mergeCell ref="F30:F35"/>
    <mergeCell ref="G30:G35"/>
    <mergeCell ref="H30:H35"/>
    <mergeCell ref="K30:K35"/>
    <mergeCell ref="L30:L35"/>
    <mergeCell ref="I30:I35"/>
    <mergeCell ref="J30:J35"/>
    <mergeCell ref="J24:J25"/>
    <mergeCell ref="I24:I25"/>
    <mergeCell ref="O19:O21"/>
    <mergeCell ref="O22:O23"/>
    <mergeCell ref="X19:X21"/>
    <mergeCell ref="Y19:Y21"/>
    <mergeCell ref="G19:G21"/>
    <mergeCell ref="H19:H21"/>
    <mergeCell ref="I19:I21"/>
    <mergeCell ref="AA22:AA23"/>
    <mergeCell ref="AB22:AB23"/>
    <mergeCell ref="AC22:AC23"/>
    <mergeCell ref="Z24:Z25"/>
    <mergeCell ref="AA24:AA25"/>
    <mergeCell ref="AB24:AB25"/>
    <mergeCell ref="AC24:AC25"/>
    <mergeCell ref="AV6:BB6"/>
    <mergeCell ref="AV7:AV8"/>
    <mergeCell ref="AW7:AW8"/>
    <mergeCell ref="AX7:AX8"/>
    <mergeCell ref="AY7:AY8"/>
    <mergeCell ref="AZ7:AZ8"/>
    <mergeCell ref="BA7:BA8"/>
    <mergeCell ref="BB7:BB8"/>
    <mergeCell ref="AK6:AQ6"/>
    <mergeCell ref="AI7:AI8"/>
    <mergeCell ref="AK7:AK8"/>
    <mergeCell ref="AQ7:AQ8"/>
    <mergeCell ref="AJ22:AJ23"/>
    <mergeCell ref="AE22:AE23"/>
    <mergeCell ref="AF22:AF23"/>
    <mergeCell ref="AG22:AG23"/>
    <mergeCell ref="AH22:AH23"/>
    <mergeCell ref="AB1:BA4"/>
    <mergeCell ref="BB1:BB4"/>
    <mergeCell ref="AS7:AS8"/>
    <mergeCell ref="AU7:AU8"/>
    <mergeCell ref="AT7:AT8"/>
    <mergeCell ref="AR7:AR8"/>
    <mergeCell ref="AR6:AU6"/>
    <mergeCell ref="AL7:AL8"/>
    <mergeCell ref="AO7:AP7"/>
    <mergeCell ref="AC7:AC8"/>
    <mergeCell ref="W7:W8"/>
    <mergeCell ref="X7:X8"/>
    <mergeCell ref="AH24:AH25"/>
    <mergeCell ref="AI24:AI25"/>
    <mergeCell ref="AJ24:AJ25"/>
    <mergeCell ref="AJ30:AJ35"/>
    <mergeCell ref="A1:B4"/>
    <mergeCell ref="D1:T4"/>
    <mergeCell ref="V1:V4"/>
    <mergeCell ref="W1:Z4"/>
    <mergeCell ref="F24:F25"/>
    <mergeCell ref="G24:G25"/>
    <mergeCell ref="H24:H25"/>
    <mergeCell ref="AI19:AI21"/>
    <mergeCell ref="P19:P21"/>
    <mergeCell ref="F22:F23"/>
    <mergeCell ref="Z30:Z35"/>
    <mergeCell ref="AA30:AA35"/>
    <mergeCell ref="AB30:AB35"/>
    <mergeCell ref="AC30:AC35"/>
    <mergeCell ref="Z19:Z21"/>
    <mergeCell ref="AA19:AA21"/>
  </mergeCells>
  <conditionalFormatting sqref="P22">
    <cfRule type="containsText" dxfId="66" priority="120" operator="containsText" text="ALTA">
      <formula>NOT(ISERROR(SEARCH("ALTA",P22)))</formula>
    </cfRule>
    <cfRule type="containsText" dxfId="65" priority="121" operator="containsText" text="EXTREMA">
      <formula>NOT(ISERROR(SEARCH("EXTREMA",P22)))</formula>
    </cfRule>
    <cfRule type="containsText" dxfId="64" priority="122" operator="containsText" text="ALTA">
      <formula>NOT(ISERROR(SEARCH("ALTA",P22)))</formula>
    </cfRule>
    <cfRule type="containsText" dxfId="63" priority="123" operator="containsText" text="MODERADA">
      <formula>NOT(ISERROR(SEARCH("MODERADA",P22)))</formula>
    </cfRule>
    <cfRule type="containsText" dxfId="62" priority="124" operator="containsText" text="BAJA">
      <formula>NOT(ISERROR(SEARCH("BAJA",P22)))</formula>
    </cfRule>
    <cfRule type="colorScale" priority="125">
      <colorScale>
        <cfvo type="num" val="1"/>
        <cfvo type="num" val="2"/>
        <cfvo type="num" val="5"/>
        <color rgb="FFF8696B"/>
        <color rgb="FFFFEB84"/>
        <color rgb="FF63BE7B"/>
      </colorScale>
    </cfRule>
    <cfRule type="colorScale" priority="126">
      <colorScale>
        <cfvo type="min"/>
        <cfvo type="percentile" val="50"/>
        <cfvo type="max"/>
        <color rgb="FFF8696B"/>
        <color rgb="FFFFEB84"/>
        <color rgb="FF63BE7B"/>
      </colorScale>
    </cfRule>
  </conditionalFormatting>
  <conditionalFormatting sqref="P22">
    <cfRule type="containsText" dxfId="61" priority="127" operator="containsText" text="ALTA">
      <formula>NOT(ISERROR(SEARCH("ALTA",P22)))</formula>
    </cfRule>
    <cfRule type="containsText" dxfId="60" priority="128" operator="containsText" text="EXTREMA">
      <formula>NOT(ISERROR(SEARCH("EXTREMA",P22)))</formula>
    </cfRule>
    <cfRule type="containsText" dxfId="59" priority="129" operator="containsText" text="ALTA">
      <formula>NOT(ISERROR(SEARCH("ALTA",P22)))</formula>
    </cfRule>
    <cfRule type="containsText" dxfId="58" priority="130" operator="containsText" text="MODERADA">
      <formula>NOT(ISERROR(SEARCH("MODERADA",P22)))</formula>
    </cfRule>
    <cfRule type="containsText" dxfId="57" priority="131" operator="containsText" text="BAJA">
      <formula>NOT(ISERROR(SEARCH("BAJA",P22)))</formula>
    </cfRule>
    <cfRule type="colorScale" priority="132">
      <colorScale>
        <cfvo type="num" val="1"/>
        <cfvo type="num" val="2"/>
        <cfvo type="num" val="5"/>
        <color rgb="FFF8696B"/>
        <color rgb="FFFFEB84"/>
        <color rgb="FF63BE7B"/>
      </colorScale>
    </cfRule>
    <cfRule type="colorScale" priority="133">
      <colorScale>
        <cfvo type="min"/>
        <cfvo type="percentile" val="50"/>
        <cfvo type="max"/>
        <color rgb="FFF8696B"/>
        <color rgb="FFFFEB84"/>
        <color rgb="FF63BE7B"/>
      </colorScale>
    </cfRule>
  </conditionalFormatting>
  <conditionalFormatting sqref="AI22">
    <cfRule type="containsText" dxfId="56" priority="134" operator="containsText" text="ALTA">
      <formula>NOT(ISERROR(SEARCH("ALTA",AI22)))</formula>
    </cfRule>
    <cfRule type="containsText" dxfId="55" priority="135" operator="containsText" text="EXTREMA">
      <formula>NOT(ISERROR(SEARCH("EXTREMA",AI22)))</formula>
    </cfRule>
    <cfRule type="containsText" dxfId="54" priority="136" operator="containsText" text="ALTA">
      <formula>NOT(ISERROR(SEARCH("ALTA",AI22)))</formula>
    </cfRule>
    <cfRule type="containsText" dxfId="53" priority="137" operator="containsText" text="MODERADA">
      <formula>NOT(ISERROR(SEARCH("MODERADA",AI22)))</formula>
    </cfRule>
    <cfRule type="containsText" dxfId="52" priority="138" operator="containsText" text="BAJA">
      <formula>NOT(ISERROR(SEARCH("BAJA",AI22)))</formula>
    </cfRule>
    <cfRule type="colorScale" priority="139">
      <colorScale>
        <cfvo type="num" val="1"/>
        <cfvo type="num" val="2"/>
        <cfvo type="num" val="5"/>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AI22">
    <cfRule type="containsText" dxfId="51" priority="141" operator="containsText" text="ALTA">
      <formula>NOT(ISERROR(SEARCH("ALTA",AI22)))</formula>
    </cfRule>
    <cfRule type="containsText" dxfId="50" priority="142" operator="containsText" text="EXTREMA">
      <formula>NOT(ISERROR(SEARCH("EXTREMA",AI22)))</formula>
    </cfRule>
    <cfRule type="containsText" dxfId="49" priority="143" operator="containsText" text="ALTA">
      <formula>NOT(ISERROR(SEARCH("ALTA",AI22)))</formula>
    </cfRule>
    <cfRule type="containsText" dxfId="48" priority="144" operator="containsText" text="MODERADA">
      <formula>NOT(ISERROR(SEARCH("MODERADA",AI22)))</formula>
    </cfRule>
    <cfRule type="containsText" dxfId="47" priority="145" operator="containsText" text="BAJA">
      <formula>NOT(ISERROR(SEARCH("BAJA",AI22)))</formula>
    </cfRule>
    <cfRule type="colorScale" priority="146">
      <colorScale>
        <cfvo type="num" val="1"/>
        <cfvo type="num" val="2"/>
        <cfvo type="num" val="5"/>
        <color rgb="FFF8696B"/>
        <color rgb="FFFFEB84"/>
        <color rgb="FF63BE7B"/>
      </colorScale>
    </cfRule>
    <cfRule type="colorScale" priority="147">
      <colorScale>
        <cfvo type="min"/>
        <cfvo type="percentile" val="50"/>
        <cfvo type="max"/>
        <color rgb="FFF8696B"/>
        <color rgb="FFFFEB84"/>
        <color rgb="FF63BE7B"/>
      </colorScale>
    </cfRule>
  </conditionalFormatting>
  <conditionalFormatting sqref="P14">
    <cfRule type="containsText" dxfId="46" priority="92" operator="containsText" text="ALTA">
      <formula>NOT(ISERROR(SEARCH("ALTA",P14)))</formula>
    </cfRule>
    <cfRule type="containsText" dxfId="45" priority="93" operator="containsText" text="EXTREMA">
      <formula>NOT(ISERROR(SEARCH("EXTREMA",P14)))</formula>
    </cfRule>
    <cfRule type="containsText" dxfId="44" priority="94" operator="containsText" text="ALTA">
      <formula>NOT(ISERROR(SEARCH("ALTA",P14)))</formula>
    </cfRule>
    <cfRule type="containsText" dxfId="43" priority="95" operator="containsText" text="MODERADA">
      <formula>NOT(ISERROR(SEARCH("MODERADA",P14)))</formula>
    </cfRule>
    <cfRule type="containsText" dxfId="42" priority="96" operator="containsText" text="BAJA">
      <formula>NOT(ISERROR(SEARCH("BAJA",P14)))</formula>
    </cfRule>
    <cfRule type="colorScale" priority="97">
      <colorScale>
        <cfvo type="num" val="1"/>
        <cfvo type="num" val="2"/>
        <cfvo type="num" val="5"/>
        <color rgb="FFF8696B"/>
        <color rgb="FFFFEB84"/>
        <color rgb="FF63BE7B"/>
      </colorScale>
    </cfRule>
    <cfRule type="colorScale" priority="98">
      <colorScale>
        <cfvo type="min"/>
        <cfvo type="percentile" val="50"/>
        <cfvo type="max"/>
        <color rgb="FFF8696B"/>
        <color rgb="FFFFEB84"/>
        <color rgb="FF63BE7B"/>
      </colorScale>
    </cfRule>
  </conditionalFormatting>
  <conditionalFormatting sqref="P14">
    <cfRule type="containsText" dxfId="41" priority="99" operator="containsText" text="ALTA">
      <formula>NOT(ISERROR(SEARCH("ALTA",P14)))</formula>
    </cfRule>
    <cfRule type="containsText" dxfId="40" priority="100" operator="containsText" text="EXTREMA">
      <formula>NOT(ISERROR(SEARCH("EXTREMA",P14)))</formula>
    </cfRule>
    <cfRule type="containsText" dxfId="39" priority="101" operator="containsText" text="ALTA">
      <formula>NOT(ISERROR(SEARCH("ALTA",P14)))</formula>
    </cfRule>
    <cfRule type="containsText" dxfId="38" priority="102" operator="containsText" text="MODERADA">
      <formula>NOT(ISERROR(SEARCH("MODERADA",P14)))</formula>
    </cfRule>
    <cfRule type="containsText" dxfId="37" priority="103" operator="containsText" text="BAJA">
      <formula>NOT(ISERROR(SEARCH("BAJA",P14)))</formula>
    </cfRule>
    <cfRule type="colorScale" priority="104">
      <colorScale>
        <cfvo type="num" val="1"/>
        <cfvo type="num" val="2"/>
        <cfvo type="num" val="5"/>
        <color rgb="FFF8696B"/>
        <color rgb="FFFFEB84"/>
        <color rgb="FF63BE7B"/>
      </colorScale>
    </cfRule>
    <cfRule type="colorScale" priority="105">
      <colorScale>
        <cfvo type="min"/>
        <cfvo type="percentile" val="50"/>
        <cfvo type="max"/>
        <color rgb="FFF8696B"/>
        <color rgb="FFFFEB84"/>
        <color rgb="FF63BE7B"/>
      </colorScale>
    </cfRule>
  </conditionalFormatting>
  <conditionalFormatting sqref="AI14">
    <cfRule type="containsText" dxfId="36" priority="106" operator="containsText" text="ALTA">
      <formula>NOT(ISERROR(SEARCH("ALTA",AI14)))</formula>
    </cfRule>
    <cfRule type="containsText" dxfId="35" priority="107" operator="containsText" text="EXTREMA">
      <formula>NOT(ISERROR(SEARCH("EXTREMA",AI14)))</formula>
    </cfRule>
    <cfRule type="containsText" dxfId="34" priority="108" operator="containsText" text="ALTA">
      <formula>NOT(ISERROR(SEARCH("ALTA",AI14)))</formula>
    </cfRule>
    <cfRule type="containsText" dxfId="33" priority="109" operator="containsText" text="MODERADA">
      <formula>NOT(ISERROR(SEARCH("MODERADA",AI14)))</formula>
    </cfRule>
    <cfRule type="containsText" dxfId="32" priority="110" operator="containsText" text="BAJA">
      <formula>NOT(ISERROR(SEARCH("BAJA",AI14)))</formula>
    </cfRule>
    <cfRule type="colorScale" priority="111">
      <colorScale>
        <cfvo type="num" val="1"/>
        <cfvo type="num" val="2"/>
        <cfvo type="num" val="5"/>
        <color rgb="FFF8696B"/>
        <color rgb="FFFFEB84"/>
        <color rgb="FF63BE7B"/>
      </colorScale>
    </cfRule>
    <cfRule type="colorScale" priority="112">
      <colorScale>
        <cfvo type="min"/>
        <cfvo type="percentile" val="50"/>
        <cfvo type="max"/>
        <color rgb="FFF8696B"/>
        <color rgb="FFFFEB84"/>
        <color rgb="FF63BE7B"/>
      </colorScale>
    </cfRule>
  </conditionalFormatting>
  <conditionalFormatting sqref="AI14">
    <cfRule type="containsText" dxfId="31" priority="113" operator="containsText" text="ALTA">
      <formula>NOT(ISERROR(SEARCH("ALTA",AI14)))</formula>
    </cfRule>
    <cfRule type="containsText" dxfId="30" priority="114" operator="containsText" text="EXTREMA">
      <formula>NOT(ISERROR(SEARCH("EXTREMA",AI14)))</formula>
    </cfRule>
    <cfRule type="containsText" dxfId="29" priority="115" operator="containsText" text="ALTA">
      <formula>NOT(ISERROR(SEARCH("ALTA",AI14)))</formula>
    </cfRule>
    <cfRule type="containsText" dxfId="28" priority="116" operator="containsText" text="MODERADA">
      <formula>NOT(ISERROR(SEARCH("MODERADA",AI14)))</formula>
    </cfRule>
    <cfRule type="containsText" dxfId="27" priority="117" operator="containsText" text="BAJA">
      <formula>NOT(ISERROR(SEARCH("BAJA",AI14)))</formula>
    </cfRule>
    <cfRule type="colorScale" priority="118">
      <colorScale>
        <cfvo type="num" val="1"/>
        <cfvo type="num" val="2"/>
        <cfvo type="num" val="5"/>
        <color rgb="FFF8696B"/>
        <color rgb="FFFFEB84"/>
        <color rgb="FF63BE7B"/>
      </colorScale>
    </cfRule>
    <cfRule type="colorScale" priority="119">
      <colorScale>
        <cfvo type="min"/>
        <cfvo type="percentile" val="50"/>
        <cfvo type="max"/>
        <color rgb="FFF8696B"/>
        <color rgb="FFFFEB84"/>
        <color rgb="FF63BE7B"/>
      </colorScale>
    </cfRule>
  </conditionalFormatting>
  <conditionalFormatting sqref="P16:P19 P24 P26:P30 P9:P11">
    <cfRule type="containsText" dxfId="26" priority="316" operator="containsText" text="ALTA">
      <formula>NOT(ISERROR(SEARCH("ALTA",P9)))</formula>
    </cfRule>
    <cfRule type="containsText" dxfId="25" priority="317" operator="containsText" text="EXTREMA">
      <formula>NOT(ISERROR(SEARCH("EXTREMA",P9)))</formula>
    </cfRule>
    <cfRule type="containsText" dxfId="24" priority="318" operator="containsText" text="ALTA">
      <formula>NOT(ISERROR(SEARCH("ALTA",P9)))</formula>
    </cfRule>
    <cfRule type="containsText" dxfId="23" priority="319" operator="containsText" text="MODERADA">
      <formula>NOT(ISERROR(SEARCH("MODERADA",P9)))</formula>
    </cfRule>
    <cfRule type="containsText" dxfId="22" priority="320" operator="containsText" text="BAJA">
      <formula>NOT(ISERROR(SEARCH("BAJA",P9)))</formula>
    </cfRule>
    <cfRule type="colorScale" priority="321">
      <colorScale>
        <cfvo type="num" val="1"/>
        <cfvo type="num" val="2"/>
        <cfvo type="num" val="5"/>
        <color rgb="FFF8696B"/>
        <color rgb="FFFFEB84"/>
        <color rgb="FF63BE7B"/>
      </colorScale>
    </cfRule>
    <cfRule type="colorScale" priority="322">
      <colorScale>
        <cfvo type="min"/>
        <cfvo type="percentile" val="50"/>
        <cfvo type="max"/>
        <color rgb="FFF8696B"/>
        <color rgb="FFFFEB84"/>
        <color rgb="FF63BE7B"/>
      </colorScale>
    </cfRule>
  </conditionalFormatting>
  <conditionalFormatting sqref="P16:P19 P24 P26:P30 P9:P11">
    <cfRule type="containsText" dxfId="21" priority="344" operator="containsText" text="ALTA">
      <formula>NOT(ISERROR(SEARCH("ALTA",P9)))</formula>
    </cfRule>
    <cfRule type="containsText" dxfId="20" priority="345" operator="containsText" text="EXTREMA">
      <formula>NOT(ISERROR(SEARCH("EXTREMA",P9)))</formula>
    </cfRule>
    <cfRule type="containsText" dxfId="19" priority="346" operator="containsText" text="ALTA">
      <formula>NOT(ISERROR(SEARCH("ALTA",P9)))</formula>
    </cfRule>
    <cfRule type="containsText" dxfId="18" priority="347" operator="containsText" text="MODERADA">
      <formula>NOT(ISERROR(SEARCH("MODERADA",P9)))</formula>
    </cfRule>
    <cfRule type="containsText" dxfId="17" priority="348" operator="containsText" text="BAJA">
      <formula>NOT(ISERROR(SEARCH("BAJA",P9)))</formula>
    </cfRule>
    <cfRule type="colorScale" priority="349">
      <colorScale>
        <cfvo type="num" val="1"/>
        <cfvo type="num" val="2"/>
        <cfvo type="num" val="5"/>
        <color rgb="FFF8696B"/>
        <color rgb="FFFFEB84"/>
        <color rgb="FF63BE7B"/>
      </colorScale>
    </cfRule>
    <cfRule type="colorScale" priority="350">
      <colorScale>
        <cfvo type="min"/>
        <cfvo type="percentile" val="50"/>
        <cfvo type="max"/>
        <color rgb="FFF8696B"/>
        <color rgb="FFFFEB84"/>
        <color rgb="FF63BE7B"/>
      </colorScale>
    </cfRule>
  </conditionalFormatting>
  <conditionalFormatting sqref="AI16:AI19 AI24 AI9:AI11 AI26:AI30">
    <cfRule type="containsText" dxfId="16" priority="372" operator="containsText" text="ALTA">
      <formula>NOT(ISERROR(SEARCH("ALTA",AI9)))</formula>
    </cfRule>
    <cfRule type="containsText" dxfId="15" priority="373" operator="containsText" text="EXTREMA">
      <formula>NOT(ISERROR(SEARCH("EXTREMA",AI9)))</formula>
    </cfRule>
    <cfRule type="containsText" dxfId="14" priority="374" operator="containsText" text="ALTA">
      <formula>NOT(ISERROR(SEARCH("ALTA",AI9)))</formula>
    </cfRule>
    <cfRule type="containsText" dxfId="13" priority="375" operator="containsText" text="MODERADA">
      <formula>NOT(ISERROR(SEARCH("MODERADA",AI9)))</formula>
    </cfRule>
    <cfRule type="containsText" dxfId="12" priority="376" operator="containsText" text="BAJA">
      <formula>NOT(ISERROR(SEARCH("BAJA",AI9)))</formula>
    </cfRule>
    <cfRule type="colorScale" priority="377">
      <colorScale>
        <cfvo type="num" val="1"/>
        <cfvo type="num" val="2"/>
        <cfvo type="num" val="5"/>
        <color rgb="FFF8696B"/>
        <color rgb="FFFFEB84"/>
        <color rgb="FF63BE7B"/>
      </colorScale>
    </cfRule>
    <cfRule type="colorScale" priority="378">
      <colorScale>
        <cfvo type="min"/>
        <cfvo type="percentile" val="50"/>
        <cfvo type="max"/>
        <color rgb="FFF8696B"/>
        <color rgb="FFFFEB84"/>
        <color rgb="FF63BE7B"/>
      </colorScale>
    </cfRule>
  </conditionalFormatting>
  <conditionalFormatting sqref="AI16:AI19 AI24 AI9:AI11 AI26:AI30">
    <cfRule type="containsText" dxfId="11" priority="400" operator="containsText" text="ALTA">
      <formula>NOT(ISERROR(SEARCH("ALTA",AI9)))</formula>
    </cfRule>
    <cfRule type="containsText" dxfId="10" priority="401" operator="containsText" text="EXTREMA">
      <formula>NOT(ISERROR(SEARCH("EXTREMA",AI9)))</formula>
    </cfRule>
    <cfRule type="containsText" dxfId="9" priority="402" operator="containsText" text="ALTA">
      <formula>NOT(ISERROR(SEARCH("ALTA",AI9)))</formula>
    </cfRule>
    <cfRule type="containsText" dxfId="8" priority="403" operator="containsText" text="MODERADA">
      <formula>NOT(ISERROR(SEARCH("MODERADA",AI9)))</formula>
    </cfRule>
    <cfRule type="containsText" dxfId="7" priority="404" operator="containsText" text="BAJA">
      <formula>NOT(ISERROR(SEARCH("BAJA",AI9)))</formula>
    </cfRule>
    <cfRule type="colorScale" priority="405">
      <colorScale>
        <cfvo type="num" val="1"/>
        <cfvo type="num" val="2"/>
        <cfvo type="num" val="5"/>
        <color rgb="FFF8696B"/>
        <color rgb="FFFFEB84"/>
        <color rgb="FF63BE7B"/>
      </colorScale>
    </cfRule>
    <cfRule type="colorScale" priority="406">
      <colorScale>
        <cfvo type="min"/>
        <cfvo type="percentile" val="50"/>
        <cfvo type="max"/>
        <color rgb="FFF8696B"/>
        <color rgb="FFFFEB84"/>
        <color rgb="FF63BE7B"/>
      </colorScale>
    </cfRule>
  </conditionalFormatting>
  <conditionalFormatting sqref="AT9:AT35">
    <cfRule type="containsText" dxfId="6" priority="6" operator="containsText" text="EN PROCESO">
      <formula>NOT(ISERROR(SEARCH("EN PROCESO",AT9)))</formula>
    </cfRule>
    <cfRule type="containsText" dxfId="5" priority="7" operator="containsText" text="SIN INICIAR">
      <formula>NOT(ISERROR(SEARCH("SIN INICIAR",AT9)))</formula>
    </cfRule>
  </conditionalFormatting>
  <conditionalFormatting sqref="AZ9:AZ35">
    <cfRule type="containsText" dxfId="4" priority="1" operator="containsText" text="TERMINADA EXTEMPORÁNEA">
      <formula>NOT(ISERROR(SEARCH("TERMINADA EXTEMPORÁNEA",AZ9)))</formula>
    </cfRule>
    <cfRule type="containsText" dxfId="3" priority="2" operator="containsText" text="TERMINADA">
      <formula>NOT(ISERROR(SEARCH("TERMINADA",AZ9)))</formula>
    </cfRule>
    <cfRule type="containsText" dxfId="2" priority="3" operator="containsText" text="EN PROCESO">
      <formula>NOT(ISERROR(SEARCH("EN PROCESO",AZ9)))</formula>
    </cfRule>
    <cfRule type="containsText" dxfId="1" priority="4" operator="containsText" text="INCUMPLIDA">
      <formula>NOT(ISERROR(SEARCH("INCUMPLIDA",AZ9)))</formula>
    </cfRule>
    <cfRule type="containsText" dxfId="0" priority="5" operator="containsText" text="SIN INICIAR">
      <formula>NOT(ISERROR(SEARCH("SIN INICIAR",AZ9)))</formula>
    </cfRule>
  </conditionalFormatting>
  <dataValidations count="10">
    <dataValidation type="list" allowBlank="1" showInputMessage="1" showErrorMessage="1" sqref="A9:A35" xr:uid="{00000000-0002-0000-0200-000000000000}">
      <formula1>Macroprocesos</formula1>
    </dataValidation>
    <dataValidation type="list" allowBlank="1" showInputMessage="1" showErrorMessage="1" sqref="B9:B35" xr:uid="{00000000-0002-0000-0200-000001000000}">
      <formula1>Procesos</formula1>
    </dataValidation>
    <dataValidation type="list" allowBlank="1" showInputMessage="1" showErrorMessage="1" sqref="D9:D35" xr:uid="{00000000-0002-0000-0200-000002000000}">
      <formula1>Tipología</formula1>
    </dataValidation>
    <dataValidation type="list" allowBlank="1" showInputMessage="1" showErrorMessage="1" sqref="H16:H19 H22 H14 H9:H11 H26:H30" xr:uid="{00000000-0002-0000-0200-000003000000}">
      <formula1>Tipo_Impacto</formula1>
    </dataValidation>
    <dataValidation type="list" allowBlank="1" showInputMessage="1" showErrorMessage="1" sqref="K22 K24 K26:K30 K16:K19 K14 K9:K11" xr:uid="{00000000-0002-0000-0200-000004000000}">
      <formula1>Frecuencia</formula1>
    </dataValidation>
    <dataValidation type="list" allowBlank="1" showInputMessage="1" showErrorMessage="1" sqref="M22 M24 M26:M30 M16:M19 M14 M9:M11" xr:uid="{00000000-0002-0000-0200-000005000000}">
      <formula1>Impacto</formula1>
    </dataValidation>
    <dataValidation type="list" allowBlank="1" showInputMessage="1" showErrorMessage="1" sqref="S9:S35" xr:uid="{00000000-0002-0000-0200-000006000000}">
      <formula1>Ejecución</formula1>
    </dataValidation>
    <dataValidation type="list" allowBlank="1" showInputMessage="1" showErrorMessage="1" sqref="Z9:Z11 Z14 Z16:Z19 Z22 Z24 Z26:Z30" xr:uid="{00000000-0002-0000-0200-000007000000}">
      <formula1>P_8</formula1>
    </dataValidation>
    <dataValidation type="list" allowBlank="1" showInputMessage="1" showErrorMessage="1" sqref="AB9:AB11 AB14 AB16:AB19 AB22 AB24 AB26:AB30" xr:uid="{00000000-0002-0000-0200-000008000000}">
      <formula1>P_9</formula1>
    </dataValidation>
    <dataValidation type="list" allowBlank="1" showErrorMessage="1" sqref="H24" xr:uid="{9F9D4275-9E12-43A2-833D-76F4FEC25A8A}">
      <formula1>Tipo_Impacto</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F0A305-5B52-45F7-8B4C-850331888DB2}">
          <x14:formula1>
            <xm:f>Datos!$B$2:$B$13</xm:f>
          </x14:formula1>
          <xm:sqref>AX9:AX35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2D1D-DBE7-4715-9FA0-4556B28793D8}">
  <dimension ref="B2:B13"/>
  <sheetViews>
    <sheetView workbookViewId="0">
      <selection activeCell="C12" sqref="C12"/>
    </sheetView>
  </sheetViews>
  <sheetFormatPr baseColWidth="10" defaultRowHeight="15" x14ac:dyDescent="0.25"/>
  <sheetData>
    <row r="2" spans="2:2" x14ac:dyDescent="0.25">
      <c r="B2">
        <v>0</v>
      </c>
    </row>
    <row r="3" spans="2:2" x14ac:dyDescent="0.25">
      <c r="B3">
        <v>0.5</v>
      </c>
    </row>
    <row r="4" spans="2:2" x14ac:dyDescent="0.25">
      <c r="B4">
        <v>1</v>
      </c>
    </row>
    <row r="5" spans="2:2" x14ac:dyDescent="0.25">
      <c r="B5">
        <v>2</v>
      </c>
    </row>
    <row r="6" spans="2:2" x14ac:dyDescent="0.25">
      <c r="B6">
        <v>3</v>
      </c>
    </row>
    <row r="7" spans="2:2" x14ac:dyDescent="0.25">
      <c r="B7">
        <v>4</v>
      </c>
    </row>
    <row r="8" spans="2:2" x14ac:dyDescent="0.25">
      <c r="B8">
        <v>5</v>
      </c>
    </row>
    <row r="9" spans="2:2" x14ac:dyDescent="0.25">
      <c r="B9">
        <v>6</v>
      </c>
    </row>
    <row r="10" spans="2:2" x14ac:dyDescent="0.25">
      <c r="B10">
        <v>7</v>
      </c>
    </row>
    <row r="11" spans="2:2" x14ac:dyDescent="0.25">
      <c r="B11">
        <v>8</v>
      </c>
    </row>
    <row r="12" spans="2:2" x14ac:dyDescent="0.25">
      <c r="B12">
        <v>9</v>
      </c>
    </row>
    <row r="13" spans="2:2" x14ac:dyDescent="0.25">
      <c r="B13">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5" zoomScaleNormal="85" workbookViewId="0">
      <pane xSplit="2" ySplit="7" topLeftCell="C8" activePane="bottomRight" state="frozen"/>
      <selection sqref="A1:A4"/>
      <selection pane="topRight" sqref="A1:A4"/>
      <selection pane="bottomLeft" sqref="A1:A4"/>
      <selection pane="bottomRight"/>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s>
  <sheetData>
    <row r="1" spans="1:17" ht="15.75" thickBot="1" x14ac:dyDescent="0.3"/>
    <row r="2" spans="1:17" ht="55.5" customHeight="1" thickBot="1" x14ac:dyDescent="0.3">
      <c r="A2" s="371" t="s">
        <v>176</v>
      </c>
      <c r="B2" s="372"/>
      <c r="C2" s="372"/>
      <c r="D2" s="372"/>
      <c r="E2" s="372"/>
      <c r="F2" s="372"/>
      <c r="G2" s="372"/>
      <c r="H2" s="372"/>
      <c r="I2" s="372"/>
      <c r="J2" s="372"/>
      <c r="K2" s="372"/>
      <c r="L2" s="372"/>
      <c r="M2" s="372"/>
      <c r="N2" s="372"/>
      <c r="O2" s="372"/>
      <c r="P2" s="372"/>
      <c r="Q2" s="373"/>
    </row>
    <row r="3" spans="1:17" ht="15.75" thickBot="1" x14ac:dyDescent="0.3"/>
    <row r="4" spans="1:17" x14ac:dyDescent="0.25">
      <c r="B4" s="127" t="s">
        <v>146</v>
      </c>
      <c r="C4" s="70">
        <f>COUNTIF(C8:C26,"SI")</f>
        <v>9</v>
      </c>
      <c r="D4" s="71">
        <f>COUNTIF(D8:D26,"SI")</f>
        <v>7</v>
      </c>
      <c r="E4" s="71">
        <f t="shared" ref="E4:Q4" si="0">COUNTIF(E8:E26,"SI")</f>
        <v>7</v>
      </c>
      <c r="F4" s="71">
        <f t="shared" si="0"/>
        <v>8</v>
      </c>
      <c r="G4" s="71">
        <f t="shared" si="0"/>
        <v>11</v>
      </c>
      <c r="H4" s="71">
        <f t="shared" si="0"/>
        <v>10</v>
      </c>
      <c r="I4" s="71">
        <f t="shared" si="0"/>
        <v>10</v>
      </c>
      <c r="J4" s="71">
        <f t="shared" si="0"/>
        <v>11</v>
      </c>
      <c r="K4" s="71">
        <f t="shared" si="0"/>
        <v>10</v>
      </c>
      <c r="L4" s="71">
        <f t="shared" si="0"/>
        <v>11</v>
      </c>
      <c r="M4" s="71">
        <f t="shared" si="0"/>
        <v>16</v>
      </c>
      <c r="N4" s="71">
        <f t="shared" si="0"/>
        <v>11</v>
      </c>
      <c r="O4" s="71">
        <f t="shared" si="0"/>
        <v>12</v>
      </c>
      <c r="P4" s="71">
        <f t="shared" si="0"/>
        <v>12</v>
      </c>
      <c r="Q4" s="57">
        <f t="shared" si="0"/>
        <v>10</v>
      </c>
    </row>
    <row r="5" spans="1:17" ht="15.75" thickBot="1" x14ac:dyDescent="0.3">
      <c r="B5" s="128" t="s">
        <v>14</v>
      </c>
      <c r="C5" s="72" t="str">
        <f>IF(C4=0,"-",IF(C4&lt;=5,"Moderado",IF(C4&lt;=11,"Mayor",IF(C4&lt;=19,"Catastrófico"))))</f>
        <v>Mayor</v>
      </c>
      <c r="D5" s="73" t="str">
        <f>IF(D4=0,"-",IF(D4&lt;=5,"Moderado",IF(D4&lt;=11,"Mayor",IF(D4&lt;=19,"Catastrófico"))))</f>
        <v>Mayor</v>
      </c>
      <c r="E5" s="73" t="str">
        <f t="shared" ref="E5:Q5" si="1">IF(E4=0,"-",IF(E4&lt;=5,"Moderado",IF(E4&lt;=11,"Mayor",IF(E4&lt;=19,"Catastrófico"))))</f>
        <v>Mayor</v>
      </c>
      <c r="F5" s="73" t="str">
        <f t="shared" si="1"/>
        <v>Mayor</v>
      </c>
      <c r="G5" s="73" t="str">
        <f t="shared" si="1"/>
        <v>Mayor</v>
      </c>
      <c r="H5" s="73" t="str">
        <f t="shared" si="1"/>
        <v>Mayor</v>
      </c>
      <c r="I5" s="73" t="str">
        <f t="shared" si="1"/>
        <v>Mayor</v>
      </c>
      <c r="J5" s="73" t="str">
        <f t="shared" si="1"/>
        <v>Mayor</v>
      </c>
      <c r="K5" s="73" t="str">
        <f t="shared" si="1"/>
        <v>Mayor</v>
      </c>
      <c r="L5" s="73" t="str">
        <f t="shared" si="1"/>
        <v>Mayor</v>
      </c>
      <c r="M5" s="73" t="str">
        <f t="shared" si="1"/>
        <v>Catastrófico</v>
      </c>
      <c r="N5" s="73" t="str">
        <f t="shared" si="1"/>
        <v>Mayor</v>
      </c>
      <c r="O5" s="73" t="str">
        <f t="shared" si="1"/>
        <v>Catastrófico</v>
      </c>
      <c r="P5" s="73" t="str">
        <f t="shared" si="1"/>
        <v>Catastrófico</v>
      </c>
      <c r="Q5" s="58" t="str">
        <f t="shared" si="1"/>
        <v>Mayor</v>
      </c>
    </row>
    <row r="6" spans="1:17" ht="15.75" thickBot="1" x14ac:dyDescent="0.3">
      <c r="C6" s="56"/>
      <c r="D6" s="56"/>
    </row>
    <row r="7" spans="1:17" ht="22.5" customHeight="1" thickBot="1" x14ac:dyDescent="0.3">
      <c r="A7" s="125"/>
      <c r="B7" s="126"/>
      <c r="C7" s="74" t="s">
        <v>199</v>
      </c>
      <c r="D7" s="75" t="s">
        <v>438</v>
      </c>
      <c r="E7" s="75" t="s">
        <v>200</v>
      </c>
      <c r="F7" s="75" t="s">
        <v>201</v>
      </c>
      <c r="G7" s="75" t="s">
        <v>202</v>
      </c>
      <c r="H7" s="75" t="s">
        <v>203</v>
      </c>
      <c r="I7" s="75" t="s">
        <v>204</v>
      </c>
      <c r="J7" s="75" t="s">
        <v>350</v>
      </c>
      <c r="K7" s="75" t="s">
        <v>351</v>
      </c>
      <c r="L7" s="75" t="s">
        <v>352</v>
      </c>
      <c r="M7" s="75" t="s">
        <v>487</v>
      </c>
      <c r="N7" s="75" t="s">
        <v>205</v>
      </c>
      <c r="O7" s="75" t="s">
        <v>206</v>
      </c>
      <c r="P7" s="75" t="s">
        <v>207</v>
      </c>
      <c r="Q7" s="76" t="s">
        <v>208</v>
      </c>
    </row>
    <row r="8" spans="1:17" x14ac:dyDescent="0.25">
      <c r="A8" s="53">
        <v>1</v>
      </c>
      <c r="B8" s="129" t="s">
        <v>128</v>
      </c>
      <c r="C8" s="108" t="s">
        <v>24</v>
      </c>
      <c r="D8" s="68" t="s">
        <v>444</v>
      </c>
      <c r="E8" s="111" t="s">
        <v>24</v>
      </c>
      <c r="F8" s="111" t="s">
        <v>24</v>
      </c>
      <c r="G8" s="111" t="s">
        <v>24</v>
      </c>
      <c r="H8" s="111" t="s">
        <v>24</v>
      </c>
      <c r="I8" s="68" t="s">
        <v>24</v>
      </c>
      <c r="J8" s="111" t="s">
        <v>24</v>
      </c>
      <c r="K8" s="111" t="s">
        <v>24</v>
      </c>
      <c r="L8" s="132" t="s">
        <v>24</v>
      </c>
      <c r="M8" s="65" t="s">
        <v>24</v>
      </c>
      <c r="N8" s="65" t="s">
        <v>24</v>
      </c>
      <c r="O8" s="65" t="s">
        <v>24</v>
      </c>
      <c r="P8" s="111" t="s">
        <v>24</v>
      </c>
      <c r="Q8" s="115" t="s">
        <v>24</v>
      </c>
    </row>
    <row r="9" spans="1:17" x14ac:dyDescent="0.25">
      <c r="A9" s="54">
        <v>2</v>
      </c>
      <c r="B9" s="130" t="s">
        <v>129</v>
      </c>
      <c r="C9" s="109" t="s">
        <v>24</v>
      </c>
      <c r="D9" s="67" t="s">
        <v>445</v>
      </c>
      <c r="E9" s="112" t="s">
        <v>24</v>
      </c>
      <c r="F9" s="112" t="s">
        <v>24</v>
      </c>
      <c r="G9" s="112" t="s">
        <v>24</v>
      </c>
      <c r="H9" s="112" t="s">
        <v>24</v>
      </c>
      <c r="I9" s="67" t="s">
        <v>24</v>
      </c>
      <c r="J9" s="112" t="s">
        <v>24</v>
      </c>
      <c r="K9" s="112" t="s">
        <v>24</v>
      </c>
      <c r="L9" s="123" t="s">
        <v>24</v>
      </c>
      <c r="M9" s="66" t="s">
        <v>24</v>
      </c>
      <c r="N9" s="66" t="s">
        <v>24</v>
      </c>
      <c r="O9" s="66" t="s">
        <v>24</v>
      </c>
      <c r="P9" s="112" t="s">
        <v>24</v>
      </c>
      <c r="Q9" s="116" t="s">
        <v>24</v>
      </c>
    </row>
    <row r="10" spans="1:17" x14ac:dyDescent="0.25">
      <c r="A10" s="54">
        <v>3</v>
      </c>
      <c r="B10" s="130" t="s">
        <v>130</v>
      </c>
      <c r="C10" s="109" t="s">
        <v>31</v>
      </c>
      <c r="D10" s="67" t="s">
        <v>444</v>
      </c>
      <c r="E10" s="112" t="s">
        <v>31</v>
      </c>
      <c r="F10" s="112" t="s">
        <v>24</v>
      </c>
      <c r="G10" s="112" t="s">
        <v>24</v>
      </c>
      <c r="H10" s="112" t="s">
        <v>227</v>
      </c>
      <c r="I10" s="67" t="s">
        <v>227</v>
      </c>
      <c r="J10" s="112" t="s">
        <v>24</v>
      </c>
      <c r="K10" s="112" t="s">
        <v>24</v>
      </c>
      <c r="L10" s="123" t="s">
        <v>31</v>
      </c>
      <c r="M10" s="66" t="s">
        <v>24</v>
      </c>
      <c r="N10" s="66" t="s">
        <v>24</v>
      </c>
      <c r="O10" s="66" t="s">
        <v>24</v>
      </c>
      <c r="P10" s="112" t="s">
        <v>24</v>
      </c>
      <c r="Q10" s="116" t="s">
        <v>31</v>
      </c>
    </row>
    <row r="11" spans="1:17" ht="25.5" x14ac:dyDescent="0.25">
      <c r="A11" s="54">
        <v>4</v>
      </c>
      <c r="B11" s="130" t="s">
        <v>131</v>
      </c>
      <c r="C11" s="109" t="s">
        <v>31</v>
      </c>
      <c r="D11" s="67" t="s">
        <v>445</v>
      </c>
      <c r="E11" s="112" t="s">
        <v>31</v>
      </c>
      <c r="F11" s="112" t="s">
        <v>31</v>
      </c>
      <c r="G11" s="112" t="s">
        <v>24</v>
      </c>
      <c r="H11" s="112" t="s">
        <v>31</v>
      </c>
      <c r="I11" s="67" t="s">
        <v>31</v>
      </c>
      <c r="J11" s="112" t="s">
        <v>31</v>
      </c>
      <c r="K11" s="112" t="s">
        <v>31</v>
      </c>
      <c r="L11" s="123" t="s">
        <v>31</v>
      </c>
      <c r="M11" s="66" t="s">
        <v>31</v>
      </c>
      <c r="N11" s="66" t="s">
        <v>31</v>
      </c>
      <c r="O11" s="66" t="s">
        <v>31</v>
      </c>
      <c r="P11" s="112" t="s">
        <v>31</v>
      </c>
      <c r="Q11" s="116" t="s">
        <v>31</v>
      </c>
    </row>
    <row r="12" spans="1:17" x14ac:dyDescent="0.25">
      <c r="A12" s="54">
        <v>5</v>
      </c>
      <c r="B12" s="130" t="s">
        <v>132</v>
      </c>
      <c r="C12" s="109" t="s">
        <v>24</v>
      </c>
      <c r="D12" s="67" t="s">
        <v>444</v>
      </c>
      <c r="E12" s="112" t="s">
        <v>24</v>
      </c>
      <c r="F12" s="112" t="s">
        <v>24</v>
      </c>
      <c r="G12" s="112" t="s">
        <v>24</v>
      </c>
      <c r="H12" s="112" t="s">
        <v>24</v>
      </c>
      <c r="I12" s="67" t="s">
        <v>24</v>
      </c>
      <c r="J12" s="112" t="s">
        <v>31</v>
      </c>
      <c r="K12" s="112" t="s">
        <v>24</v>
      </c>
      <c r="L12" s="123" t="s">
        <v>24</v>
      </c>
      <c r="M12" s="66" t="s">
        <v>24</v>
      </c>
      <c r="N12" s="66" t="s">
        <v>24</v>
      </c>
      <c r="O12" s="66" t="s">
        <v>24</v>
      </c>
      <c r="P12" s="112" t="s">
        <v>24</v>
      </c>
      <c r="Q12" s="116" t="s">
        <v>24</v>
      </c>
    </row>
    <row r="13" spans="1:17" x14ac:dyDescent="0.25">
      <c r="A13" s="54">
        <v>6</v>
      </c>
      <c r="B13" s="130" t="s">
        <v>133</v>
      </c>
      <c r="C13" s="109" t="s">
        <v>31</v>
      </c>
      <c r="D13" s="67" t="s">
        <v>445</v>
      </c>
      <c r="E13" s="112" t="s">
        <v>31</v>
      </c>
      <c r="F13" s="112" t="s">
        <v>24</v>
      </c>
      <c r="G13" s="112" t="s">
        <v>24</v>
      </c>
      <c r="H13" s="112" t="s">
        <v>24</v>
      </c>
      <c r="I13" s="67" t="s">
        <v>24</v>
      </c>
      <c r="J13" s="112" t="s">
        <v>24</v>
      </c>
      <c r="K13" s="112" t="s">
        <v>24</v>
      </c>
      <c r="L13" s="123" t="s">
        <v>24</v>
      </c>
      <c r="M13" s="66" t="s">
        <v>24</v>
      </c>
      <c r="N13" s="66" t="s">
        <v>24</v>
      </c>
      <c r="O13" s="66" t="s">
        <v>24</v>
      </c>
      <c r="P13" s="112" t="s">
        <v>24</v>
      </c>
      <c r="Q13" s="116" t="s">
        <v>24</v>
      </c>
    </row>
    <row r="14" spans="1:17" x14ac:dyDescent="0.25">
      <c r="A14" s="54">
        <v>7</v>
      </c>
      <c r="B14" s="130" t="s">
        <v>134</v>
      </c>
      <c r="C14" s="109" t="s">
        <v>31</v>
      </c>
      <c r="D14" s="67" t="s">
        <v>445</v>
      </c>
      <c r="E14" s="112" t="s">
        <v>24</v>
      </c>
      <c r="F14" s="112" t="s">
        <v>31</v>
      </c>
      <c r="G14" s="112" t="s">
        <v>24</v>
      </c>
      <c r="H14" s="112" t="s">
        <v>24</v>
      </c>
      <c r="I14" s="67" t="s">
        <v>24</v>
      </c>
      <c r="J14" s="112" t="s">
        <v>24</v>
      </c>
      <c r="K14" s="112" t="s">
        <v>31</v>
      </c>
      <c r="L14" s="123" t="s">
        <v>24</v>
      </c>
      <c r="M14" s="66" t="s">
        <v>24</v>
      </c>
      <c r="N14" s="66" t="s">
        <v>24</v>
      </c>
      <c r="O14" s="66" t="s">
        <v>24</v>
      </c>
      <c r="P14" s="112" t="s">
        <v>24</v>
      </c>
      <c r="Q14" s="116" t="s">
        <v>24</v>
      </c>
    </row>
    <row r="15" spans="1:17" ht="26.25" customHeight="1" x14ac:dyDescent="0.25">
      <c r="A15" s="54">
        <v>8</v>
      </c>
      <c r="B15" s="130" t="s">
        <v>147</v>
      </c>
      <c r="C15" s="109" t="s">
        <v>31</v>
      </c>
      <c r="D15" s="67" t="s">
        <v>445</v>
      </c>
      <c r="E15" s="112" t="s">
        <v>31</v>
      </c>
      <c r="F15" s="112" t="s">
        <v>31</v>
      </c>
      <c r="G15" s="112" t="s">
        <v>31</v>
      </c>
      <c r="H15" s="112" t="s">
        <v>31</v>
      </c>
      <c r="I15" s="67" t="s">
        <v>31</v>
      </c>
      <c r="J15" s="112" t="s">
        <v>31</v>
      </c>
      <c r="K15" s="112" t="s">
        <v>31</v>
      </c>
      <c r="L15" s="123" t="s">
        <v>31</v>
      </c>
      <c r="M15" s="66" t="s">
        <v>24</v>
      </c>
      <c r="N15" s="66" t="s">
        <v>31</v>
      </c>
      <c r="O15" s="66" t="s">
        <v>31</v>
      </c>
      <c r="P15" s="112" t="s">
        <v>31</v>
      </c>
      <c r="Q15" s="116" t="s">
        <v>31</v>
      </c>
    </row>
    <row r="16" spans="1:17" x14ac:dyDescent="0.25">
      <c r="A16" s="54">
        <v>9</v>
      </c>
      <c r="B16" s="130" t="s">
        <v>135</v>
      </c>
      <c r="C16" s="109" t="s">
        <v>24</v>
      </c>
      <c r="D16" s="67" t="s">
        <v>445</v>
      </c>
      <c r="E16" s="112" t="s">
        <v>31</v>
      </c>
      <c r="F16" s="112" t="s">
        <v>31</v>
      </c>
      <c r="G16" s="112" t="s">
        <v>31</v>
      </c>
      <c r="H16" s="112" t="s">
        <v>31</v>
      </c>
      <c r="I16" s="67" t="s">
        <v>31</v>
      </c>
      <c r="J16" s="112" t="s">
        <v>24</v>
      </c>
      <c r="K16" s="112" t="s">
        <v>31</v>
      </c>
      <c r="L16" s="123" t="s">
        <v>24</v>
      </c>
      <c r="M16" s="66" t="s">
        <v>24</v>
      </c>
      <c r="N16" s="66" t="s">
        <v>31</v>
      </c>
      <c r="O16" s="66" t="s">
        <v>24</v>
      </c>
      <c r="P16" s="112" t="s">
        <v>24</v>
      </c>
      <c r="Q16" s="116" t="s">
        <v>31</v>
      </c>
    </row>
    <row r="17" spans="1:17" ht="25.5" x14ac:dyDescent="0.25">
      <c r="A17" s="54">
        <v>10</v>
      </c>
      <c r="B17" s="130" t="s">
        <v>136</v>
      </c>
      <c r="C17" s="109" t="s">
        <v>24</v>
      </c>
      <c r="D17" s="67" t="s">
        <v>444</v>
      </c>
      <c r="E17" s="112" t="s">
        <v>24</v>
      </c>
      <c r="F17" s="112" t="s">
        <v>24</v>
      </c>
      <c r="G17" s="112" t="s">
        <v>24</v>
      </c>
      <c r="H17" s="112" t="s">
        <v>24</v>
      </c>
      <c r="I17" s="67" t="s">
        <v>24</v>
      </c>
      <c r="J17" s="112" t="s">
        <v>24</v>
      </c>
      <c r="K17" s="112" t="s">
        <v>24</v>
      </c>
      <c r="L17" s="123" t="s">
        <v>24</v>
      </c>
      <c r="M17" s="66" t="s">
        <v>24</v>
      </c>
      <c r="N17" s="66" t="s">
        <v>24</v>
      </c>
      <c r="O17" s="66" t="s">
        <v>24</v>
      </c>
      <c r="P17" s="112" t="s">
        <v>24</v>
      </c>
      <c r="Q17" s="116" t="s">
        <v>24</v>
      </c>
    </row>
    <row r="18" spans="1:17" x14ac:dyDescent="0.25">
      <c r="A18" s="54">
        <v>11</v>
      </c>
      <c r="B18" s="130" t="s">
        <v>137</v>
      </c>
      <c r="C18" s="109" t="s">
        <v>24</v>
      </c>
      <c r="D18" s="67" t="s">
        <v>444</v>
      </c>
      <c r="E18" s="112" t="s">
        <v>24</v>
      </c>
      <c r="F18" s="112" t="s">
        <v>24</v>
      </c>
      <c r="G18" s="112" t="s">
        <v>31</v>
      </c>
      <c r="H18" s="112" t="s">
        <v>24</v>
      </c>
      <c r="I18" s="67" t="s">
        <v>24</v>
      </c>
      <c r="J18" s="112" t="s">
        <v>24</v>
      </c>
      <c r="K18" s="112" t="s">
        <v>24</v>
      </c>
      <c r="L18" s="123" t="s">
        <v>24</v>
      </c>
      <c r="M18" s="66" t="s">
        <v>24</v>
      </c>
      <c r="N18" s="66" t="s">
        <v>24</v>
      </c>
      <c r="O18" s="66" t="s">
        <v>24</v>
      </c>
      <c r="P18" s="112" t="s">
        <v>24</v>
      </c>
      <c r="Q18" s="116" t="s">
        <v>24</v>
      </c>
    </row>
    <row r="19" spans="1:17" x14ac:dyDescent="0.25">
      <c r="A19" s="54">
        <v>12</v>
      </c>
      <c r="B19" s="130" t="s">
        <v>138</v>
      </c>
      <c r="C19" s="109" t="s">
        <v>24</v>
      </c>
      <c r="D19" s="67" t="s">
        <v>444</v>
      </c>
      <c r="E19" s="112" t="s">
        <v>24</v>
      </c>
      <c r="F19" s="112" t="s">
        <v>24</v>
      </c>
      <c r="G19" s="112" t="s">
        <v>24</v>
      </c>
      <c r="H19" s="112" t="s">
        <v>24</v>
      </c>
      <c r="I19" s="67" t="s">
        <v>24</v>
      </c>
      <c r="J19" s="112" t="s">
        <v>24</v>
      </c>
      <c r="K19" s="112" t="s">
        <v>24</v>
      </c>
      <c r="L19" s="123" t="s">
        <v>24</v>
      </c>
      <c r="M19" s="66" t="s">
        <v>24</v>
      </c>
      <c r="N19" s="66" t="s">
        <v>24</v>
      </c>
      <c r="O19" s="66" t="s">
        <v>24</v>
      </c>
      <c r="P19" s="112" t="s">
        <v>24</v>
      </c>
      <c r="Q19" s="116" t="s">
        <v>24</v>
      </c>
    </row>
    <row r="20" spans="1:17" x14ac:dyDescent="0.25">
      <c r="A20" s="54">
        <v>13</v>
      </c>
      <c r="B20" s="130" t="s">
        <v>139</v>
      </c>
      <c r="C20" s="109" t="s">
        <v>24</v>
      </c>
      <c r="D20" s="67" t="s">
        <v>445</v>
      </c>
      <c r="E20" s="112" t="s">
        <v>31</v>
      </c>
      <c r="F20" s="112" t="s">
        <v>31</v>
      </c>
      <c r="G20" s="112" t="s">
        <v>24</v>
      </c>
      <c r="H20" s="112" t="s">
        <v>24</v>
      </c>
      <c r="I20" s="67" t="s">
        <v>24</v>
      </c>
      <c r="J20" s="112" t="s">
        <v>24</v>
      </c>
      <c r="K20" s="112" t="s">
        <v>24</v>
      </c>
      <c r="L20" s="123" t="s">
        <v>24</v>
      </c>
      <c r="M20" s="66" t="s">
        <v>24</v>
      </c>
      <c r="N20" s="66" t="s">
        <v>24</v>
      </c>
      <c r="O20" s="66" t="s">
        <v>24</v>
      </c>
      <c r="P20" s="112" t="s">
        <v>24</v>
      </c>
      <c r="Q20" s="116" t="s">
        <v>24</v>
      </c>
    </row>
    <row r="21" spans="1:17" x14ac:dyDescent="0.25">
      <c r="A21" s="54">
        <v>14</v>
      </c>
      <c r="B21" s="130" t="s">
        <v>140</v>
      </c>
      <c r="C21" s="109" t="s">
        <v>31</v>
      </c>
      <c r="D21" s="67" t="s">
        <v>444</v>
      </c>
      <c r="E21" s="112" t="s">
        <v>31</v>
      </c>
      <c r="F21" s="112" t="s">
        <v>31</v>
      </c>
      <c r="G21" s="112" t="s">
        <v>24</v>
      </c>
      <c r="H21" s="112" t="s">
        <v>24</v>
      </c>
      <c r="I21" s="67" t="s">
        <v>24</v>
      </c>
      <c r="J21" s="112" t="s">
        <v>24</v>
      </c>
      <c r="K21" s="112" t="s">
        <v>24</v>
      </c>
      <c r="L21" s="123" t="s">
        <v>24</v>
      </c>
      <c r="M21" s="66" t="s">
        <v>24</v>
      </c>
      <c r="N21" s="66" t="s">
        <v>24</v>
      </c>
      <c r="O21" s="66" t="s">
        <v>24</v>
      </c>
      <c r="P21" s="112" t="s">
        <v>24</v>
      </c>
      <c r="Q21" s="116" t="s">
        <v>24</v>
      </c>
    </row>
    <row r="22" spans="1:17" x14ac:dyDescent="0.25">
      <c r="A22" s="54">
        <v>15</v>
      </c>
      <c r="B22" s="130" t="s">
        <v>141</v>
      </c>
      <c r="C22" s="109" t="s">
        <v>24</v>
      </c>
      <c r="D22" s="67" t="s">
        <v>445</v>
      </c>
      <c r="E22" s="112" t="s">
        <v>31</v>
      </c>
      <c r="F22" s="112" t="s">
        <v>31</v>
      </c>
      <c r="G22" s="112" t="s">
        <v>31</v>
      </c>
      <c r="H22" s="112" t="s">
        <v>31</v>
      </c>
      <c r="I22" s="67" t="s">
        <v>31</v>
      </c>
      <c r="J22" s="112" t="s">
        <v>31</v>
      </c>
      <c r="K22" s="112" t="s">
        <v>31</v>
      </c>
      <c r="L22" s="123" t="s">
        <v>31</v>
      </c>
      <c r="M22" s="66" t="s">
        <v>24</v>
      </c>
      <c r="N22" s="66" t="s">
        <v>31</v>
      </c>
      <c r="O22" s="66" t="s">
        <v>31</v>
      </c>
      <c r="P22" s="112" t="s">
        <v>31</v>
      </c>
      <c r="Q22" s="116" t="s">
        <v>31</v>
      </c>
    </row>
    <row r="23" spans="1:17" x14ac:dyDescent="0.25">
      <c r="A23" s="54">
        <v>16</v>
      </c>
      <c r="B23" s="130" t="s">
        <v>142</v>
      </c>
      <c r="C23" s="109" t="s">
        <v>31</v>
      </c>
      <c r="D23" s="67" t="s">
        <v>445</v>
      </c>
      <c r="E23" s="112" t="s">
        <v>31</v>
      </c>
      <c r="F23" s="112" t="s">
        <v>31</v>
      </c>
      <c r="G23" s="112" t="s">
        <v>31</v>
      </c>
      <c r="H23" s="112" t="s">
        <v>31</v>
      </c>
      <c r="I23" s="67" t="s">
        <v>31</v>
      </c>
      <c r="J23" s="112" t="s">
        <v>31</v>
      </c>
      <c r="K23" s="112" t="s">
        <v>31</v>
      </c>
      <c r="L23" s="123" t="s">
        <v>31</v>
      </c>
      <c r="M23" s="66" t="s">
        <v>31</v>
      </c>
      <c r="N23" s="66" t="s">
        <v>31</v>
      </c>
      <c r="O23" s="66" t="s">
        <v>31</v>
      </c>
      <c r="P23" s="112" t="s">
        <v>31</v>
      </c>
      <c r="Q23" s="116" t="s">
        <v>31</v>
      </c>
    </row>
    <row r="24" spans="1:17" x14ac:dyDescent="0.25">
      <c r="A24" s="54">
        <v>17</v>
      </c>
      <c r="B24" s="130" t="s">
        <v>143</v>
      </c>
      <c r="C24" s="109" t="s">
        <v>31</v>
      </c>
      <c r="D24" s="67" t="s">
        <v>445</v>
      </c>
      <c r="E24" s="112" t="s">
        <v>31</v>
      </c>
      <c r="F24" s="112" t="s">
        <v>31</v>
      </c>
      <c r="G24" s="112" t="s">
        <v>31</v>
      </c>
      <c r="H24" s="112" t="s">
        <v>31</v>
      </c>
      <c r="I24" s="67" t="s">
        <v>31</v>
      </c>
      <c r="J24" s="112" t="s">
        <v>31</v>
      </c>
      <c r="K24" s="112" t="s">
        <v>31</v>
      </c>
      <c r="L24" s="123" t="s">
        <v>31</v>
      </c>
      <c r="M24" s="66" t="s">
        <v>24</v>
      </c>
      <c r="N24" s="66" t="s">
        <v>31</v>
      </c>
      <c r="O24" s="66" t="s">
        <v>31</v>
      </c>
      <c r="P24" s="112" t="s">
        <v>31</v>
      </c>
      <c r="Q24" s="116" t="s">
        <v>31</v>
      </c>
    </row>
    <row r="25" spans="1:17" x14ac:dyDescent="0.25">
      <c r="A25" s="54">
        <v>18</v>
      </c>
      <c r="B25" s="130" t="s">
        <v>144</v>
      </c>
      <c r="C25" s="109" t="s">
        <v>31</v>
      </c>
      <c r="D25" s="67" t="s">
        <v>445</v>
      </c>
      <c r="E25" s="112" t="s">
        <v>31</v>
      </c>
      <c r="F25" s="112" t="s">
        <v>31</v>
      </c>
      <c r="G25" s="112" t="s">
        <v>31</v>
      </c>
      <c r="H25" s="112" t="s">
        <v>31</v>
      </c>
      <c r="I25" s="67" t="s">
        <v>31</v>
      </c>
      <c r="J25" s="112" t="s">
        <v>31</v>
      </c>
      <c r="K25" s="112" t="s">
        <v>31</v>
      </c>
      <c r="L25" s="123" t="s">
        <v>31</v>
      </c>
      <c r="M25" s="66" t="s">
        <v>24</v>
      </c>
      <c r="N25" s="66" t="s">
        <v>31</v>
      </c>
      <c r="O25" s="66" t="s">
        <v>31</v>
      </c>
      <c r="P25" s="112" t="s">
        <v>31</v>
      </c>
      <c r="Q25" s="116" t="s">
        <v>31</v>
      </c>
    </row>
    <row r="26" spans="1:17" ht="15.75" thickBot="1" x14ac:dyDescent="0.3">
      <c r="A26" s="55">
        <v>19</v>
      </c>
      <c r="B26" s="131" t="s">
        <v>145</v>
      </c>
      <c r="C26" s="110" t="s">
        <v>31</v>
      </c>
      <c r="D26" s="113" t="s">
        <v>445</v>
      </c>
      <c r="E26" s="113" t="s">
        <v>31</v>
      </c>
      <c r="F26" s="113" t="s">
        <v>31</v>
      </c>
      <c r="G26" s="113" t="s">
        <v>31</v>
      </c>
      <c r="H26" s="113" t="s">
        <v>31</v>
      </c>
      <c r="I26" s="113" t="s">
        <v>31</v>
      </c>
      <c r="J26" s="113" t="s">
        <v>31</v>
      </c>
      <c r="K26" s="113" t="s">
        <v>31</v>
      </c>
      <c r="L26" s="124" t="s">
        <v>31</v>
      </c>
      <c r="M26" s="69" t="s">
        <v>31</v>
      </c>
      <c r="N26" s="69" t="s">
        <v>31</v>
      </c>
      <c r="O26" s="69" t="s">
        <v>31</v>
      </c>
      <c r="P26" s="113" t="s">
        <v>31</v>
      </c>
      <c r="Q26" s="117" t="s">
        <v>31</v>
      </c>
    </row>
  </sheetData>
  <mergeCells count="1">
    <mergeCell ref="A2:Q2"/>
  </mergeCells>
  <phoneticPr fontId="19" type="noConversion"/>
  <dataValidations count="2">
    <dataValidation type="list" allowBlank="1" showInputMessage="1" showErrorMessage="1" sqref="E8:E26 J8:K26 P8:Q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58"/>
  <sheetViews>
    <sheetView topLeftCell="D1" zoomScale="85" zoomScaleNormal="85" workbookViewId="0">
      <pane ySplit="2" topLeftCell="A87" activePane="bottomLeft" state="frozen"/>
      <selection sqref="A1:A4"/>
      <selection pane="bottomLeft" activeCell="A4" sqref="A4"/>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36" width="17.7109375" style="28" customWidth="1"/>
    <col min="37" max="42" width="13.5703125" style="28" customWidth="1"/>
    <col min="43" max="44" width="17.7109375" style="28" customWidth="1"/>
    <col min="45" max="50" width="13.5703125" style="28" customWidth="1"/>
    <col min="51" max="16384" width="11.42578125" style="28"/>
  </cols>
  <sheetData>
    <row r="1" spans="1:12" ht="10.5" customHeight="1" thickBot="1" x14ac:dyDescent="0.25"/>
    <row r="2" spans="1:12" ht="54" customHeight="1" thickBot="1" x14ac:dyDescent="0.25">
      <c r="A2" s="536" t="s">
        <v>179</v>
      </c>
      <c r="B2" s="537"/>
      <c r="C2" s="537"/>
      <c r="D2" s="537"/>
      <c r="E2" s="537"/>
      <c r="F2" s="537"/>
      <c r="G2" s="537"/>
      <c r="H2" s="537"/>
      <c r="I2" s="537"/>
      <c r="J2" s="537"/>
      <c r="K2" s="537"/>
      <c r="L2" s="538"/>
    </row>
    <row r="3" spans="1:12" ht="10.5" customHeight="1" thickBot="1" x14ac:dyDescent="0.25"/>
    <row r="4" spans="1:12" ht="30" customHeight="1" thickBot="1" x14ac:dyDescent="0.25">
      <c r="A4" s="61" t="str">
        <f>+Matriz!E9</f>
        <v>EPLE-RC-001</v>
      </c>
      <c r="B4" s="445" t="str">
        <f>+Matriz!F9</f>
        <v>Reportes de avances manipulados e inconsistentes respecto a la ejecución real de presupuesto y de metas en los proyectos de inversión  de la Entidad, a favor de un tercero.</v>
      </c>
      <c r="C4" s="446"/>
      <c r="D4" s="446"/>
      <c r="E4" s="446"/>
      <c r="F4" s="446"/>
      <c r="G4" s="446"/>
      <c r="H4" s="446"/>
      <c r="I4" s="446"/>
      <c r="J4" s="446"/>
      <c r="K4" s="446"/>
      <c r="L4" s="447"/>
    </row>
    <row r="5" spans="1:12" ht="10.5" customHeight="1" thickBot="1" x14ac:dyDescent="0.25"/>
    <row r="6" spans="1:12" ht="16.5" customHeight="1" thickBot="1" x14ac:dyDescent="0.25">
      <c r="B6" s="448" t="s">
        <v>153</v>
      </c>
      <c r="C6" s="449"/>
      <c r="D6" s="450"/>
      <c r="E6" s="388" t="s">
        <v>119</v>
      </c>
      <c r="F6" s="389"/>
      <c r="G6" s="389"/>
      <c r="H6" s="389"/>
      <c r="I6" s="389"/>
      <c r="J6" s="389"/>
      <c r="K6" s="389"/>
      <c r="L6" s="539"/>
    </row>
    <row r="7" spans="1:12" ht="91.5" customHeight="1" thickBot="1" x14ac:dyDescent="0.25">
      <c r="B7" s="451"/>
      <c r="C7" s="452"/>
      <c r="D7" s="453"/>
      <c r="E7" s="540"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541"/>
      <c r="G7" s="541"/>
      <c r="H7" s="541"/>
      <c r="I7" s="541"/>
      <c r="J7" s="541"/>
      <c r="K7" s="541"/>
      <c r="L7" s="542"/>
    </row>
    <row r="8" spans="1:12" ht="15" x14ac:dyDescent="0.25">
      <c r="B8" s="433" t="s">
        <v>120</v>
      </c>
      <c r="C8" s="435" t="s">
        <v>121</v>
      </c>
      <c r="D8" s="436"/>
      <c r="E8" s="414" t="s">
        <v>115</v>
      </c>
      <c r="F8" s="415"/>
      <c r="G8" s="469" t="s">
        <v>72</v>
      </c>
      <c r="H8" s="470"/>
      <c r="I8" s="470"/>
      <c r="J8" s="470"/>
      <c r="K8" s="470"/>
      <c r="L8" s="471"/>
    </row>
    <row r="9" spans="1:12" ht="15" thickBot="1" x14ac:dyDescent="0.25">
      <c r="B9" s="434"/>
      <c r="C9" s="437"/>
      <c r="D9" s="438"/>
      <c r="E9" s="59" t="s">
        <v>116</v>
      </c>
      <c r="F9" s="60" t="s">
        <v>117</v>
      </c>
      <c r="G9" s="472"/>
      <c r="H9" s="473"/>
      <c r="I9" s="473"/>
      <c r="J9" s="473"/>
      <c r="K9" s="473"/>
      <c r="L9" s="474"/>
    </row>
    <row r="10" spans="1:12" ht="30" customHeight="1" x14ac:dyDescent="0.2">
      <c r="B10" s="428" t="s">
        <v>122</v>
      </c>
      <c r="C10" s="46" t="s">
        <v>93</v>
      </c>
      <c r="D10" s="50" t="s">
        <v>85</v>
      </c>
      <c r="E10" s="44" t="s">
        <v>100</v>
      </c>
      <c r="F10" s="45">
        <f>IF(E10="Asignado",15,IF(E10="No asignado",0,""))</f>
        <v>15</v>
      </c>
      <c r="G10" s="549" t="s">
        <v>366</v>
      </c>
      <c r="H10" s="550"/>
      <c r="I10" s="550"/>
      <c r="J10" s="550"/>
      <c r="K10" s="550"/>
      <c r="L10" s="551"/>
    </row>
    <row r="11" spans="1:12" ht="30" customHeight="1" x14ac:dyDescent="0.2">
      <c r="B11" s="429"/>
      <c r="C11" s="37" t="s">
        <v>94</v>
      </c>
      <c r="D11" s="51" t="s">
        <v>86</v>
      </c>
      <c r="E11" s="39" t="s">
        <v>102</v>
      </c>
      <c r="F11" s="40">
        <f>IF(E11="Adecuado",15,IF(E11="Inadecuado",0,""))</f>
        <v>15</v>
      </c>
      <c r="G11" s="552"/>
      <c r="H11" s="553"/>
      <c r="I11" s="553"/>
      <c r="J11" s="553"/>
      <c r="K11" s="553"/>
      <c r="L11" s="554"/>
    </row>
    <row r="12" spans="1:12" ht="30" customHeight="1" x14ac:dyDescent="0.2">
      <c r="B12" s="62" t="s">
        <v>123</v>
      </c>
      <c r="C12" s="37" t="s">
        <v>95</v>
      </c>
      <c r="D12" s="51" t="s">
        <v>87</v>
      </c>
      <c r="E12" s="39" t="s">
        <v>104</v>
      </c>
      <c r="F12" s="40">
        <f>IF(E12="Oportuna",15,IF(E12="Inoportuna",0,""))</f>
        <v>15</v>
      </c>
      <c r="G12" s="543" t="s">
        <v>381</v>
      </c>
      <c r="H12" s="544"/>
      <c r="I12" s="544"/>
      <c r="J12" s="544"/>
      <c r="K12" s="544"/>
      <c r="L12" s="545"/>
    </row>
    <row r="13" spans="1:12" ht="45" customHeight="1" x14ac:dyDescent="0.2">
      <c r="B13" s="62" t="s">
        <v>124</v>
      </c>
      <c r="C13" s="37" t="s">
        <v>96</v>
      </c>
      <c r="D13" s="51" t="s">
        <v>88</v>
      </c>
      <c r="E13" s="41" t="s">
        <v>106</v>
      </c>
      <c r="F13" s="40">
        <f>IF(E13="Prevenir o detectar",15,IF(E13="No es control",0,""))</f>
        <v>15</v>
      </c>
      <c r="G13" s="543" t="s">
        <v>265</v>
      </c>
      <c r="H13" s="544"/>
      <c r="I13" s="544"/>
      <c r="J13" s="544"/>
      <c r="K13" s="544"/>
      <c r="L13" s="545"/>
    </row>
    <row r="14" spans="1:12" ht="30" customHeight="1" x14ac:dyDescent="0.2">
      <c r="B14" s="63" t="s">
        <v>126</v>
      </c>
      <c r="C14" s="37" t="s">
        <v>97</v>
      </c>
      <c r="D14" s="51" t="s">
        <v>89</v>
      </c>
      <c r="E14" s="39" t="s">
        <v>108</v>
      </c>
      <c r="F14" s="40">
        <f>IF(E14="Confiable",15,IF(E14="No confiable",0,""))</f>
        <v>15</v>
      </c>
      <c r="G14" s="457" t="s">
        <v>266</v>
      </c>
      <c r="H14" s="458"/>
      <c r="I14" s="458"/>
      <c r="J14" s="458"/>
      <c r="K14" s="458"/>
      <c r="L14" s="459"/>
    </row>
    <row r="15" spans="1:12" ht="45" customHeight="1" x14ac:dyDescent="0.2">
      <c r="B15" s="63" t="s">
        <v>127</v>
      </c>
      <c r="C15" s="37" t="s">
        <v>98</v>
      </c>
      <c r="D15" s="51" t="s">
        <v>90</v>
      </c>
      <c r="E15" s="41" t="s">
        <v>110</v>
      </c>
      <c r="F15" s="40">
        <f>IF(E15="Se investigan y resuelven oportunamente",15,IF(E15="No se investigan y resuelven oportunamente",0,""))</f>
        <v>15</v>
      </c>
      <c r="G15" s="457" t="s">
        <v>267</v>
      </c>
      <c r="H15" s="458"/>
      <c r="I15" s="458"/>
      <c r="J15" s="458"/>
      <c r="K15" s="458"/>
      <c r="L15" s="459"/>
    </row>
    <row r="16" spans="1:12" ht="30" customHeight="1" thickBot="1" x14ac:dyDescent="0.25">
      <c r="B16" s="64" t="s">
        <v>125</v>
      </c>
      <c r="C16" s="47" t="s">
        <v>99</v>
      </c>
      <c r="D16" s="52" t="s">
        <v>91</v>
      </c>
      <c r="E16" s="42" t="s">
        <v>112</v>
      </c>
      <c r="F16" s="43">
        <f>IF(E16="Completa",10,IF(E16="Incompleta",5,IF(E16="No existe",0,"")))</f>
        <v>10</v>
      </c>
      <c r="G16" s="546" t="s">
        <v>382</v>
      </c>
      <c r="H16" s="547"/>
      <c r="I16" s="547"/>
      <c r="J16" s="547"/>
      <c r="K16" s="547"/>
      <c r="L16" s="548"/>
    </row>
    <row r="17" spans="1:12" ht="7.5" customHeight="1" thickBot="1" x14ac:dyDescent="0.25">
      <c r="D17" s="38"/>
      <c r="G17" s="83"/>
      <c r="H17" s="83"/>
      <c r="I17" s="83"/>
      <c r="J17" s="83"/>
      <c r="K17" s="83"/>
      <c r="L17" s="83"/>
    </row>
    <row r="18" spans="1:12" x14ac:dyDescent="0.2">
      <c r="D18" s="48" t="s">
        <v>92</v>
      </c>
      <c r="E18" s="377">
        <f>IF(SUM(F10:F16)=0,"-",SUM(F10:F16))</f>
        <v>100</v>
      </c>
      <c r="F18" s="378"/>
      <c r="G18" s="84"/>
      <c r="H18" s="84"/>
      <c r="I18" s="84"/>
      <c r="J18" s="84"/>
      <c r="K18" s="84"/>
      <c r="L18" s="84"/>
    </row>
    <row r="19" spans="1:12" ht="15" thickBot="1" x14ac:dyDescent="0.25">
      <c r="D19" s="49" t="s">
        <v>118</v>
      </c>
      <c r="E19" s="380" t="str">
        <f>IF(E18&lt;=74,"Débil",IF(E18&lt;=89,"Moderado",IF(E18&lt;=100,"Fuerte","")))</f>
        <v>Fuerte</v>
      </c>
      <c r="F19" s="381"/>
      <c r="G19" s="84"/>
      <c r="H19" s="84"/>
      <c r="I19" s="84"/>
      <c r="J19" s="84"/>
      <c r="K19" s="84"/>
      <c r="L19" s="84"/>
    </row>
    <row r="20" spans="1:12" ht="15" thickBot="1" x14ac:dyDescent="0.25"/>
    <row r="21" spans="1:12" ht="30" customHeight="1" thickBot="1" x14ac:dyDescent="0.25">
      <c r="A21" s="120" t="str">
        <f>+Matriz!E10</f>
        <v>EGCM-RC-001</v>
      </c>
      <c r="B21" s="445" t="str">
        <f>+Matriz!F10</f>
        <v>Difusión intencional de información atendiendo a intereses particulares internos y/o externos.</v>
      </c>
      <c r="C21" s="446"/>
      <c r="D21" s="446"/>
      <c r="E21" s="446"/>
      <c r="F21" s="446"/>
      <c r="G21" s="446"/>
      <c r="H21" s="446"/>
      <c r="I21" s="446"/>
      <c r="J21" s="446"/>
      <c r="K21" s="446"/>
      <c r="L21" s="447"/>
    </row>
    <row r="22" spans="1:12" ht="15" thickBot="1" x14ac:dyDescent="0.25"/>
    <row r="23" spans="1:12" ht="15.75" customHeight="1" x14ac:dyDescent="0.2">
      <c r="B23" s="448" t="s">
        <v>153</v>
      </c>
      <c r="C23" s="449"/>
      <c r="D23" s="450"/>
      <c r="E23" s="555" t="s">
        <v>119</v>
      </c>
      <c r="F23" s="556"/>
      <c r="G23" s="556"/>
      <c r="H23" s="556"/>
      <c r="I23" s="556"/>
      <c r="J23" s="556"/>
      <c r="K23" s="556"/>
      <c r="L23" s="557"/>
    </row>
    <row r="24" spans="1:12" ht="27" customHeight="1" thickBot="1" x14ac:dyDescent="0.25">
      <c r="B24" s="451"/>
      <c r="C24" s="452"/>
      <c r="D24" s="453"/>
      <c r="E24" s="558" t="str">
        <f>+Matriz!Q10</f>
        <v xml:space="preserve">Aplicar una ruta de revisión del contenido a publicar o difundir por parte de la Coordinación de Prensa y Comunicaciones. </v>
      </c>
      <c r="F24" s="559"/>
      <c r="G24" s="559"/>
      <c r="H24" s="559"/>
      <c r="I24" s="559"/>
      <c r="J24" s="559"/>
      <c r="K24" s="559"/>
      <c r="L24" s="560"/>
    </row>
    <row r="25" spans="1:12" ht="15" x14ac:dyDescent="0.25">
      <c r="B25" s="561" t="s">
        <v>120</v>
      </c>
      <c r="C25" s="563" t="s">
        <v>121</v>
      </c>
      <c r="D25" s="450"/>
      <c r="E25" s="565" t="s">
        <v>115</v>
      </c>
      <c r="F25" s="566"/>
      <c r="G25" s="567" t="s">
        <v>72</v>
      </c>
      <c r="H25" s="568"/>
      <c r="I25" s="568"/>
      <c r="J25" s="568"/>
      <c r="K25" s="568"/>
      <c r="L25" s="569"/>
    </row>
    <row r="26" spans="1:12" ht="15" customHeight="1" thickBot="1" x14ac:dyDescent="0.25">
      <c r="B26" s="562"/>
      <c r="C26" s="564"/>
      <c r="D26" s="453"/>
      <c r="E26" s="59" t="s">
        <v>116</v>
      </c>
      <c r="F26" s="60" t="s">
        <v>117</v>
      </c>
      <c r="G26" s="472"/>
      <c r="H26" s="473"/>
      <c r="I26" s="473"/>
      <c r="J26" s="473"/>
      <c r="K26" s="473"/>
      <c r="L26" s="474"/>
    </row>
    <row r="27" spans="1:12" ht="49.5" customHeight="1" x14ac:dyDescent="0.2">
      <c r="B27" s="570" t="s">
        <v>122</v>
      </c>
      <c r="C27" s="104" t="s">
        <v>93</v>
      </c>
      <c r="D27" s="106" t="s">
        <v>85</v>
      </c>
      <c r="E27" s="44" t="s">
        <v>100</v>
      </c>
      <c r="F27" s="45">
        <f>IF(E27="Asignado",15,IF(E27="No asignado",0,""))</f>
        <v>15</v>
      </c>
      <c r="G27" s="518" t="s">
        <v>446</v>
      </c>
      <c r="H27" s="519"/>
      <c r="I27" s="519"/>
      <c r="J27" s="519"/>
      <c r="K27" s="519"/>
      <c r="L27" s="520"/>
    </row>
    <row r="28" spans="1:12" ht="30.75" customHeight="1" x14ac:dyDescent="0.2">
      <c r="B28" s="571"/>
      <c r="C28" s="37" t="s">
        <v>94</v>
      </c>
      <c r="D28" s="51" t="s">
        <v>86</v>
      </c>
      <c r="E28" s="39" t="s">
        <v>102</v>
      </c>
      <c r="F28" s="40">
        <f>IF(E28="Adecuado",15,IF(E28="Inadecuado",0,""))</f>
        <v>15</v>
      </c>
      <c r="G28" s="478" t="s">
        <v>447</v>
      </c>
      <c r="H28" s="479"/>
      <c r="I28" s="479"/>
      <c r="J28" s="479"/>
      <c r="K28" s="479"/>
      <c r="L28" s="480"/>
    </row>
    <row r="29" spans="1:12" ht="31.5" customHeight="1" x14ac:dyDescent="0.2">
      <c r="B29" s="103" t="s">
        <v>123</v>
      </c>
      <c r="C29" s="37" t="s">
        <v>95</v>
      </c>
      <c r="D29" s="51" t="s">
        <v>87</v>
      </c>
      <c r="E29" s="39" t="s">
        <v>104</v>
      </c>
      <c r="F29" s="40">
        <f>IF(E29="Oportuna",15,IF(E29="Inoportuna",0,""))</f>
        <v>15</v>
      </c>
      <c r="G29" s="478" t="s">
        <v>448</v>
      </c>
      <c r="H29" s="479"/>
      <c r="I29" s="479"/>
      <c r="J29" s="479"/>
      <c r="K29" s="479"/>
      <c r="L29" s="480"/>
    </row>
    <row r="30" spans="1:12" ht="38.25" customHeight="1" x14ac:dyDescent="0.2">
      <c r="B30" s="103" t="s">
        <v>124</v>
      </c>
      <c r="C30" s="37" t="s">
        <v>96</v>
      </c>
      <c r="D30" s="51" t="s">
        <v>88</v>
      </c>
      <c r="E30" s="41" t="s">
        <v>106</v>
      </c>
      <c r="F30" s="40">
        <f>IF(E30="Prevenir o detectar",15,IF(E30="No es control",0,""))</f>
        <v>15</v>
      </c>
      <c r="G30" s="478" t="s">
        <v>449</v>
      </c>
      <c r="H30" s="479"/>
      <c r="I30" s="479"/>
      <c r="J30" s="479"/>
      <c r="K30" s="479"/>
      <c r="L30" s="480"/>
    </row>
    <row r="31" spans="1:12" ht="30" customHeight="1" x14ac:dyDescent="0.2">
      <c r="B31" s="107" t="s">
        <v>126</v>
      </c>
      <c r="C31" s="37" t="s">
        <v>97</v>
      </c>
      <c r="D31" s="51" t="s">
        <v>89</v>
      </c>
      <c r="E31" s="39" t="s">
        <v>108</v>
      </c>
      <c r="F31" s="40">
        <f>IF(E31="Confiable",15,IF(E31="No confiable",0,""))</f>
        <v>15</v>
      </c>
      <c r="G31" s="478" t="s">
        <v>450</v>
      </c>
      <c r="H31" s="479"/>
      <c r="I31" s="479"/>
      <c r="J31" s="479"/>
      <c r="K31" s="479"/>
      <c r="L31" s="480"/>
    </row>
    <row r="32" spans="1:12" ht="38.25" customHeight="1" x14ac:dyDescent="0.2">
      <c r="B32" s="107" t="s">
        <v>127</v>
      </c>
      <c r="C32" s="37" t="s">
        <v>98</v>
      </c>
      <c r="D32" s="51" t="s">
        <v>90</v>
      </c>
      <c r="E32" s="41" t="s">
        <v>110</v>
      </c>
      <c r="F32" s="40">
        <f>IF(E32="Se investigan y resuelven oportunamente",15,IF(E32="No se investigan y resuelven oportunamente",0,""))</f>
        <v>15</v>
      </c>
      <c r="G32" s="478" t="s">
        <v>545</v>
      </c>
      <c r="H32" s="479"/>
      <c r="I32" s="479"/>
      <c r="J32" s="479"/>
      <c r="K32" s="479"/>
      <c r="L32" s="480"/>
    </row>
    <row r="33" spans="1:28" ht="36.75" customHeight="1" thickBot="1" x14ac:dyDescent="0.25">
      <c r="B33" s="64" t="s">
        <v>125</v>
      </c>
      <c r="C33" s="105" t="s">
        <v>99</v>
      </c>
      <c r="D33" s="52" t="s">
        <v>91</v>
      </c>
      <c r="E33" s="42" t="s">
        <v>112</v>
      </c>
      <c r="F33" s="43">
        <f>IF(E33="Completa",10,IF(E33="Incompleta",5,IF(E33="No existe",0,"")))</f>
        <v>10</v>
      </c>
      <c r="G33" s="442" t="s">
        <v>451</v>
      </c>
      <c r="H33" s="443"/>
      <c r="I33" s="443"/>
      <c r="J33" s="443"/>
      <c r="K33" s="443"/>
      <c r="L33" s="444"/>
    </row>
    <row r="34" spans="1:28" ht="15" thickBot="1" x14ac:dyDescent="0.25">
      <c r="D34" s="38"/>
    </row>
    <row r="35" spans="1:28" x14ac:dyDescent="0.2">
      <c r="D35" s="118" t="s">
        <v>92</v>
      </c>
      <c r="E35" s="588">
        <f>IF(SUM(F27:F33)=0,"-",SUM(F27:F33))</f>
        <v>100</v>
      </c>
      <c r="F35" s="589"/>
      <c r="G35" s="114"/>
      <c r="H35" s="114"/>
      <c r="I35" s="114"/>
      <c r="J35" s="114"/>
      <c r="K35" s="114"/>
      <c r="L35" s="114"/>
    </row>
    <row r="36" spans="1:28" ht="15" thickBot="1" x14ac:dyDescent="0.25">
      <c r="D36" s="119" t="s">
        <v>118</v>
      </c>
      <c r="E36" s="590" t="str">
        <f>IF(E35&lt;=74,"Débil",IF(E35&lt;=89,"Moderado",IF(E35&lt;=100,"Fuerte","")))</f>
        <v>Fuerte</v>
      </c>
      <c r="F36" s="591"/>
      <c r="G36" s="114"/>
      <c r="H36" s="114"/>
      <c r="I36" s="114"/>
      <c r="J36" s="114"/>
      <c r="K36" s="114"/>
      <c r="L36" s="114"/>
    </row>
    <row r="37" spans="1:28" ht="15" thickBot="1" x14ac:dyDescent="0.25"/>
    <row r="38" spans="1:28" ht="30" customHeight="1" thickBot="1" x14ac:dyDescent="0.25">
      <c r="A38" s="61" t="str">
        <f>+Matriz!E11</f>
        <v>MPTV-RC-001</v>
      </c>
      <c r="B38" s="445" t="str">
        <f>+Matriz!F11</f>
        <v>Administración inadecuada  de los recursos asignados para la producción de contenidos con el fin obtener beneficio propio o para favorecer un tercero</v>
      </c>
      <c r="C38" s="446"/>
      <c r="D38" s="446"/>
      <c r="E38" s="446"/>
      <c r="F38" s="446"/>
      <c r="G38" s="446"/>
      <c r="H38" s="446"/>
      <c r="I38" s="446"/>
      <c r="J38" s="446"/>
      <c r="K38" s="446"/>
      <c r="L38" s="447"/>
    </row>
    <row r="39" spans="1:28" ht="15" thickBot="1" x14ac:dyDescent="0.25"/>
    <row r="40" spans="1:28" ht="15.75" customHeight="1" thickBot="1" x14ac:dyDescent="0.25">
      <c r="B40" s="448" t="s">
        <v>153</v>
      </c>
      <c r="C40" s="449"/>
      <c r="D40" s="449"/>
      <c r="E40" s="408" t="s">
        <v>119</v>
      </c>
      <c r="F40" s="409"/>
      <c r="G40" s="409"/>
      <c r="H40" s="409"/>
      <c r="I40" s="409"/>
      <c r="J40" s="409"/>
      <c r="K40" s="409"/>
      <c r="L40" s="410"/>
      <c r="M40" s="388" t="s">
        <v>274</v>
      </c>
      <c r="N40" s="389"/>
      <c r="O40" s="389"/>
      <c r="P40" s="389"/>
      <c r="Q40" s="389"/>
      <c r="R40" s="389"/>
      <c r="S40" s="389"/>
      <c r="T40" s="539"/>
      <c r="U40" s="388" t="s">
        <v>304</v>
      </c>
      <c r="V40" s="389"/>
      <c r="W40" s="389"/>
      <c r="X40" s="389"/>
      <c r="Y40" s="389"/>
      <c r="Z40" s="389"/>
      <c r="AA40" s="389"/>
      <c r="AB40" s="539"/>
    </row>
    <row r="41" spans="1:28" ht="143.25" customHeight="1" thickBot="1" x14ac:dyDescent="0.25">
      <c r="B41" s="451"/>
      <c r="C41" s="452"/>
      <c r="D41" s="452"/>
      <c r="E41" s="466" t="str">
        <f>+Matriz!Q11</f>
        <v>1. Realizar la autorización de salida de equipos por la instancia correspondiente.</v>
      </c>
      <c r="F41" s="467"/>
      <c r="G41" s="467"/>
      <c r="H41" s="467"/>
      <c r="I41" s="467"/>
      <c r="J41" s="467"/>
      <c r="K41" s="467"/>
      <c r="L41" s="468"/>
      <c r="M41" s="466" t="str">
        <f>+Matriz!Q12</f>
        <v>2. Establecer lineamientos internos para el uso del transporte y soportes (planilla de servicios) del proveedor de transporte publicadas en Secop II</v>
      </c>
      <c r="N41" s="467"/>
      <c r="O41" s="467"/>
      <c r="P41" s="467"/>
      <c r="Q41" s="467"/>
      <c r="R41" s="467"/>
      <c r="S41" s="467"/>
      <c r="T41" s="468"/>
      <c r="U41" s="466" t="str">
        <f>+Matriz!Q13</f>
        <v xml:space="preserve">3. Definir las condiciones técnicas y jurídicas para  la contratación de los proveedores de contenidos requeridos por la dirección operativa de acuerdo con lo establecido en el manual de contratación de capital </v>
      </c>
      <c r="V41" s="467"/>
      <c r="W41" s="467"/>
      <c r="X41" s="467"/>
      <c r="Y41" s="467"/>
      <c r="Z41" s="467"/>
      <c r="AA41" s="467"/>
      <c r="AB41" s="468"/>
    </row>
    <row r="42" spans="1:28" ht="15" x14ac:dyDescent="0.25">
      <c r="B42" s="433" t="s">
        <v>120</v>
      </c>
      <c r="C42" s="435" t="s">
        <v>121</v>
      </c>
      <c r="D42" s="436"/>
      <c r="E42" s="414" t="s">
        <v>115</v>
      </c>
      <c r="F42" s="415"/>
      <c r="G42" s="469" t="s">
        <v>72</v>
      </c>
      <c r="H42" s="470"/>
      <c r="I42" s="470"/>
      <c r="J42" s="470"/>
      <c r="K42" s="470"/>
      <c r="L42" s="471"/>
      <c r="M42" s="565" t="s">
        <v>115</v>
      </c>
      <c r="N42" s="566"/>
      <c r="O42" s="567" t="s">
        <v>72</v>
      </c>
      <c r="P42" s="568"/>
      <c r="Q42" s="568"/>
      <c r="R42" s="568"/>
      <c r="S42" s="568"/>
      <c r="T42" s="569"/>
      <c r="U42" s="565" t="s">
        <v>115</v>
      </c>
      <c r="V42" s="566"/>
      <c r="W42" s="567" t="s">
        <v>72</v>
      </c>
      <c r="X42" s="568"/>
      <c r="Y42" s="568"/>
      <c r="Z42" s="568"/>
      <c r="AA42" s="568"/>
      <c r="AB42" s="569"/>
    </row>
    <row r="43" spans="1:28" ht="15" thickBot="1" x14ac:dyDescent="0.25">
      <c r="B43" s="434"/>
      <c r="C43" s="437"/>
      <c r="D43" s="438"/>
      <c r="E43" s="59" t="s">
        <v>116</v>
      </c>
      <c r="F43" s="60" t="s">
        <v>117</v>
      </c>
      <c r="G43" s="472"/>
      <c r="H43" s="473"/>
      <c r="I43" s="473"/>
      <c r="J43" s="473"/>
      <c r="K43" s="473"/>
      <c r="L43" s="474"/>
      <c r="M43" s="59" t="s">
        <v>116</v>
      </c>
      <c r="N43" s="60" t="s">
        <v>117</v>
      </c>
      <c r="O43" s="472"/>
      <c r="P43" s="473"/>
      <c r="Q43" s="473"/>
      <c r="R43" s="473"/>
      <c r="S43" s="473"/>
      <c r="T43" s="474"/>
      <c r="U43" s="59" t="s">
        <v>116</v>
      </c>
      <c r="V43" s="60" t="s">
        <v>117</v>
      </c>
      <c r="W43" s="472"/>
      <c r="X43" s="473"/>
      <c r="Y43" s="473"/>
      <c r="Z43" s="473"/>
      <c r="AA43" s="473"/>
      <c r="AB43" s="474"/>
    </row>
    <row r="44" spans="1:28" ht="36.75" customHeight="1" x14ac:dyDescent="0.2">
      <c r="B44" s="428" t="s">
        <v>122</v>
      </c>
      <c r="C44" s="98" t="s">
        <v>93</v>
      </c>
      <c r="D44" s="102" t="s">
        <v>85</v>
      </c>
      <c r="E44" s="44" t="s">
        <v>100</v>
      </c>
      <c r="F44" s="45">
        <f>IF(E44="Asignado",15,IF(E44="No asignado",0,""))</f>
        <v>15</v>
      </c>
      <c r="G44" s="518" t="s">
        <v>546</v>
      </c>
      <c r="H44" s="519"/>
      <c r="I44" s="519"/>
      <c r="J44" s="519"/>
      <c r="K44" s="519"/>
      <c r="L44" s="520"/>
      <c r="M44" s="44" t="s">
        <v>100</v>
      </c>
      <c r="N44" s="45">
        <f>IF(M44="Asignado",15,IF(M44="No asignado",0,""))</f>
        <v>15</v>
      </c>
      <c r="O44" s="572" t="s">
        <v>391</v>
      </c>
      <c r="P44" s="573"/>
      <c r="Q44" s="573"/>
      <c r="R44" s="573"/>
      <c r="S44" s="573"/>
      <c r="T44" s="574"/>
      <c r="U44" s="44" t="s">
        <v>100</v>
      </c>
      <c r="V44" s="45">
        <f>IF(U44="Asignado",15,IF(U44="No asignado",0,""))</f>
        <v>15</v>
      </c>
      <c r="W44" s="575" t="s">
        <v>547</v>
      </c>
      <c r="X44" s="576"/>
      <c r="Y44" s="576"/>
      <c r="Z44" s="576"/>
      <c r="AA44" s="576"/>
      <c r="AB44" s="577"/>
    </row>
    <row r="45" spans="1:28" ht="41.25" customHeight="1" x14ac:dyDescent="0.2">
      <c r="B45" s="429"/>
      <c r="C45" s="37" t="s">
        <v>94</v>
      </c>
      <c r="D45" s="51" t="s">
        <v>86</v>
      </c>
      <c r="E45" s="39" t="s">
        <v>102</v>
      </c>
      <c r="F45" s="40">
        <f>IF(E45="Adecuado",15,IF(E45="Inadecuado",0,""))</f>
        <v>15</v>
      </c>
      <c r="G45" s="478" t="s">
        <v>548</v>
      </c>
      <c r="H45" s="479"/>
      <c r="I45" s="479"/>
      <c r="J45" s="479"/>
      <c r="K45" s="479"/>
      <c r="L45" s="480"/>
      <c r="M45" s="39" t="s">
        <v>102</v>
      </c>
      <c r="N45" s="40">
        <f>IF(M45="Adecuado",15,IF(M45="Inadecuado",0,""))</f>
        <v>15</v>
      </c>
      <c r="O45" s="578" t="s">
        <v>549</v>
      </c>
      <c r="P45" s="579"/>
      <c r="Q45" s="579"/>
      <c r="R45" s="579"/>
      <c r="S45" s="579"/>
      <c r="T45" s="580"/>
      <c r="U45" s="39" t="s">
        <v>102</v>
      </c>
      <c r="V45" s="40">
        <f>IF(U45="Adecuado",15,IF(U45="Inadecuado",0,""))</f>
        <v>15</v>
      </c>
      <c r="W45" s="522" t="s">
        <v>550</v>
      </c>
      <c r="X45" s="581"/>
      <c r="Y45" s="581"/>
      <c r="Z45" s="581"/>
      <c r="AA45" s="581"/>
      <c r="AB45" s="582"/>
    </row>
    <row r="46" spans="1:28" ht="41.25" customHeight="1" x14ac:dyDescent="0.2">
      <c r="B46" s="100" t="s">
        <v>123</v>
      </c>
      <c r="C46" s="37" t="s">
        <v>95</v>
      </c>
      <c r="D46" s="51" t="s">
        <v>87</v>
      </c>
      <c r="E46" s="39" t="s">
        <v>104</v>
      </c>
      <c r="F46" s="40">
        <f>IF(E46="Oportuna",15,IF(E46="Inoportuna",0,""))</f>
        <v>15</v>
      </c>
      <c r="G46" s="478" t="s">
        <v>551</v>
      </c>
      <c r="H46" s="479"/>
      <c r="I46" s="479"/>
      <c r="J46" s="479"/>
      <c r="K46" s="479"/>
      <c r="L46" s="480"/>
      <c r="M46" s="39" t="s">
        <v>104</v>
      </c>
      <c r="N46" s="40">
        <f>IF(M46="Oportuna",15,IF(M46="Inoportuna",0,""))</f>
        <v>15</v>
      </c>
      <c r="O46" s="578" t="s">
        <v>552</v>
      </c>
      <c r="P46" s="579"/>
      <c r="Q46" s="579"/>
      <c r="R46" s="579"/>
      <c r="S46" s="579"/>
      <c r="T46" s="580"/>
      <c r="U46" s="39" t="s">
        <v>104</v>
      </c>
      <c r="V46" s="40">
        <f>IF(U46="Oportuna",15,IF(U46="Inoportuna",0,""))</f>
        <v>15</v>
      </c>
      <c r="W46" s="583" t="s">
        <v>553</v>
      </c>
      <c r="X46" s="583"/>
      <c r="Y46" s="583"/>
      <c r="Z46" s="583"/>
      <c r="AA46" s="583"/>
      <c r="AB46" s="584"/>
    </row>
    <row r="47" spans="1:28" ht="41.25" customHeight="1" x14ac:dyDescent="0.2">
      <c r="B47" s="100" t="s">
        <v>124</v>
      </c>
      <c r="C47" s="37" t="s">
        <v>96</v>
      </c>
      <c r="D47" s="51" t="s">
        <v>88</v>
      </c>
      <c r="E47" s="41" t="s">
        <v>106</v>
      </c>
      <c r="F47" s="40">
        <f>IF(E47="Prevenir o detectar",15,IF(E47="No es control",0,""))</f>
        <v>15</v>
      </c>
      <c r="G47" s="478" t="s">
        <v>397</v>
      </c>
      <c r="H47" s="479"/>
      <c r="I47" s="479"/>
      <c r="J47" s="479"/>
      <c r="K47" s="479"/>
      <c r="L47" s="480"/>
      <c r="M47" s="41" t="s">
        <v>106</v>
      </c>
      <c r="N47" s="40">
        <f>IF(M47="Prevenir o detectar",15,IF(M47="No es control",0,""))</f>
        <v>15</v>
      </c>
      <c r="O47" s="578" t="s">
        <v>392</v>
      </c>
      <c r="P47" s="579"/>
      <c r="Q47" s="579"/>
      <c r="R47" s="579"/>
      <c r="S47" s="579"/>
      <c r="T47" s="580"/>
      <c r="U47" s="41" t="s">
        <v>106</v>
      </c>
      <c r="V47" s="40">
        <f>IF(U47="Prevenir o detectar",15,IF(U47="No es control",0,""))</f>
        <v>15</v>
      </c>
      <c r="W47" s="522" t="s">
        <v>393</v>
      </c>
      <c r="X47" s="522"/>
      <c r="Y47" s="522"/>
      <c r="Z47" s="522"/>
      <c r="AA47" s="522"/>
      <c r="AB47" s="523"/>
    </row>
    <row r="48" spans="1:28" ht="41.25" customHeight="1" x14ac:dyDescent="0.2">
      <c r="B48" s="101" t="s">
        <v>126</v>
      </c>
      <c r="C48" s="37" t="s">
        <v>97</v>
      </c>
      <c r="D48" s="51" t="s">
        <v>89</v>
      </c>
      <c r="E48" s="39" t="s">
        <v>108</v>
      </c>
      <c r="F48" s="40">
        <f>IF(E48="Confiable",15,IF(E48="No confiable",0,""))</f>
        <v>15</v>
      </c>
      <c r="G48" s="478" t="s">
        <v>554</v>
      </c>
      <c r="H48" s="479"/>
      <c r="I48" s="479"/>
      <c r="J48" s="479"/>
      <c r="K48" s="479"/>
      <c r="L48" s="480"/>
      <c r="M48" s="39" t="s">
        <v>108</v>
      </c>
      <c r="N48" s="40">
        <f>IF(M48="Confiable",15,IF(M48="No confiable",0,""))</f>
        <v>15</v>
      </c>
      <c r="O48" s="578" t="s">
        <v>394</v>
      </c>
      <c r="P48" s="579"/>
      <c r="Q48" s="579"/>
      <c r="R48" s="579"/>
      <c r="S48" s="579"/>
      <c r="T48" s="580"/>
      <c r="U48" s="39" t="s">
        <v>108</v>
      </c>
      <c r="V48" s="40">
        <f>IF(U48="Confiable",15,IF(U48="No confiable",0,""))</f>
        <v>15</v>
      </c>
      <c r="W48" s="478" t="s">
        <v>555</v>
      </c>
      <c r="X48" s="479"/>
      <c r="Y48" s="479"/>
      <c r="Z48" s="479"/>
      <c r="AA48" s="479"/>
      <c r="AB48" s="480"/>
    </row>
    <row r="49" spans="1:28" ht="41.25" customHeight="1" x14ac:dyDescent="0.2">
      <c r="B49" s="101" t="s">
        <v>127</v>
      </c>
      <c r="C49" s="37" t="s">
        <v>98</v>
      </c>
      <c r="D49" s="51" t="s">
        <v>90</v>
      </c>
      <c r="E49" s="41" t="s">
        <v>110</v>
      </c>
      <c r="F49" s="40">
        <f>IF(E49="Se investigan y resuelven oportunamente",15,IF(E49="No se investigan y resuelven oportunamente",0,""))</f>
        <v>15</v>
      </c>
      <c r="G49" s="478" t="s">
        <v>556</v>
      </c>
      <c r="H49" s="479"/>
      <c r="I49" s="479"/>
      <c r="J49" s="479"/>
      <c r="K49" s="479"/>
      <c r="L49" s="480"/>
      <c r="M49" s="41" t="s">
        <v>110</v>
      </c>
      <c r="N49" s="40">
        <f>IF(M49="Se investigan y resuelven oportunamente",15,IF(M49="No se investigan y resuelven oportunamente",0,""))</f>
        <v>15</v>
      </c>
      <c r="O49" s="578" t="s">
        <v>395</v>
      </c>
      <c r="P49" s="579"/>
      <c r="Q49" s="579"/>
      <c r="R49" s="579"/>
      <c r="S49" s="579"/>
      <c r="T49" s="580"/>
      <c r="U49" s="41" t="s">
        <v>110</v>
      </c>
      <c r="V49" s="40">
        <f>IF(U49="Se investigan y resuelven oportunamente",15,IF(U49="No se investigan y resuelven oportunamente",0,""))</f>
        <v>15</v>
      </c>
      <c r="W49" s="478" t="s">
        <v>557</v>
      </c>
      <c r="X49" s="479"/>
      <c r="Y49" s="479"/>
      <c r="Z49" s="479"/>
      <c r="AA49" s="479"/>
      <c r="AB49" s="480"/>
    </row>
    <row r="50" spans="1:28" ht="41.25" customHeight="1" thickBot="1" x14ac:dyDescent="0.25">
      <c r="B50" s="64" t="s">
        <v>125</v>
      </c>
      <c r="C50" s="99" t="s">
        <v>99</v>
      </c>
      <c r="D50" s="52" t="s">
        <v>91</v>
      </c>
      <c r="E50" s="42" t="s">
        <v>112</v>
      </c>
      <c r="F50" s="43">
        <f>IF(E50="Completa",10,IF(E50="Incompleta",5,IF(E50="No existe",0,"")))</f>
        <v>10</v>
      </c>
      <c r="G50" s="442" t="s">
        <v>398</v>
      </c>
      <c r="H50" s="443"/>
      <c r="I50" s="443"/>
      <c r="J50" s="443"/>
      <c r="K50" s="443"/>
      <c r="L50" s="444"/>
      <c r="M50" s="42" t="s">
        <v>112</v>
      </c>
      <c r="N50" s="43">
        <f>IF(M50="Completa",10,IF(M50="Incompleta",5,IF(M50="No existe",0,"")))</f>
        <v>10</v>
      </c>
      <c r="O50" s="585" t="s">
        <v>396</v>
      </c>
      <c r="P50" s="586"/>
      <c r="Q50" s="586"/>
      <c r="R50" s="586"/>
      <c r="S50" s="586"/>
      <c r="T50" s="587"/>
      <c r="U50" s="42" t="s">
        <v>112</v>
      </c>
      <c r="V50" s="43">
        <f>IF(U50="Completa",10,IF(U50="Incompleta",5,IF(U50="No existe",0,"")))</f>
        <v>10</v>
      </c>
      <c r="W50" s="442" t="s">
        <v>389</v>
      </c>
      <c r="X50" s="443"/>
      <c r="Y50" s="443"/>
      <c r="Z50" s="443"/>
      <c r="AA50" s="443"/>
      <c r="AB50" s="444"/>
    </row>
    <row r="51" spans="1:28" ht="15" thickBot="1" x14ac:dyDescent="0.25">
      <c r="D51" s="38"/>
      <c r="G51" s="83"/>
      <c r="H51" s="83"/>
      <c r="I51" s="83"/>
      <c r="J51" s="83"/>
      <c r="K51" s="83"/>
      <c r="L51" s="83"/>
    </row>
    <row r="52" spans="1:28" x14ac:dyDescent="0.2">
      <c r="D52" s="48" t="s">
        <v>92</v>
      </c>
      <c r="E52" s="377">
        <f>IF(SUM(F44:F50)=0,"-",SUM(F44:F50))</f>
        <v>100</v>
      </c>
      <c r="F52" s="378"/>
      <c r="G52" s="84"/>
      <c r="H52" s="84"/>
      <c r="I52" s="84"/>
      <c r="J52" s="84"/>
      <c r="K52" s="84"/>
      <c r="L52" s="84"/>
      <c r="M52" s="588">
        <f>IF(SUM(N44:N50)=0,"-",SUM(N44:N50))</f>
        <v>100</v>
      </c>
      <c r="N52" s="589"/>
      <c r="U52" s="588">
        <f>IF(SUM(V44:V50)=0,"-",SUM(V44:V50))</f>
        <v>100</v>
      </c>
      <c r="V52" s="589"/>
    </row>
    <row r="53" spans="1:28" ht="15" thickBot="1" x14ac:dyDescent="0.25">
      <c r="D53" s="49" t="s">
        <v>118</v>
      </c>
      <c r="E53" s="380" t="str">
        <f>IF(E52&lt;=74,"Débil",IF(E52&lt;=89,"Moderado",IF(E52&lt;=100,"Fuerte","")))</f>
        <v>Fuerte</v>
      </c>
      <c r="F53" s="381"/>
      <c r="G53" s="84"/>
      <c r="H53" s="84"/>
      <c r="I53" s="84"/>
      <c r="J53" s="84"/>
      <c r="K53" s="84"/>
      <c r="L53" s="84"/>
      <c r="M53" s="590" t="str">
        <f>IF(M52&lt;=74,"Débil",IF(M52&lt;=89,"Moderado",IF(M52&lt;=100,"Fuerte","")))</f>
        <v>Fuerte</v>
      </c>
      <c r="N53" s="591"/>
      <c r="U53" s="590" t="str">
        <f>IF(U52&lt;=74,"Débil",IF(U52&lt;=89,"Moderado",IF(U52&lt;=100,"Fuerte","")))</f>
        <v>Fuerte</v>
      </c>
      <c r="V53" s="591"/>
    </row>
    <row r="54" spans="1:28" ht="15" thickBot="1" x14ac:dyDescent="0.25"/>
    <row r="55" spans="1:28" ht="30" customHeight="1" thickBot="1" x14ac:dyDescent="0.25">
      <c r="A55" s="61" t="str">
        <f>+Matriz!E14</f>
        <v>MDCC-RC-001</v>
      </c>
      <c r="B55" s="445" t="str">
        <f>+Matriz!F14</f>
        <v>Favorecer a un tercero respecto a la acomodación de contenidos en la parrilla de Capital.</v>
      </c>
      <c r="C55" s="446"/>
      <c r="D55" s="446"/>
      <c r="E55" s="446"/>
      <c r="F55" s="446"/>
      <c r="G55" s="446"/>
      <c r="H55" s="446"/>
      <c r="I55" s="446"/>
      <c r="J55" s="446"/>
      <c r="K55" s="446"/>
      <c r="L55" s="447"/>
    </row>
    <row r="56" spans="1:28" ht="15" thickBot="1" x14ac:dyDescent="0.25"/>
    <row r="57" spans="1:28" ht="15.75" customHeight="1" x14ac:dyDescent="0.2">
      <c r="B57" s="448" t="s">
        <v>153</v>
      </c>
      <c r="C57" s="449"/>
      <c r="D57" s="449"/>
      <c r="E57" s="408" t="s">
        <v>119</v>
      </c>
      <c r="F57" s="409"/>
      <c r="G57" s="409"/>
      <c r="H57" s="409"/>
      <c r="I57" s="409"/>
      <c r="J57" s="409"/>
      <c r="K57" s="409"/>
      <c r="L57" s="410"/>
      <c r="M57" s="408" t="s">
        <v>274</v>
      </c>
      <c r="N57" s="409"/>
      <c r="O57" s="409"/>
      <c r="P57" s="409"/>
      <c r="Q57" s="409"/>
      <c r="R57" s="409"/>
      <c r="S57" s="409"/>
      <c r="T57" s="410"/>
    </row>
    <row r="58" spans="1:28" ht="45.75" customHeight="1" thickBot="1" x14ac:dyDescent="0.25">
      <c r="B58" s="451"/>
      <c r="C58" s="452"/>
      <c r="D58" s="452"/>
      <c r="E58" s="466" t="str">
        <f>+Matriz!Q14</f>
        <v>Continuidad  de emisión diaria, parrilla de programación y bitácora de emisión.</v>
      </c>
      <c r="F58" s="467"/>
      <c r="G58" s="467"/>
      <c r="H58" s="467"/>
      <c r="I58" s="467"/>
      <c r="J58" s="467"/>
      <c r="K58" s="467"/>
      <c r="L58" s="468"/>
      <c r="M58" s="466" t="str">
        <f>+Matriz!Q15</f>
        <v>Identificación y aplicación del componente normativo de Capital referente a la programación de los contenidos a emitir, así como los reportes sobre cumplimiento normativo aplicable a los entes externos que lo requieran.</v>
      </c>
      <c r="N58" s="467"/>
      <c r="O58" s="467"/>
      <c r="P58" s="467"/>
      <c r="Q58" s="467"/>
      <c r="R58" s="467"/>
      <c r="S58" s="467"/>
      <c r="T58" s="468"/>
    </row>
    <row r="59" spans="1:28" ht="15" x14ac:dyDescent="0.25">
      <c r="B59" s="433" t="s">
        <v>120</v>
      </c>
      <c r="C59" s="435" t="s">
        <v>121</v>
      </c>
      <c r="D59" s="436"/>
      <c r="E59" s="414" t="s">
        <v>115</v>
      </c>
      <c r="F59" s="415"/>
      <c r="G59" s="469" t="s">
        <v>72</v>
      </c>
      <c r="H59" s="470"/>
      <c r="I59" s="470"/>
      <c r="J59" s="470"/>
      <c r="K59" s="470"/>
      <c r="L59" s="471"/>
      <c r="M59" s="414" t="s">
        <v>115</v>
      </c>
      <c r="N59" s="415"/>
      <c r="O59" s="469" t="s">
        <v>72</v>
      </c>
      <c r="P59" s="592"/>
      <c r="Q59" s="592"/>
      <c r="R59" s="592"/>
      <c r="S59" s="592"/>
      <c r="T59" s="471"/>
    </row>
    <row r="60" spans="1:28" ht="15" thickBot="1" x14ac:dyDescent="0.25">
      <c r="B60" s="434"/>
      <c r="C60" s="437"/>
      <c r="D60" s="438"/>
      <c r="E60" s="59" t="s">
        <v>116</v>
      </c>
      <c r="F60" s="60" t="s">
        <v>117</v>
      </c>
      <c r="G60" s="472"/>
      <c r="H60" s="473"/>
      <c r="I60" s="473"/>
      <c r="J60" s="473"/>
      <c r="K60" s="473"/>
      <c r="L60" s="474"/>
      <c r="M60" s="59" t="s">
        <v>116</v>
      </c>
      <c r="N60" s="60" t="s">
        <v>117</v>
      </c>
      <c r="O60" s="472"/>
      <c r="P60" s="473"/>
      <c r="Q60" s="473"/>
      <c r="R60" s="473"/>
      <c r="S60" s="473"/>
      <c r="T60" s="474"/>
    </row>
    <row r="61" spans="1:28" ht="36" customHeight="1" x14ac:dyDescent="0.2">
      <c r="B61" s="428" t="s">
        <v>122</v>
      </c>
      <c r="C61" s="85" t="s">
        <v>93</v>
      </c>
      <c r="D61" s="50" t="s">
        <v>85</v>
      </c>
      <c r="E61" s="44" t="s">
        <v>100</v>
      </c>
      <c r="F61" s="45">
        <f>IF(E61="Asignado",15,IF(E61="No asignado",0,""))</f>
        <v>15</v>
      </c>
      <c r="G61" s="475" t="s">
        <v>281</v>
      </c>
      <c r="H61" s="476"/>
      <c r="I61" s="476"/>
      <c r="J61" s="476"/>
      <c r="K61" s="476"/>
      <c r="L61" s="477"/>
      <c r="M61" s="44" t="s">
        <v>100</v>
      </c>
      <c r="N61" s="45">
        <f>IF(M61="Asignado",15,IF(M61="No asignado",0,""))</f>
        <v>15</v>
      </c>
      <c r="O61" s="475" t="s">
        <v>409</v>
      </c>
      <c r="P61" s="476"/>
      <c r="Q61" s="476"/>
      <c r="R61" s="476"/>
      <c r="S61" s="476"/>
      <c r="T61" s="477"/>
    </row>
    <row r="62" spans="1:28" ht="36" customHeight="1" x14ac:dyDescent="0.2">
      <c r="B62" s="429"/>
      <c r="C62" s="37" t="s">
        <v>94</v>
      </c>
      <c r="D62" s="51" t="s">
        <v>86</v>
      </c>
      <c r="E62" s="39" t="s">
        <v>102</v>
      </c>
      <c r="F62" s="40">
        <f>IF(E62="Adecuado",15,IF(E62="Inadecuado",0,""))</f>
        <v>15</v>
      </c>
      <c r="G62" s="478" t="s">
        <v>410</v>
      </c>
      <c r="H62" s="479"/>
      <c r="I62" s="479"/>
      <c r="J62" s="479"/>
      <c r="K62" s="479"/>
      <c r="L62" s="480"/>
      <c r="M62" s="39" t="s">
        <v>102</v>
      </c>
      <c r="N62" s="40">
        <f>IF(M62="Adecuado",15,IF(M62="Inadecuado",0,""))</f>
        <v>15</v>
      </c>
      <c r="O62" s="478" t="s">
        <v>410</v>
      </c>
      <c r="P62" s="479"/>
      <c r="Q62" s="479"/>
      <c r="R62" s="479"/>
      <c r="S62" s="479"/>
      <c r="T62" s="480"/>
    </row>
    <row r="63" spans="1:28" ht="36" customHeight="1" x14ac:dyDescent="0.2">
      <c r="B63" s="87" t="s">
        <v>123</v>
      </c>
      <c r="C63" s="37" t="s">
        <v>95</v>
      </c>
      <c r="D63" s="51" t="s">
        <v>87</v>
      </c>
      <c r="E63" s="39" t="s">
        <v>104</v>
      </c>
      <c r="F63" s="40">
        <f>IF(E63="Oportuna",15,IF(E63="Inoportuna",0,""))</f>
        <v>15</v>
      </c>
      <c r="G63" s="478" t="s">
        <v>415</v>
      </c>
      <c r="H63" s="479"/>
      <c r="I63" s="479"/>
      <c r="J63" s="479"/>
      <c r="K63" s="479"/>
      <c r="L63" s="480"/>
      <c r="M63" s="39" t="s">
        <v>104</v>
      </c>
      <c r="N63" s="40">
        <f>IF(M63="Oportuna",15,IF(M63="Inoportuna",0,""))</f>
        <v>15</v>
      </c>
      <c r="O63" s="478" t="s">
        <v>411</v>
      </c>
      <c r="P63" s="479"/>
      <c r="Q63" s="479"/>
      <c r="R63" s="479"/>
      <c r="S63" s="479"/>
      <c r="T63" s="480"/>
    </row>
    <row r="64" spans="1:28" ht="45.75" customHeight="1" x14ac:dyDescent="0.2">
      <c r="B64" s="87" t="s">
        <v>124</v>
      </c>
      <c r="C64" s="37" t="s">
        <v>96</v>
      </c>
      <c r="D64" s="51" t="s">
        <v>88</v>
      </c>
      <c r="E64" s="41" t="s">
        <v>106</v>
      </c>
      <c r="F64" s="40">
        <f>IF(E64="Prevenir o detectar",15,IF(E64="No es control",0,""))</f>
        <v>15</v>
      </c>
      <c r="G64" s="478" t="s">
        <v>416</v>
      </c>
      <c r="H64" s="479"/>
      <c r="I64" s="479"/>
      <c r="J64" s="479"/>
      <c r="K64" s="479"/>
      <c r="L64" s="480"/>
      <c r="M64" s="41" t="s">
        <v>106</v>
      </c>
      <c r="N64" s="40">
        <f>IF(M64="Prevenir o detectar",15,IF(M64="No es control",0,""))</f>
        <v>15</v>
      </c>
      <c r="O64" s="478" t="s">
        <v>412</v>
      </c>
      <c r="P64" s="479"/>
      <c r="Q64" s="479"/>
      <c r="R64" s="479"/>
      <c r="S64" s="479"/>
      <c r="T64" s="480"/>
    </row>
    <row r="65" spans="1:20" ht="36" customHeight="1" x14ac:dyDescent="0.2">
      <c r="B65" s="63" t="s">
        <v>126</v>
      </c>
      <c r="C65" s="37" t="s">
        <v>97</v>
      </c>
      <c r="D65" s="51" t="s">
        <v>89</v>
      </c>
      <c r="E65" s="39" t="s">
        <v>108</v>
      </c>
      <c r="F65" s="40">
        <f>IF(E65="Confiable",15,IF(E65="No confiable",0,""))</f>
        <v>15</v>
      </c>
      <c r="G65" s="439" t="s">
        <v>279</v>
      </c>
      <c r="H65" s="440"/>
      <c r="I65" s="440"/>
      <c r="J65" s="440"/>
      <c r="K65" s="440"/>
      <c r="L65" s="441"/>
      <c r="M65" s="39" t="s">
        <v>108</v>
      </c>
      <c r="N65" s="40">
        <f>IF(M65="Confiable",15,IF(M65="No confiable",0,""))</f>
        <v>15</v>
      </c>
      <c r="O65" s="439" t="s">
        <v>413</v>
      </c>
      <c r="P65" s="440"/>
      <c r="Q65" s="440"/>
      <c r="R65" s="440"/>
      <c r="S65" s="440"/>
      <c r="T65" s="441"/>
    </row>
    <row r="66" spans="1:20" ht="36" customHeight="1" x14ac:dyDescent="0.2">
      <c r="B66" s="63" t="s">
        <v>127</v>
      </c>
      <c r="C66" s="37" t="s">
        <v>98</v>
      </c>
      <c r="D66" s="51" t="s">
        <v>90</v>
      </c>
      <c r="E66" s="41" t="s">
        <v>110</v>
      </c>
      <c r="F66" s="40">
        <f>IF(E66="Se investigan y resuelven oportunamente",15,IF(E66="No se investigan y resuelven oportunamente",0,""))</f>
        <v>15</v>
      </c>
      <c r="G66" s="439" t="s">
        <v>558</v>
      </c>
      <c r="H66" s="440"/>
      <c r="I66" s="440"/>
      <c r="J66" s="440"/>
      <c r="K66" s="440"/>
      <c r="L66" s="441"/>
      <c r="M66" s="41" t="s">
        <v>110</v>
      </c>
      <c r="N66" s="40">
        <f>IF(M66="Se investigan y resuelven oportunamente",15,IF(M66="No se investigan y resuelven oportunamente",0,""))</f>
        <v>15</v>
      </c>
      <c r="O66" s="439" t="s">
        <v>559</v>
      </c>
      <c r="P66" s="440"/>
      <c r="Q66" s="440"/>
      <c r="R66" s="440"/>
      <c r="S66" s="440"/>
      <c r="T66" s="441"/>
    </row>
    <row r="67" spans="1:20" ht="36" customHeight="1" thickBot="1" x14ac:dyDescent="0.25">
      <c r="B67" s="64" t="s">
        <v>125</v>
      </c>
      <c r="C67" s="86" t="s">
        <v>99</v>
      </c>
      <c r="D67" s="52" t="s">
        <v>91</v>
      </c>
      <c r="E67" s="42" t="s">
        <v>112</v>
      </c>
      <c r="F67" s="43">
        <f>IF(E67="Completa",10,IF(E67="Incompleta",5,IF(E67="No existe",0,"")))</f>
        <v>10</v>
      </c>
      <c r="G67" s="533" t="s">
        <v>280</v>
      </c>
      <c r="H67" s="534"/>
      <c r="I67" s="534"/>
      <c r="J67" s="534"/>
      <c r="K67" s="534"/>
      <c r="L67" s="535"/>
      <c r="M67" s="42" t="s">
        <v>112</v>
      </c>
      <c r="N67" s="43">
        <f>IF(M67="Completa",10,IF(M67="Incompleta",5,IF(M67="No existe",0,"")))</f>
        <v>10</v>
      </c>
      <c r="O67" s="533" t="s">
        <v>414</v>
      </c>
      <c r="P67" s="534"/>
      <c r="Q67" s="534"/>
      <c r="R67" s="534"/>
      <c r="S67" s="534"/>
      <c r="T67" s="535"/>
    </row>
    <row r="68" spans="1:20" ht="15" thickBot="1" x14ac:dyDescent="0.25">
      <c r="D68" s="38"/>
      <c r="G68" s="83"/>
      <c r="H68" s="83"/>
      <c r="I68" s="83"/>
      <c r="J68" s="83"/>
      <c r="K68" s="83"/>
      <c r="L68" s="83"/>
    </row>
    <row r="69" spans="1:20" x14ac:dyDescent="0.2">
      <c r="D69" s="48" t="s">
        <v>92</v>
      </c>
      <c r="E69" s="377">
        <f>IF(SUM(F61:F67)=0,"-",SUM(F61:F67))</f>
        <v>100</v>
      </c>
      <c r="F69" s="378"/>
      <c r="G69" s="84"/>
      <c r="H69" s="84"/>
      <c r="I69" s="84"/>
      <c r="J69" s="84"/>
      <c r="K69" s="84"/>
      <c r="L69" s="84"/>
      <c r="M69" s="377">
        <f>IF(SUM(N61:N67)=0,"-",SUM(N61:N67))</f>
        <v>100</v>
      </c>
      <c r="N69" s="378"/>
      <c r="O69" s="114"/>
      <c r="P69" s="114"/>
      <c r="Q69" s="114"/>
      <c r="R69" s="114"/>
      <c r="S69" s="114"/>
      <c r="T69" s="114"/>
    </row>
    <row r="70" spans="1:20" ht="15" thickBot="1" x14ac:dyDescent="0.25">
      <c r="D70" s="49" t="s">
        <v>118</v>
      </c>
      <c r="E70" s="380" t="str">
        <f>IF(E69&lt;=74,"Débil",IF(E69&lt;=89,"Moderado",IF(E69&lt;=100,"Fuerte","")))</f>
        <v>Fuerte</v>
      </c>
      <c r="F70" s="381"/>
      <c r="G70" s="84"/>
      <c r="H70" s="84"/>
      <c r="I70" s="84"/>
      <c r="J70" s="84"/>
      <c r="K70" s="84"/>
      <c r="L70" s="84"/>
      <c r="M70" s="380" t="str">
        <f>IF(M69&lt;=74,"Débil",IF(M69&lt;=89,"Moderado",IF(M69&lt;=100,"Fuerte","")))</f>
        <v>Fuerte</v>
      </c>
      <c r="N70" s="381"/>
      <c r="O70" s="114"/>
      <c r="P70" s="114"/>
      <c r="Q70" s="114"/>
      <c r="R70" s="114"/>
      <c r="S70" s="114"/>
      <c r="T70" s="114"/>
    </row>
    <row r="71" spans="1:20" ht="15" thickBot="1" x14ac:dyDescent="0.25"/>
    <row r="72" spans="1:20" ht="30" customHeight="1" thickBot="1" x14ac:dyDescent="0.25">
      <c r="A72" s="61" t="str">
        <f>+Matriz!E16</f>
        <v>MECN-RC-001</v>
      </c>
      <c r="B72" s="445" t="str">
        <f>+Matriz!F16</f>
        <v>Manipulación de la información precontractual para la adquisición de equipos y servicios asociados al proceso.</v>
      </c>
      <c r="C72" s="446"/>
      <c r="D72" s="446"/>
      <c r="E72" s="446"/>
      <c r="F72" s="446"/>
      <c r="G72" s="446"/>
      <c r="H72" s="446"/>
      <c r="I72" s="446"/>
      <c r="J72" s="446"/>
      <c r="K72" s="446"/>
      <c r="L72" s="447"/>
    </row>
    <row r="73" spans="1:20" ht="15" thickBot="1" x14ac:dyDescent="0.25"/>
    <row r="74" spans="1:20" ht="15.75" customHeight="1" x14ac:dyDescent="0.2">
      <c r="B74" s="448" t="s">
        <v>153</v>
      </c>
      <c r="C74" s="449"/>
      <c r="D74" s="449"/>
      <c r="E74" s="408" t="s">
        <v>119</v>
      </c>
      <c r="F74" s="409"/>
      <c r="G74" s="409"/>
      <c r="H74" s="409"/>
      <c r="I74" s="409"/>
      <c r="J74" s="409"/>
      <c r="K74" s="409"/>
      <c r="L74" s="410"/>
    </row>
    <row r="75" spans="1:20" ht="30" customHeight="1" thickBot="1" x14ac:dyDescent="0.25">
      <c r="B75" s="451"/>
      <c r="C75" s="452"/>
      <c r="D75" s="452"/>
      <c r="E75" s="466" t="str">
        <f>+Matriz!Q16</f>
        <v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v>
      </c>
      <c r="F75" s="467"/>
      <c r="G75" s="467"/>
      <c r="H75" s="467"/>
      <c r="I75" s="467"/>
      <c r="J75" s="467"/>
      <c r="K75" s="467"/>
      <c r="L75" s="468"/>
    </row>
    <row r="76" spans="1:20" ht="15" x14ac:dyDescent="0.25">
      <c r="B76" s="433" t="s">
        <v>120</v>
      </c>
      <c r="C76" s="435" t="s">
        <v>121</v>
      </c>
      <c r="D76" s="436"/>
      <c r="E76" s="414" t="s">
        <v>115</v>
      </c>
      <c r="F76" s="415"/>
      <c r="G76" s="469" t="s">
        <v>72</v>
      </c>
      <c r="H76" s="470"/>
      <c r="I76" s="470"/>
      <c r="J76" s="470"/>
      <c r="K76" s="470"/>
      <c r="L76" s="471"/>
    </row>
    <row r="77" spans="1:20" ht="15" thickBot="1" x14ac:dyDescent="0.25">
      <c r="B77" s="434"/>
      <c r="C77" s="437"/>
      <c r="D77" s="438"/>
      <c r="E77" s="59" t="s">
        <v>116</v>
      </c>
      <c r="F77" s="60" t="s">
        <v>117</v>
      </c>
      <c r="G77" s="472"/>
      <c r="H77" s="473"/>
      <c r="I77" s="473"/>
      <c r="J77" s="473"/>
      <c r="K77" s="473"/>
      <c r="L77" s="474"/>
    </row>
    <row r="78" spans="1:20" ht="49.5" customHeight="1" x14ac:dyDescent="0.2">
      <c r="B78" s="428" t="s">
        <v>122</v>
      </c>
      <c r="C78" s="98" t="s">
        <v>93</v>
      </c>
      <c r="D78" s="102" t="s">
        <v>85</v>
      </c>
      <c r="E78" s="44" t="s">
        <v>100</v>
      </c>
      <c r="F78" s="45">
        <f>IF(E78="Asignado",15,IF(E78="No asignado",0,""))</f>
        <v>15</v>
      </c>
      <c r="G78" s="527" t="s">
        <v>422</v>
      </c>
      <c r="H78" s="528"/>
      <c r="I78" s="528"/>
      <c r="J78" s="528"/>
      <c r="K78" s="528"/>
      <c r="L78" s="529"/>
    </row>
    <row r="79" spans="1:20" ht="30.75" customHeight="1" x14ac:dyDescent="0.2">
      <c r="B79" s="429"/>
      <c r="C79" s="37" t="s">
        <v>94</v>
      </c>
      <c r="D79" s="51" t="s">
        <v>86</v>
      </c>
      <c r="E79" s="39" t="s">
        <v>102</v>
      </c>
      <c r="F79" s="40">
        <f>IF(E79="Adecuado",15,IF(E79="Inadecuado",0,""))</f>
        <v>15</v>
      </c>
      <c r="G79" s="530" t="s">
        <v>423</v>
      </c>
      <c r="H79" s="531"/>
      <c r="I79" s="531"/>
      <c r="J79" s="531"/>
      <c r="K79" s="531"/>
      <c r="L79" s="532"/>
    </row>
    <row r="80" spans="1:20" ht="31.5" customHeight="1" x14ac:dyDescent="0.2">
      <c r="B80" s="100" t="s">
        <v>123</v>
      </c>
      <c r="C80" s="37" t="s">
        <v>95</v>
      </c>
      <c r="D80" s="51" t="s">
        <v>87</v>
      </c>
      <c r="E80" s="39" t="s">
        <v>104</v>
      </c>
      <c r="F80" s="40">
        <f>IF(E80="Oportuna",15,IF(E80="Inoportuna",0,""))</f>
        <v>15</v>
      </c>
      <c r="G80" s="530" t="s">
        <v>424</v>
      </c>
      <c r="H80" s="531"/>
      <c r="I80" s="531"/>
      <c r="J80" s="531"/>
      <c r="K80" s="531"/>
      <c r="L80" s="532"/>
    </row>
    <row r="81" spans="1:12" ht="38.25" customHeight="1" x14ac:dyDescent="0.2">
      <c r="B81" s="100" t="s">
        <v>124</v>
      </c>
      <c r="C81" s="37" t="s">
        <v>96</v>
      </c>
      <c r="D81" s="51" t="s">
        <v>88</v>
      </c>
      <c r="E81" s="41" t="s">
        <v>106</v>
      </c>
      <c r="F81" s="40">
        <f>IF(E81="Prevenir o detectar",15,IF(E81="No es control",0,""))</f>
        <v>15</v>
      </c>
      <c r="G81" s="530" t="s">
        <v>425</v>
      </c>
      <c r="H81" s="531"/>
      <c r="I81" s="531"/>
      <c r="J81" s="531"/>
      <c r="K81" s="531"/>
      <c r="L81" s="532"/>
    </row>
    <row r="82" spans="1:12" ht="30" customHeight="1" x14ac:dyDescent="0.2">
      <c r="B82" s="101" t="s">
        <v>126</v>
      </c>
      <c r="C82" s="37" t="s">
        <v>97</v>
      </c>
      <c r="D82" s="51" t="s">
        <v>89</v>
      </c>
      <c r="E82" s="39" t="s">
        <v>108</v>
      </c>
      <c r="F82" s="40">
        <f>IF(E82="Confiable",15,IF(E82="No confiable",0,""))</f>
        <v>15</v>
      </c>
      <c r="G82" s="521" t="s">
        <v>426</v>
      </c>
      <c r="H82" s="522"/>
      <c r="I82" s="522"/>
      <c r="J82" s="522"/>
      <c r="K82" s="522"/>
      <c r="L82" s="523"/>
    </row>
    <row r="83" spans="1:12" ht="46.5" customHeight="1" x14ac:dyDescent="0.2">
      <c r="B83" s="101" t="s">
        <v>127</v>
      </c>
      <c r="C83" s="37" t="s">
        <v>98</v>
      </c>
      <c r="D83" s="51" t="s">
        <v>90</v>
      </c>
      <c r="E83" s="41" t="s">
        <v>110</v>
      </c>
      <c r="F83" s="40">
        <f>IF(E83="Se investigan y resuelven oportunamente",15,IF(E83="No se investigan y resuelven oportunamente",0,""))</f>
        <v>15</v>
      </c>
      <c r="G83" s="521" t="s">
        <v>428</v>
      </c>
      <c r="H83" s="522"/>
      <c r="I83" s="522"/>
      <c r="J83" s="522"/>
      <c r="K83" s="522"/>
      <c r="L83" s="523"/>
    </row>
    <row r="84" spans="1:12" ht="34.5" customHeight="1" thickBot="1" x14ac:dyDescent="0.25">
      <c r="B84" s="64" t="s">
        <v>125</v>
      </c>
      <c r="C84" s="99" t="s">
        <v>99</v>
      </c>
      <c r="D84" s="52" t="s">
        <v>91</v>
      </c>
      <c r="E84" s="42" t="s">
        <v>112</v>
      </c>
      <c r="F84" s="43">
        <f>IF(E84="Completa",10,IF(E84="Incompleta",5,IF(E84="No existe",0,"")))</f>
        <v>10</v>
      </c>
      <c r="G84" s="524" t="s">
        <v>427</v>
      </c>
      <c r="H84" s="525"/>
      <c r="I84" s="525"/>
      <c r="J84" s="525"/>
      <c r="K84" s="525"/>
      <c r="L84" s="526"/>
    </row>
    <row r="85" spans="1:12" ht="15" thickBot="1" x14ac:dyDescent="0.25">
      <c r="D85" s="38"/>
      <c r="G85" s="83"/>
      <c r="H85" s="83"/>
      <c r="I85" s="83"/>
      <c r="J85" s="83"/>
      <c r="K85" s="83"/>
      <c r="L85" s="83"/>
    </row>
    <row r="86" spans="1:12" x14ac:dyDescent="0.2">
      <c r="D86" s="48" t="s">
        <v>92</v>
      </c>
      <c r="E86" s="377">
        <f>IF(SUM(F78:F84)=0,"-",SUM(F78:F84))</f>
        <v>100</v>
      </c>
      <c r="F86" s="378"/>
      <c r="G86" s="84"/>
      <c r="H86" s="84"/>
      <c r="I86" s="84"/>
      <c r="J86" s="84"/>
      <c r="K86" s="84"/>
      <c r="L86" s="84"/>
    </row>
    <row r="87" spans="1:12" ht="15" thickBot="1" x14ac:dyDescent="0.25">
      <c r="D87" s="49" t="s">
        <v>118</v>
      </c>
      <c r="E87" s="380" t="str">
        <f>IF(E86&lt;=74,"Débil",IF(E86&lt;=89,"Moderado",IF(E86&lt;=100,"Fuerte","")))</f>
        <v>Fuerte</v>
      </c>
      <c r="F87" s="381"/>
      <c r="G87" s="84"/>
      <c r="H87" s="84"/>
      <c r="I87" s="84"/>
      <c r="J87" s="84"/>
      <c r="K87" s="84"/>
      <c r="L87" s="84"/>
    </row>
    <row r="88" spans="1:12" ht="15" thickBot="1" x14ac:dyDescent="0.25"/>
    <row r="89" spans="1:12" ht="30" customHeight="1" thickBot="1" x14ac:dyDescent="0.25">
      <c r="A89" s="61" t="str">
        <f>+Matriz!E17</f>
        <v>MCOM-RC-001</v>
      </c>
      <c r="B89" s="445" t="str">
        <f>+Matriz!F17</f>
        <v>Obtención de comisiones u otro tipo de ventajas con los anunciante  favoreciendo intereses particulares en la línea de negocios de BTL.</v>
      </c>
      <c r="C89" s="446"/>
      <c r="D89" s="446"/>
      <c r="E89" s="446"/>
      <c r="F89" s="446"/>
      <c r="G89" s="446"/>
      <c r="H89" s="446"/>
      <c r="I89" s="446"/>
      <c r="J89" s="446"/>
      <c r="K89" s="446"/>
      <c r="L89" s="447"/>
    </row>
    <row r="90" spans="1:12" ht="15" thickBot="1" x14ac:dyDescent="0.25"/>
    <row r="91" spans="1:12" ht="15.75" customHeight="1" x14ac:dyDescent="0.2">
      <c r="B91" s="448" t="s">
        <v>153</v>
      </c>
      <c r="C91" s="449"/>
      <c r="D91" s="449"/>
      <c r="E91" s="408" t="s">
        <v>119</v>
      </c>
      <c r="F91" s="409"/>
      <c r="G91" s="409"/>
      <c r="H91" s="409"/>
      <c r="I91" s="409"/>
      <c r="J91" s="409"/>
      <c r="K91" s="409"/>
      <c r="L91" s="410"/>
    </row>
    <row r="92" spans="1:12" ht="26.25" customHeight="1" thickBot="1" x14ac:dyDescent="0.25">
      <c r="B92" s="451"/>
      <c r="C92" s="452"/>
      <c r="D92" s="452"/>
      <c r="E92" s="466" t="str">
        <f>+Matriz!Q17</f>
        <v xml:space="preserve">Asignación de productores asociados a cada cuenta que llevan un control de las propuestas y una trazabilidad de los proyectos. </v>
      </c>
      <c r="F92" s="467"/>
      <c r="G92" s="467"/>
      <c r="H92" s="467"/>
      <c r="I92" s="467"/>
      <c r="J92" s="467"/>
      <c r="K92" s="467"/>
      <c r="L92" s="468"/>
    </row>
    <row r="93" spans="1:12" ht="15" x14ac:dyDescent="0.25">
      <c r="B93" s="433" t="s">
        <v>120</v>
      </c>
      <c r="C93" s="435" t="s">
        <v>121</v>
      </c>
      <c r="D93" s="436"/>
      <c r="E93" s="414" t="s">
        <v>115</v>
      </c>
      <c r="F93" s="415"/>
      <c r="G93" s="469" t="s">
        <v>72</v>
      </c>
      <c r="H93" s="470"/>
      <c r="I93" s="470"/>
      <c r="J93" s="470"/>
      <c r="K93" s="470"/>
      <c r="L93" s="471"/>
    </row>
    <row r="94" spans="1:12" ht="15" thickBot="1" x14ac:dyDescent="0.25">
      <c r="B94" s="434"/>
      <c r="C94" s="437"/>
      <c r="D94" s="438"/>
      <c r="E94" s="59" t="s">
        <v>116</v>
      </c>
      <c r="F94" s="60" t="s">
        <v>117</v>
      </c>
      <c r="G94" s="472"/>
      <c r="H94" s="473"/>
      <c r="I94" s="473"/>
      <c r="J94" s="473"/>
      <c r="K94" s="473"/>
      <c r="L94" s="474"/>
    </row>
    <row r="95" spans="1:12" ht="49.5" customHeight="1" x14ac:dyDescent="0.2">
      <c r="B95" s="428" t="s">
        <v>122</v>
      </c>
      <c r="C95" s="98" t="s">
        <v>93</v>
      </c>
      <c r="D95" s="102" t="s">
        <v>85</v>
      </c>
      <c r="E95" s="44" t="s">
        <v>100</v>
      </c>
      <c r="F95" s="45">
        <f>IF(E95="Asignado",15,IF(E95="No asignado",0,""))</f>
        <v>15</v>
      </c>
      <c r="G95" s="518" t="s">
        <v>288</v>
      </c>
      <c r="H95" s="519"/>
      <c r="I95" s="519"/>
      <c r="J95" s="519"/>
      <c r="K95" s="519"/>
      <c r="L95" s="520"/>
    </row>
    <row r="96" spans="1:12" ht="30.75" customHeight="1" x14ac:dyDescent="0.2">
      <c r="B96" s="429"/>
      <c r="C96" s="37" t="s">
        <v>94</v>
      </c>
      <c r="D96" s="51" t="s">
        <v>86</v>
      </c>
      <c r="E96" s="39" t="s">
        <v>102</v>
      </c>
      <c r="F96" s="40">
        <f>IF(E96="Adecuado",15,IF(E96="Inadecuado",0,""))</f>
        <v>15</v>
      </c>
      <c r="G96" s="478" t="s">
        <v>289</v>
      </c>
      <c r="H96" s="479"/>
      <c r="I96" s="479"/>
      <c r="J96" s="479"/>
      <c r="K96" s="479"/>
      <c r="L96" s="480"/>
    </row>
    <row r="97" spans="1:12" ht="31.5" customHeight="1" x14ac:dyDescent="0.2">
      <c r="B97" s="100" t="s">
        <v>123</v>
      </c>
      <c r="C97" s="37" t="s">
        <v>95</v>
      </c>
      <c r="D97" s="51" t="s">
        <v>87</v>
      </c>
      <c r="E97" s="39" t="s">
        <v>104</v>
      </c>
      <c r="F97" s="40">
        <f>IF(E97="Oportuna",15,IF(E97="Inoportuna",0,""))</f>
        <v>15</v>
      </c>
      <c r="G97" s="478" t="s">
        <v>290</v>
      </c>
      <c r="H97" s="479"/>
      <c r="I97" s="479"/>
      <c r="J97" s="479"/>
      <c r="K97" s="479"/>
      <c r="L97" s="480"/>
    </row>
    <row r="98" spans="1:12" ht="38.25" customHeight="1" x14ac:dyDescent="0.2">
      <c r="B98" s="100" t="s">
        <v>124</v>
      </c>
      <c r="C98" s="37" t="s">
        <v>96</v>
      </c>
      <c r="D98" s="51" t="s">
        <v>88</v>
      </c>
      <c r="E98" s="41" t="s">
        <v>106</v>
      </c>
      <c r="F98" s="40">
        <f>IF(E98="Prevenir o detectar",15,IF(E98="No es control",0,""))</f>
        <v>15</v>
      </c>
      <c r="G98" s="478" t="s">
        <v>370</v>
      </c>
      <c r="H98" s="479"/>
      <c r="I98" s="479"/>
      <c r="J98" s="479"/>
      <c r="K98" s="479"/>
      <c r="L98" s="480"/>
    </row>
    <row r="99" spans="1:12" ht="30" customHeight="1" x14ac:dyDescent="0.2">
      <c r="B99" s="101" t="s">
        <v>126</v>
      </c>
      <c r="C99" s="37" t="s">
        <v>97</v>
      </c>
      <c r="D99" s="51" t="s">
        <v>89</v>
      </c>
      <c r="E99" s="39" t="s">
        <v>108</v>
      </c>
      <c r="F99" s="40">
        <f>IF(E99="Confiable",15,IF(E99="No confiable",0,""))</f>
        <v>15</v>
      </c>
      <c r="G99" s="478" t="s">
        <v>291</v>
      </c>
      <c r="H99" s="479"/>
      <c r="I99" s="479"/>
      <c r="J99" s="479"/>
      <c r="K99" s="479"/>
      <c r="L99" s="480"/>
    </row>
    <row r="100" spans="1:12" ht="38.25" customHeight="1" x14ac:dyDescent="0.2">
      <c r="B100" s="101" t="s">
        <v>127</v>
      </c>
      <c r="C100" s="37" t="s">
        <v>98</v>
      </c>
      <c r="D100" s="51" t="s">
        <v>90</v>
      </c>
      <c r="E100" s="41" t="s">
        <v>110</v>
      </c>
      <c r="F100" s="40">
        <f>IF(E100="Se investigan y resuelven oportunamente",15,IF(E100="No se investigan y resuelven oportunamente",0,""))</f>
        <v>15</v>
      </c>
      <c r="G100" s="478" t="s">
        <v>292</v>
      </c>
      <c r="H100" s="479"/>
      <c r="I100" s="479"/>
      <c r="J100" s="479"/>
      <c r="K100" s="479"/>
      <c r="L100" s="480"/>
    </row>
    <row r="101" spans="1:12" ht="36.75" customHeight="1" thickBot="1" x14ac:dyDescent="0.25">
      <c r="B101" s="64" t="s">
        <v>125</v>
      </c>
      <c r="C101" s="99" t="s">
        <v>99</v>
      </c>
      <c r="D101" s="52" t="s">
        <v>91</v>
      </c>
      <c r="E101" s="42" t="s">
        <v>112</v>
      </c>
      <c r="F101" s="43">
        <f>IF(E101="Completa",10,IF(E101="Incompleta",5,IF(E101="No existe",0,"")))</f>
        <v>10</v>
      </c>
      <c r="G101" s="442" t="s">
        <v>293</v>
      </c>
      <c r="H101" s="443"/>
      <c r="I101" s="443"/>
      <c r="J101" s="443"/>
      <c r="K101" s="443"/>
      <c r="L101" s="444"/>
    </row>
    <row r="102" spans="1:12" ht="15" thickBot="1" x14ac:dyDescent="0.25">
      <c r="D102" s="38"/>
      <c r="G102" s="83"/>
      <c r="H102" s="83"/>
      <c r="I102" s="83"/>
      <c r="J102" s="83"/>
      <c r="K102" s="83"/>
      <c r="L102" s="83"/>
    </row>
    <row r="103" spans="1:12" x14ac:dyDescent="0.2">
      <c r="D103" s="48" t="s">
        <v>92</v>
      </c>
      <c r="E103" s="377">
        <f>IF(SUM(F95:F101)=0,"-",SUM(F95:F101))</f>
        <v>100</v>
      </c>
      <c r="F103" s="378"/>
      <c r="G103" s="84"/>
      <c r="H103" s="84"/>
      <c r="I103" s="84"/>
      <c r="J103" s="84"/>
      <c r="K103" s="84"/>
      <c r="L103" s="84"/>
    </row>
    <row r="104" spans="1:12" ht="15" thickBot="1" x14ac:dyDescent="0.25">
      <c r="D104" s="49" t="s">
        <v>118</v>
      </c>
      <c r="E104" s="380" t="str">
        <f>IF(E103&lt;=74,"Débil",IF(E103&lt;=89,"Moderado",IF(E103&lt;=100,"Fuerte","")))</f>
        <v>Fuerte</v>
      </c>
      <c r="F104" s="381"/>
      <c r="G104" s="84"/>
      <c r="H104" s="84"/>
      <c r="I104" s="84"/>
      <c r="J104" s="84"/>
      <c r="K104" s="84"/>
      <c r="L104" s="84"/>
    </row>
    <row r="105" spans="1:12" ht="15" thickBot="1" x14ac:dyDescent="0.25"/>
    <row r="106" spans="1:12" ht="30" customHeight="1" thickBot="1" x14ac:dyDescent="0.25">
      <c r="A106" s="61" t="str">
        <f>+Matriz!E18</f>
        <v>AGTH-RC-001</v>
      </c>
      <c r="B106" s="445" t="str">
        <f>+Matriz!F18</f>
        <v>Interés de vincular a una persona sin el cumplimiento de la totalidad de requisitos, por influencia externa o por presión de un tercero.</v>
      </c>
      <c r="C106" s="446"/>
      <c r="D106" s="446"/>
      <c r="E106" s="446"/>
      <c r="F106" s="446"/>
      <c r="G106" s="446"/>
      <c r="H106" s="446"/>
      <c r="I106" s="446"/>
      <c r="J106" s="446"/>
      <c r="K106" s="446"/>
      <c r="L106" s="447"/>
    </row>
    <row r="107" spans="1:12" ht="15" thickBot="1" x14ac:dyDescent="0.25"/>
    <row r="108" spans="1:12" ht="15.75" customHeight="1" x14ac:dyDescent="0.2">
      <c r="B108" s="448" t="s">
        <v>153</v>
      </c>
      <c r="C108" s="449"/>
      <c r="D108" s="449"/>
      <c r="E108" s="408" t="s">
        <v>119</v>
      </c>
      <c r="F108" s="409"/>
      <c r="G108" s="409"/>
      <c r="H108" s="409"/>
      <c r="I108" s="409"/>
      <c r="J108" s="409"/>
      <c r="K108" s="409"/>
      <c r="L108" s="410"/>
    </row>
    <row r="109" spans="1:12" ht="73.5" customHeight="1" thickBot="1" x14ac:dyDescent="0.25">
      <c r="B109" s="451"/>
      <c r="C109" s="452"/>
      <c r="D109" s="452"/>
      <c r="E109" s="515" t="str">
        <f>+Matriz!Q18</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516"/>
      <c r="G109" s="516"/>
      <c r="H109" s="516"/>
      <c r="I109" s="516"/>
      <c r="J109" s="516"/>
      <c r="K109" s="516"/>
      <c r="L109" s="517"/>
    </row>
    <row r="110" spans="1:12" ht="15" x14ac:dyDescent="0.25">
      <c r="B110" s="433" t="s">
        <v>120</v>
      </c>
      <c r="C110" s="435" t="s">
        <v>121</v>
      </c>
      <c r="D110" s="436"/>
      <c r="E110" s="414" t="s">
        <v>115</v>
      </c>
      <c r="F110" s="415"/>
      <c r="G110" s="469" t="s">
        <v>72</v>
      </c>
      <c r="H110" s="470"/>
      <c r="I110" s="470"/>
      <c r="J110" s="470"/>
      <c r="K110" s="470"/>
      <c r="L110" s="471"/>
    </row>
    <row r="111" spans="1:12" ht="15" thickBot="1" x14ac:dyDescent="0.25">
      <c r="B111" s="434"/>
      <c r="C111" s="437"/>
      <c r="D111" s="438"/>
      <c r="E111" s="59" t="s">
        <v>116</v>
      </c>
      <c r="F111" s="60" t="s">
        <v>117</v>
      </c>
      <c r="G111" s="472"/>
      <c r="H111" s="473"/>
      <c r="I111" s="473"/>
      <c r="J111" s="473"/>
      <c r="K111" s="473"/>
      <c r="L111" s="474"/>
    </row>
    <row r="112" spans="1:12" ht="23.25" customHeight="1" x14ac:dyDescent="0.2">
      <c r="B112" s="428" t="s">
        <v>122</v>
      </c>
      <c r="C112" s="81" t="s">
        <v>93</v>
      </c>
      <c r="D112" s="50" t="s">
        <v>85</v>
      </c>
      <c r="E112" s="44" t="s">
        <v>100</v>
      </c>
      <c r="F112" s="45">
        <f>IF(E112="Asignado",15,IF(E112="No asignado",0,""))</f>
        <v>15</v>
      </c>
      <c r="G112" s="475" t="s">
        <v>259</v>
      </c>
      <c r="H112" s="476"/>
      <c r="I112" s="476"/>
      <c r="J112" s="476"/>
      <c r="K112" s="476"/>
      <c r="L112" s="477"/>
    </row>
    <row r="113" spans="1:26" ht="41.25" customHeight="1" x14ac:dyDescent="0.2">
      <c r="B113" s="429"/>
      <c r="C113" s="37" t="s">
        <v>94</v>
      </c>
      <c r="D113" s="51" t="s">
        <v>86</v>
      </c>
      <c r="E113" s="39" t="s">
        <v>102</v>
      </c>
      <c r="F113" s="40">
        <f>IF(E113="Adecuado",15,IF(E113="Inadecuado",0,""))</f>
        <v>15</v>
      </c>
      <c r="G113" s="478" t="s">
        <v>260</v>
      </c>
      <c r="H113" s="479"/>
      <c r="I113" s="479"/>
      <c r="J113" s="479"/>
      <c r="K113" s="479"/>
      <c r="L113" s="480"/>
    </row>
    <row r="114" spans="1:26" ht="41.25" customHeight="1" x14ac:dyDescent="0.2">
      <c r="B114" s="80" t="s">
        <v>123</v>
      </c>
      <c r="C114" s="37" t="s">
        <v>95</v>
      </c>
      <c r="D114" s="51" t="s">
        <v>87</v>
      </c>
      <c r="E114" s="39" t="s">
        <v>104</v>
      </c>
      <c r="F114" s="40">
        <f>IF(E114="Oportuna",15,IF(E114="Inoportuna",0,""))</f>
        <v>15</v>
      </c>
      <c r="G114" s="478" t="s">
        <v>261</v>
      </c>
      <c r="H114" s="479"/>
      <c r="I114" s="479"/>
      <c r="J114" s="479"/>
      <c r="K114" s="479"/>
      <c r="L114" s="480"/>
    </row>
    <row r="115" spans="1:26" ht="41.25" customHeight="1" x14ac:dyDescent="0.2">
      <c r="B115" s="80" t="s">
        <v>124</v>
      </c>
      <c r="C115" s="37" t="s">
        <v>96</v>
      </c>
      <c r="D115" s="51" t="s">
        <v>88</v>
      </c>
      <c r="E115" s="41" t="s">
        <v>106</v>
      </c>
      <c r="F115" s="40">
        <f>IF(E115="Prevenir o detectar",15,IF(E115="No es control",0,""))</f>
        <v>15</v>
      </c>
      <c r="G115" s="478" t="s">
        <v>262</v>
      </c>
      <c r="H115" s="479"/>
      <c r="I115" s="479"/>
      <c r="J115" s="479"/>
      <c r="K115" s="479"/>
      <c r="L115" s="480"/>
    </row>
    <row r="116" spans="1:26" ht="41.25" customHeight="1" x14ac:dyDescent="0.2">
      <c r="B116" s="63" t="s">
        <v>126</v>
      </c>
      <c r="C116" s="37" t="s">
        <v>97</v>
      </c>
      <c r="D116" s="51" t="s">
        <v>89</v>
      </c>
      <c r="E116" s="39" t="s">
        <v>108</v>
      </c>
      <c r="F116" s="40">
        <f>IF(E116="Confiable",15,IF(E116="No confiable",0,""))</f>
        <v>15</v>
      </c>
      <c r="G116" s="439" t="s">
        <v>264</v>
      </c>
      <c r="H116" s="440"/>
      <c r="I116" s="440"/>
      <c r="J116" s="440"/>
      <c r="K116" s="440"/>
      <c r="L116" s="441"/>
    </row>
    <row r="117" spans="1:26" ht="41.25" customHeight="1" x14ac:dyDescent="0.2">
      <c r="B117" s="63" t="s">
        <v>127</v>
      </c>
      <c r="C117" s="37" t="s">
        <v>98</v>
      </c>
      <c r="D117" s="51" t="s">
        <v>90</v>
      </c>
      <c r="E117" s="41" t="s">
        <v>110</v>
      </c>
      <c r="F117" s="40">
        <f>IF(E117="Se investigan y resuelven oportunamente",15,IF(E117="No se investigan y resuelven oportunamente",0,""))</f>
        <v>15</v>
      </c>
      <c r="G117" s="439" t="s">
        <v>367</v>
      </c>
      <c r="H117" s="440"/>
      <c r="I117" s="440"/>
      <c r="J117" s="440"/>
      <c r="K117" s="440"/>
      <c r="L117" s="441"/>
    </row>
    <row r="118" spans="1:26" ht="41.25" customHeight="1" thickBot="1" x14ac:dyDescent="0.25">
      <c r="B118" s="64" t="s">
        <v>125</v>
      </c>
      <c r="C118" s="82" t="s">
        <v>99</v>
      </c>
      <c r="D118" s="52" t="s">
        <v>91</v>
      </c>
      <c r="E118" s="42" t="s">
        <v>112</v>
      </c>
      <c r="F118" s="43">
        <f>IF(E118="Completa",10,IF(E118="Incompleta",5,IF(E118="No existe",0,"")))</f>
        <v>10</v>
      </c>
      <c r="G118" s="533" t="s">
        <v>263</v>
      </c>
      <c r="H118" s="534"/>
      <c r="I118" s="534"/>
      <c r="J118" s="534"/>
      <c r="K118" s="534"/>
      <c r="L118" s="535"/>
    </row>
    <row r="119" spans="1:26" ht="15" thickBot="1" x14ac:dyDescent="0.25">
      <c r="D119" s="38"/>
      <c r="G119" s="83"/>
      <c r="H119" s="83"/>
      <c r="I119" s="83"/>
      <c r="J119" s="83"/>
      <c r="K119" s="83"/>
      <c r="L119" s="83"/>
    </row>
    <row r="120" spans="1:26" x14ac:dyDescent="0.2">
      <c r="D120" s="48" t="s">
        <v>92</v>
      </c>
      <c r="E120" s="377">
        <f>IF(SUM(F112:F118)=0,"-",SUM(F112:F118))</f>
        <v>100</v>
      </c>
      <c r="F120" s="378"/>
      <c r="G120" s="84"/>
      <c r="H120" s="84"/>
      <c r="I120" s="84"/>
      <c r="J120" s="84"/>
      <c r="K120" s="84"/>
      <c r="L120" s="84"/>
    </row>
    <row r="121" spans="1:26" ht="15" thickBot="1" x14ac:dyDescent="0.25">
      <c r="D121" s="49" t="s">
        <v>118</v>
      </c>
      <c r="E121" s="380" t="str">
        <f>IF(E120&lt;=74,"Débil",IF(E120&lt;=89,"Moderado",IF(E120&lt;=100,"Fuerte","")))</f>
        <v>Fuerte</v>
      </c>
      <c r="F121" s="381"/>
      <c r="G121" s="84"/>
      <c r="H121" s="84"/>
      <c r="I121" s="84"/>
      <c r="J121" s="84"/>
      <c r="K121" s="84"/>
      <c r="L121" s="84"/>
    </row>
    <row r="122" spans="1:26" ht="15" thickBot="1" x14ac:dyDescent="0.25"/>
    <row r="123" spans="1:26" ht="33" customHeight="1" thickBot="1" x14ac:dyDescent="0.25">
      <c r="A123" s="61" t="str">
        <f>+Matriz!E19</f>
        <v>AGRI-SA-RC-001</v>
      </c>
      <c r="B123" s="445" t="str">
        <f>+Matriz!F19</f>
        <v>Apropiarse de manera particular de los elementos y/o bienes destinados para el desarrollo las actividades institucionales.</v>
      </c>
      <c r="C123" s="446"/>
      <c r="D123" s="446"/>
      <c r="E123" s="446"/>
      <c r="F123" s="446"/>
      <c r="G123" s="446"/>
      <c r="H123" s="446"/>
      <c r="I123" s="446"/>
      <c r="J123" s="446"/>
      <c r="K123" s="446"/>
      <c r="L123" s="447"/>
      <c r="M123" s="97"/>
    </row>
    <row r="124" spans="1:26" ht="10.5" customHeight="1" thickBot="1" x14ac:dyDescent="0.25"/>
    <row r="125" spans="1:26" ht="16.5" customHeight="1" thickBot="1" x14ac:dyDescent="0.25">
      <c r="B125" s="448" t="s">
        <v>153</v>
      </c>
      <c r="C125" s="449"/>
      <c r="D125" s="450"/>
      <c r="E125" s="388" t="s">
        <v>119</v>
      </c>
      <c r="F125" s="389"/>
      <c r="G125" s="389"/>
      <c r="H125" s="389"/>
      <c r="I125" s="389"/>
      <c r="J125" s="389"/>
      <c r="K125" s="390" t="s">
        <v>274</v>
      </c>
      <c r="L125" s="391"/>
      <c r="M125" s="391"/>
      <c r="N125" s="391"/>
      <c r="O125" s="391"/>
      <c r="P125" s="391"/>
      <c r="Q125" s="391"/>
      <c r="R125" s="392"/>
      <c r="S125" s="390" t="s">
        <v>304</v>
      </c>
      <c r="T125" s="391"/>
      <c r="U125" s="391"/>
      <c r="V125" s="391"/>
      <c r="W125" s="391"/>
      <c r="X125" s="391"/>
      <c r="Y125" s="391"/>
      <c r="Z125" s="392"/>
    </row>
    <row r="126" spans="1:26" ht="63.75" customHeight="1" thickBot="1" x14ac:dyDescent="0.25">
      <c r="B126" s="451"/>
      <c r="C126" s="452"/>
      <c r="D126" s="453"/>
      <c r="E126" s="393" t="str">
        <f>+Matriz!Q19</f>
        <v>Ejecutar procedimiento: AGRI-SA-PD-008 SALIDA DE ELEMENTOS. 
Puntos de Control: 2,3,6,7 y 8</v>
      </c>
      <c r="F126" s="394"/>
      <c r="G126" s="394"/>
      <c r="H126" s="394"/>
      <c r="I126" s="394"/>
      <c r="J126" s="394"/>
      <c r="K126" s="395" t="str">
        <f>+Matriz!Q20</f>
        <v>Ejecutar el procedimiento AGRI-SA-PD-010 TOMA FÍSICA DE INVENTARIOS 
Puntos de control: 3,6, 7 y 9</v>
      </c>
      <c r="L126" s="396"/>
      <c r="M126" s="396"/>
      <c r="N126" s="396"/>
      <c r="O126" s="396"/>
      <c r="P126" s="396"/>
      <c r="Q126" s="396"/>
      <c r="R126" s="397"/>
      <c r="S126" s="395" t="str">
        <f>+Matriz!Q21</f>
        <v>Sistema de seguridad física y tecnológica para la custodia de los bienes de la entidad. (Contrato de vigilancia).
1. Personal capacitado
2. Cámaras de monitoreo en HD
3. Sistema de comunicación.</v>
      </c>
      <c r="T126" s="396"/>
      <c r="U126" s="396"/>
      <c r="V126" s="396"/>
      <c r="W126" s="396"/>
      <c r="X126" s="396"/>
      <c r="Y126" s="396"/>
      <c r="Z126" s="397"/>
    </row>
    <row r="127" spans="1:26" ht="15" x14ac:dyDescent="0.25">
      <c r="B127" s="433" t="s">
        <v>120</v>
      </c>
      <c r="C127" s="435" t="s">
        <v>121</v>
      </c>
      <c r="D127" s="436"/>
      <c r="E127" s="398" t="s">
        <v>115</v>
      </c>
      <c r="F127" s="514"/>
      <c r="G127" s="400" t="s">
        <v>72</v>
      </c>
      <c r="H127" s="401"/>
      <c r="I127" s="401"/>
      <c r="J127" s="402"/>
      <c r="K127" s="406" t="s">
        <v>115</v>
      </c>
      <c r="L127" s="415"/>
      <c r="M127" s="408" t="s">
        <v>72</v>
      </c>
      <c r="N127" s="409"/>
      <c r="O127" s="409"/>
      <c r="P127" s="409"/>
      <c r="Q127" s="409"/>
      <c r="R127" s="410"/>
      <c r="S127" s="414" t="s">
        <v>115</v>
      </c>
      <c r="T127" s="415"/>
      <c r="U127" s="408" t="s">
        <v>72</v>
      </c>
      <c r="V127" s="409"/>
      <c r="W127" s="409"/>
      <c r="X127" s="409"/>
      <c r="Y127" s="409"/>
      <c r="Z127" s="410"/>
    </row>
    <row r="128" spans="1:26" ht="15.75" customHeight="1" thickBot="1" x14ac:dyDescent="0.25">
      <c r="B128" s="434"/>
      <c r="C128" s="437"/>
      <c r="D128" s="438"/>
      <c r="E128" s="59" t="s">
        <v>116</v>
      </c>
      <c r="F128" s="60" t="s">
        <v>117</v>
      </c>
      <c r="G128" s="403"/>
      <c r="H128" s="404"/>
      <c r="I128" s="404"/>
      <c r="J128" s="405"/>
      <c r="K128" s="121" t="s">
        <v>116</v>
      </c>
      <c r="L128" s="60" t="s">
        <v>117</v>
      </c>
      <c r="M128" s="411"/>
      <c r="N128" s="412"/>
      <c r="O128" s="412"/>
      <c r="P128" s="412"/>
      <c r="Q128" s="412"/>
      <c r="R128" s="413"/>
      <c r="S128" s="59" t="s">
        <v>116</v>
      </c>
      <c r="T128" s="60" t="s">
        <v>117</v>
      </c>
      <c r="U128" s="411"/>
      <c r="V128" s="412"/>
      <c r="W128" s="412"/>
      <c r="X128" s="412"/>
      <c r="Y128" s="412"/>
      <c r="Z128" s="413"/>
    </row>
    <row r="129" spans="1:26" ht="39.75" customHeight="1" x14ac:dyDescent="0.2">
      <c r="B129" s="428" t="s">
        <v>122</v>
      </c>
      <c r="C129" s="98" t="s">
        <v>93</v>
      </c>
      <c r="D129" s="102" t="s">
        <v>85</v>
      </c>
      <c r="E129" s="44" t="s">
        <v>100</v>
      </c>
      <c r="F129" s="88">
        <f>IF(E129="Asignado",15,IF(E129="No asignado",0,""))</f>
        <v>15</v>
      </c>
      <c r="G129" s="512" t="s">
        <v>373</v>
      </c>
      <c r="H129" s="510"/>
      <c r="I129" s="510"/>
      <c r="J129" s="511"/>
      <c r="K129" s="89" t="s">
        <v>100</v>
      </c>
      <c r="L129" s="88">
        <f t="shared" ref="L129" si="0">IF(K129="Asignado",15,IF(K129="No asignado",0,""))</f>
        <v>15</v>
      </c>
      <c r="M129" s="509" t="s">
        <v>465</v>
      </c>
      <c r="N129" s="510"/>
      <c r="O129" s="510"/>
      <c r="P129" s="510"/>
      <c r="Q129" s="510"/>
      <c r="R129" s="511"/>
      <c r="S129" s="89" t="s">
        <v>100</v>
      </c>
      <c r="T129" s="88">
        <f t="shared" ref="T129" si="1">IF(S129="Asignado",15,IF(S129="No asignado",0,""))</f>
        <v>15</v>
      </c>
      <c r="U129" s="509" t="s">
        <v>306</v>
      </c>
      <c r="V129" s="510"/>
      <c r="W129" s="510"/>
      <c r="X129" s="510"/>
      <c r="Y129" s="510"/>
      <c r="Z129" s="511"/>
    </row>
    <row r="130" spans="1:26" ht="39.75" customHeight="1" x14ac:dyDescent="0.2">
      <c r="B130" s="429"/>
      <c r="C130" s="37" t="s">
        <v>94</v>
      </c>
      <c r="D130" s="51" t="s">
        <v>86</v>
      </c>
      <c r="E130" s="39" t="s">
        <v>102</v>
      </c>
      <c r="F130" s="90">
        <f>IF(E130="Adecuado",15,IF(E130="Inadecuado",0,""))</f>
        <v>15</v>
      </c>
      <c r="G130" s="508" t="s">
        <v>459</v>
      </c>
      <c r="H130" s="503"/>
      <c r="I130" s="503"/>
      <c r="J130" s="504"/>
      <c r="K130" s="91" t="s">
        <v>102</v>
      </c>
      <c r="L130" s="90">
        <f t="shared" ref="L130" si="2">IF(K130="Adecuado",15,IF(K130="Inadecuado",0,""))</f>
        <v>15</v>
      </c>
      <c r="M130" s="502" t="s">
        <v>465</v>
      </c>
      <c r="N130" s="503"/>
      <c r="O130" s="503"/>
      <c r="P130" s="503"/>
      <c r="Q130" s="503"/>
      <c r="R130" s="504"/>
      <c r="S130" s="91" t="s">
        <v>102</v>
      </c>
      <c r="T130" s="90">
        <f t="shared" ref="T130" si="3">IF(S130="Adecuado",15,IF(S130="Inadecuado",0,""))</f>
        <v>15</v>
      </c>
      <c r="U130" s="502" t="s">
        <v>306</v>
      </c>
      <c r="V130" s="503"/>
      <c r="W130" s="503"/>
      <c r="X130" s="503"/>
      <c r="Y130" s="503"/>
      <c r="Z130" s="504"/>
    </row>
    <row r="131" spans="1:26" ht="39.75" customHeight="1" x14ac:dyDescent="0.2">
      <c r="B131" s="100" t="s">
        <v>123</v>
      </c>
      <c r="C131" s="37" t="s">
        <v>95</v>
      </c>
      <c r="D131" s="51" t="s">
        <v>87</v>
      </c>
      <c r="E131" s="39" t="s">
        <v>104</v>
      </c>
      <c r="F131" s="90">
        <f>IF(E131="Oportuna",15,IF(E131="Inoportuna",0,""))</f>
        <v>15</v>
      </c>
      <c r="G131" s="508" t="s">
        <v>460</v>
      </c>
      <c r="H131" s="503"/>
      <c r="I131" s="503"/>
      <c r="J131" s="504"/>
      <c r="K131" s="91" t="s">
        <v>104</v>
      </c>
      <c r="L131" s="90">
        <f t="shared" ref="L131" si="4">IF(K131="Oportuna",15,IF(K131="Inoportuna",0,""))</f>
        <v>15</v>
      </c>
      <c r="M131" s="502" t="s">
        <v>466</v>
      </c>
      <c r="N131" s="503"/>
      <c r="O131" s="503"/>
      <c r="P131" s="503"/>
      <c r="Q131" s="503"/>
      <c r="R131" s="504"/>
      <c r="S131" s="91" t="s">
        <v>104</v>
      </c>
      <c r="T131" s="90">
        <f t="shared" ref="T131" si="5">IF(S131="Oportuna",15,IF(S131="Inoportuna",0,""))</f>
        <v>15</v>
      </c>
      <c r="U131" s="502" t="s">
        <v>470</v>
      </c>
      <c r="V131" s="503"/>
      <c r="W131" s="503"/>
      <c r="X131" s="503"/>
      <c r="Y131" s="503"/>
      <c r="Z131" s="504"/>
    </row>
    <row r="132" spans="1:26" ht="39.75" customHeight="1" x14ac:dyDescent="0.2">
      <c r="B132" s="100" t="s">
        <v>124</v>
      </c>
      <c r="C132" s="37" t="s">
        <v>96</v>
      </c>
      <c r="D132" s="51" t="s">
        <v>88</v>
      </c>
      <c r="E132" s="41" t="s">
        <v>106</v>
      </c>
      <c r="F132" s="90">
        <f>IF(E132="Prevenir o detectar",15,IF(E132="No es control",0,""))</f>
        <v>15</v>
      </c>
      <c r="G132" s="508" t="s">
        <v>461</v>
      </c>
      <c r="H132" s="503"/>
      <c r="I132" s="503"/>
      <c r="J132" s="504"/>
      <c r="K132" s="92" t="s">
        <v>106</v>
      </c>
      <c r="L132" s="90">
        <f t="shared" ref="L132" si="6">IF(K132="Prevenir o detectar",15,IF(K132="No es control",0,""))</f>
        <v>15</v>
      </c>
      <c r="M132" s="502" t="s">
        <v>374</v>
      </c>
      <c r="N132" s="503"/>
      <c r="O132" s="503"/>
      <c r="P132" s="503"/>
      <c r="Q132" s="503"/>
      <c r="R132" s="504"/>
      <c r="S132" s="92" t="s">
        <v>107</v>
      </c>
      <c r="T132" s="90">
        <f t="shared" ref="T132" si="7">IF(S132="Prevenir o detectar",15,IF(S132="No es control",0,""))</f>
        <v>0</v>
      </c>
      <c r="U132" s="502" t="s">
        <v>471</v>
      </c>
      <c r="V132" s="503"/>
      <c r="W132" s="503"/>
      <c r="X132" s="503"/>
      <c r="Y132" s="503"/>
      <c r="Z132" s="504"/>
    </row>
    <row r="133" spans="1:26" ht="39.75" customHeight="1" x14ac:dyDescent="0.2">
      <c r="B133" s="101" t="s">
        <v>126</v>
      </c>
      <c r="C133" s="37" t="s">
        <v>97</v>
      </c>
      <c r="D133" s="51" t="s">
        <v>89</v>
      </c>
      <c r="E133" s="39" t="s">
        <v>108</v>
      </c>
      <c r="F133" s="90">
        <f>IF(E133="Confiable",15,IF(E133="No confiable",0,""))</f>
        <v>15</v>
      </c>
      <c r="G133" s="508" t="s">
        <v>462</v>
      </c>
      <c r="H133" s="503"/>
      <c r="I133" s="503"/>
      <c r="J133" s="504"/>
      <c r="K133" s="91" t="s">
        <v>108</v>
      </c>
      <c r="L133" s="90">
        <f t="shared" ref="L133" si="8">IF(K133="Confiable",15,IF(K133="No confiable",0,""))</f>
        <v>15</v>
      </c>
      <c r="M133" s="502" t="s">
        <v>467</v>
      </c>
      <c r="N133" s="503"/>
      <c r="O133" s="503"/>
      <c r="P133" s="503"/>
      <c r="Q133" s="503"/>
      <c r="R133" s="504"/>
      <c r="S133" s="91" t="s">
        <v>108</v>
      </c>
      <c r="T133" s="90">
        <f t="shared" ref="T133" si="9">IF(S133="Confiable",15,IF(S133="No confiable",0,""))</f>
        <v>15</v>
      </c>
      <c r="U133" s="502" t="s">
        <v>307</v>
      </c>
      <c r="V133" s="503"/>
      <c r="W133" s="503"/>
      <c r="X133" s="503"/>
      <c r="Y133" s="503"/>
      <c r="Z133" s="504"/>
    </row>
    <row r="134" spans="1:26" ht="39.75" customHeight="1" x14ac:dyDescent="0.2">
      <c r="B134" s="101" t="s">
        <v>127</v>
      </c>
      <c r="C134" s="37" t="s">
        <v>98</v>
      </c>
      <c r="D134" s="51" t="s">
        <v>90</v>
      </c>
      <c r="E134" s="41" t="s">
        <v>110</v>
      </c>
      <c r="F134" s="90">
        <f>IF(E134="Se investigan y resuelven oportunamente",15,IF(E134="No se investigan y resuelven oportunamente",0,""))</f>
        <v>15</v>
      </c>
      <c r="G134" s="508" t="s">
        <v>463</v>
      </c>
      <c r="H134" s="503"/>
      <c r="I134" s="503"/>
      <c r="J134" s="504"/>
      <c r="K134" s="92" t="s">
        <v>110</v>
      </c>
      <c r="L134" s="90">
        <f t="shared" ref="L134" si="10">IF(K134="Se investigan y resuelven oportunamente",15,IF(K134="No se investigan y resuelven oportunamente",0,""))</f>
        <v>15</v>
      </c>
      <c r="M134" s="502" t="s">
        <v>468</v>
      </c>
      <c r="N134" s="503"/>
      <c r="O134" s="503"/>
      <c r="P134" s="503"/>
      <c r="Q134" s="503"/>
      <c r="R134" s="504"/>
      <c r="S134" s="92" t="s">
        <v>110</v>
      </c>
      <c r="T134" s="90">
        <f t="shared" ref="T134" si="11">IF(S134="Se investigan y resuelven oportunamente",15,IF(S134="No se investigan y resuelven oportunamente",0,""))</f>
        <v>15</v>
      </c>
      <c r="U134" s="502" t="s">
        <v>472</v>
      </c>
      <c r="V134" s="503"/>
      <c r="W134" s="503"/>
      <c r="X134" s="503"/>
      <c r="Y134" s="503"/>
      <c r="Z134" s="504"/>
    </row>
    <row r="135" spans="1:26" ht="39.75" customHeight="1" thickBot="1" x14ac:dyDescent="0.25">
      <c r="B135" s="64" t="s">
        <v>125</v>
      </c>
      <c r="C135" s="99" t="s">
        <v>99</v>
      </c>
      <c r="D135" s="52" t="s">
        <v>91</v>
      </c>
      <c r="E135" s="42" t="s">
        <v>112</v>
      </c>
      <c r="F135" s="93">
        <f>IF(E135="Completa",10,IF(E135="Incompleta",5,IF(E135="No existe",0,"")))</f>
        <v>10</v>
      </c>
      <c r="G135" s="513" t="s">
        <v>464</v>
      </c>
      <c r="H135" s="506"/>
      <c r="I135" s="506"/>
      <c r="J135" s="507"/>
      <c r="K135" s="94" t="s">
        <v>112</v>
      </c>
      <c r="L135" s="93">
        <f t="shared" ref="L135" si="12">IF(K135="Completa",10,IF(K135="Incompleta",5,IF(K135="No existe",0,"")))</f>
        <v>10</v>
      </c>
      <c r="M135" s="505" t="s">
        <v>469</v>
      </c>
      <c r="N135" s="506"/>
      <c r="O135" s="506"/>
      <c r="P135" s="506"/>
      <c r="Q135" s="506"/>
      <c r="R135" s="507"/>
      <c r="S135" s="94" t="s">
        <v>112</v>
      </c>
      <c r="T135" s="93">
        <f t="shared" ref="T135" si="13">IF(S135="Completa",10,IF(S135="Incompleta",5,IF(S135="No existe",0,"")))</f>
        <v>10</v>
      </c>
      <c r="U135" s="505" t="s">
        <v>473</v>
      </c>
      <c r="V135" s="506"/>
      <c r="W135" s="506"/>
      <c r="X135" s="506"/>
      <c r="Y135" s="506"/>
      <c r="Z135" s="507"/>
    </row>
    <row r="136" spans="1:26" ht="7.5" customHeight="1" thickBot="1" x14ac:dyDescent="0.25">
      <c r="D136" s="38"/>
      <c r="J136" s="83"/>
      <c r="K136" s="95"/>
      <c r="L136" s="96"/>
      <c r="M136" s="83"/>
      <c r="S136" s="95"/>
      <c r="T136" s="96"/>
      <c r="U136" s="83"/>
    </row>
    <row r="137" spans="1:26" x14ac:dyDescent="0.2">
      <c r="D137" s="48" t="s">
        <v>92</v>
      </c>
      <c r="E137" s="377">
        <f>IF(SUM(F129:F135)=0,"-",SUM(F129:F135))</f>
        <v>100</v>
      </c>
      <c r="F137" s="378"/>
      <c r="G137" s="379"/>
      <c r="J137" s="84"/>
      <c r="K137" s="377">
        <f t="shared" ref="K137" si="14">IF(SUM(L129:L135)=0,"-",SUM(L129:L135))</f>
        <v>100</v>
      </c>
      <c r="L137" s="378"/>
      <c r="M137" s="84"/>
      <c r="S137" s="377">
        <f t="shared" ref="S137" si="15">IF(SUM(T129:T135)=0,"-",SUM(T129:T135))</f>
        <v>85</v>
      </c>
      <c r="T137" s="378"/>
      <c r="U137" s="84"/>
    </row>
    <row r="138" spans="1:26" ht="15.75" customHeight="1" thickBot="1" x14ac:dyDescent="0.25">
      <c r="D138" s="49" t="s">
        <v>118</v>
      </c>
      <c r="E138" s="380" t="str">
        <f>IF(E137&lt;=74,"Débil",IF(E137&lt;=89,"Moderado",IF(E137&lt;=100,"Fuerte","")))</f>
        <v>Fuerte</v>
      </c>
      <c r="F138" s="381"/>
      <c r="G138" s="379"/>
      <c r="J138" s="84"/>
      <c r="K138" s="380" t="str">
        <f t="shared" ref="K138" si="16">IF(K137&lt;=74,"Débil",IF(K137&lt;=89,"Moderado",IF(K137&lt;=100,"Fuerte","")))</f>
        <v>Fuerte</v>
      </c>
      <c r="L138" s="381"/>
      <c r="M138" s="84"/>
      <c r="S138" s="380" t="str">
        <f t="shared" ref="S138" si="17">IF(S137&lt;=74,"Débil",IF(S137&lt;=89,"Moderado",IF(S137&lt;=100,"Fuerte","")))</f>
        <v>Moderado</v>
      </c>
      <c r="T138" s="381"/>
      <c r="U138" s="84"/>
    </row>
    <row r="139" spans="1:26" ht="15" thickBot="1" x14ac:dyDescent="0.25"/>
    <row r="140" spans="1:26" ht="33" customHeight="1" thickBot="1" x14ac:dyDescent="0.25">
      <c r="A140" s="61" t="str">
        <f>+Matriz!E22</f>
        <v>AGRI-SI-RC-001</v>
      </c>
      <c r="B140" s="445" t="str">
        <f>+Matriz!F22</f>
        <v>Favorecimiento de un tercero en el proceso de contratación de equipos y servicios relacionados del área</v>
      </c>
      <c r="C140" s="446"/>
      <c r="D140" s="446"/>
      <c r="E140" s="446"/>
      <c r="F140" s="446"/>
      <c r="G140" s="446"/>
      <c r="H140" s="446"/>
      <c r="I140" s="446"/>
      <c r="J140" s="446"/>
      <c r="K140" s="446"/>
      <c r="L140" s="447"/>
      <c r="M140" s="97"/>
    </row>
    <row r="141" spans="1:26" ht="10.5" customHeight="1" thickBot="1" x14ac:dyDescent="0.25"/>
    <row r="142" spans="1:26" ht="16.5" customHeight="1" thickBot="1" x14ac:dyDescent="0.25">
      <c r="B142" s="448" t="s">
        <v>153</v>
      </c>
      <c r="C142" s="449"/>
      <c r="D142" s="450"/>
      <c r="E142" s="388" t="s">
        <v>119</v>
      </c>
      <c r="F142" s="389"/>
      <c r="G142" s="389"/>
      <c r="H142" s="389"/>
      <c r="I142" s="389"/>
      <c r="J142" s="389"/>
      <c r="K142" s="390" t="s">
        <v>274</v>
      </c>
      <c r="L142" s="391"/>
      <c r="M142" s="391"/>
      <c r="N142" s="391"/>
      <c r="O142" s="391"/>
      <c r="P142" s="391"/>
      <c r="Q142" s="391"/>
      <c r="R142" s="392"/>
    </row>
    <row r="143" spans="1:26" ht="57.75" customHeight="1" thickBot="1" x14ac:dyDescent="0.25">
      <c r="B143" s="451"/>
      <c r="C143" s="452"/>
      <c r="D143" s="453"/>
      <c r="E143" s="393" t="str">
        <f>+Matriz!Q22</f>
        <v>Revisar que los anexos técnicos contengan información detallada de acuerdo a los bienes y/o servicios que se vayan a contratar y evidencien la pluralidad del mercado.</v>
      </c>
      <c r="F143" s="394"/>
      <c r="G143" s="394"/>
      <c r="H143" s="394"/>
      <c r="I143" s="394"/>
      <c r="J143" s="394"/>
      <c r="K143" s="395" t="str">
        <f>+Matriz!Q23</f>
        <v>Comparar lo valores históricos de la contratación de bienes y servicios con las condiciones actuales del mercado y las referencias de entidades estatales.</v>
      </c>
      <c r="L143" s="396"/>
      <c r="M143" s="396"/>
      <c r="N143" s="396"/>
      <c r="O143" s="396"/>
      <c r="P143" s="396"/>
      <c r="Q143" s="396"/>
      <c r="R143" s="397"/>
    </row>
    <row r="144" spans="1:26" ht="15" x14ac:dyDescent="0.25">
      <c r="B144" s="433" t="s">
        <v>120</v>
      </c>
      <c r="C144" s="435" t="s">
        <v>121</v>
      </c>
      <c r="D144" s="436"/>
      <c r="E144" s="398" t="s">
        <v>115</v>
      </c>
      <c r="F144" s="514"/>
      <c r="G144" s="400" t="s">
        <v>72</v>
      </c>
      <c r="H144" s="401"/>
      <c r="I144" s="401"/>
      <c r="J144" s="402"/>
      <c r="K144" s="414" t="s">
        <v>115</v>
      </c>
      <c r="L144" s="415"/>
      <c r="M144" s="408" t="s">
        <v>72</v>
      </c>
      <c r="N144" s="409"/>
      <c r="O144" s="409"/>
      <c r="P144" s="409"/>
      <c r="Q144" s="409"/>
      <c r="R144" s="410"/>
    </row>
    <row r="145" spans="1:18" ht="15.75" customHeight="1" thickBot="1" x14ac:dyDescent="0.25">
      <c r="B145" s="434"/>
      <c r="C145" s="437"/>
      <c r="D145" s="438"/>
      <c r="E145" s="59" t="s">
        <v>116</v>
      </c>
      <c r="F145" s="60" t="s">
        <v>117</v>
      </c>
      <c r="G145" s="403"/>
      <c r="H145" s="404"/>
      <c r="I145" s="404"/>
      <c r="J145" s="405"/>
      <c r="K145" s="59" t="s">
        <v>116</v>
      </c>
      <c r="L145" s="60" t="s">
        <v>117</v>
      </c>
      <c r="M145" s="411"/>
      <c r="N145" s="412"/>
      <c r="O145" s="412"/>
      <c r="P145" s="412"/>
      <c r="Q145" s="412"/>
      <c r="R145" s="413"/>
    </row>
    <row r="146" spans="1:18" ht="30" customHeight="1" x14ac:dyDescent="0.2">
      <c r="B146" s="428" t="s">
        <v>122</v>
      </c>
      <c r="C146" s="85" t="s">
        <v>93</v>
      </c>
      <c r="D146" s="50" t="s">
        <v>85</v>
      </c>
      <c r="E146" s="44" t="s">
        <v>100</v>
      </c>
      <c r="F146" s="88">
        <f>IF(E146="Asignado",15,IF(E146="No asignado",0,""))</f>
        <v>15</v>
      </c>
      <c r="G146" s="509" t="s">
        <v>474</v>
      </c>
      <c r="H146" s="510"/>
      <c r="I146" s="510"/>
      <c r="J146" s="511"/>
      <c r="K146" s="89" t="s">
        <v>100</v>
      </c>
      <c r="L146" s="88">
        <f t="shared" ref="L146" si="18">IF(K146="Asignado",15,IF(K146="No asignado",0,""))</f>
        <v>15</v>
      </c>
      <c r="M146" s="509" t="s">
        <v>479</v>
      </c>
      <c r="N146" s="510"/>
      <c r="O146" s="510"/>
      <c r="P146" s="510"/>
      <c r="Q146" s="510"/>
      <c r="R146" s="511"/>
    </row>
    <row r="147" spans="1:18" ht="53.25" customHeight="1" x14ac:dyDescent="0.2">
      <c r="B147" s="429"/>
      <c r="C147" s="37" t="s">
        <v>94</v>
      </c>
      <c r="D147" s="51" t="s">
        <v>86</v>
      </c>
      <c r="E147" s="39" t="s">
        <v>102</v>
      </c>
      <c r="F147" s="90">
        <f>IF(E147="Adecuado",15,IF(E147="Inadecuado",0,""))</f>
        <v>15</v>
      </c>
      <c r="G147" s="502" t="s">
        <v>475</v>
      </c>
      <c r="H147" s="503"/>
      <c r="I147" s="503"/>
      <c r="J147" s="504"/>
      <c r="K147" s="91" t="s">
        <v>102</v>
      </c>
      <c r="L147" s="90">
        <f t="shared" ref="L147" si="19">IF(K147="Adecuado",15,IF(K147="Inadecuado",0,""))</f>
        <v>15</v>
      </c>
      <c r="M147" s="502" t="s">
        <v>481</v>
      </c>
      <c r="N147" s="503"/>
      <c r="O147" s="503"/>
      <c r="P147" s="503"/>
      <c r="Q147" s="503"/>
      <c r="R147" s="504"/>
    </row>
    <row r="148" spans="1:18" ht="30" customHeight="1" x14ac:dyDescent="0.2">
      <c r="B148" s="87" t="s">
        <v>123</v>
      </c>
      <c r="C148" s="37" t="s">
        <v>95</v>
      </c>
      <c r="D148" s="51" t="s">
        <v>87</v>
      </c>
      <c r="E148" s="39" t="s">
        <v>104</v>
      </c>
      <c r="F148" s="90">
        <f>IF(E148="Oportuna",15,IF(E148="Inoportuna",0,""))</f>
        <v>15</v>
      </c>
      <c r="G148" s="502" t="s">
        <v>476</v>
      </c>
      <c r="H148" s="503"/>
      <c r="I148" s="503"/>
      <c r="J148" s="504"/>
      <c r="K148" s="91" t="s">
        <v>104</v>
      </c>
      <c r="L148" s="90">
        <f t="shared" ref="L148" si="20">IF(K148="Oportuna",15,IF(K148="Inoportuna",0,""))</f>
        <v>15</v>
      </c>
      <c r="M148" s="502" t="s">
        <v>275</v>
      </c>
      <c r="N148" s="503"/>
      <c r="O148" s="503"/>
      <c r="P148" s="503"/>
      <c r="Q148" s="503"/>
      <c r="R148" s="504"/>
    </row>
    <row r="149" spans="1:18" ht="45" customHeight="1" x14ac:dyDescent="0.2">
      <c r="B149" s="87" t="s">
        <v>124</v>
      </c>
      <c r="C149" s="37" t="s">
        <v>96</v>
      </c>
      <c r="D149" s="51" t="s">
        <v>88</v>
      </c>
      <c r="E149" s="41" t="s">
        <v>106</v>
      </c>
      <c r="F149" s="90">
        <f>IF(E149="Prevenir o detectar",15,IF(E149="No es control",0,""))</f>
        <v>15</v>
      </c>
      <c r="G149" s="502" t="s">
        <v>477</v>
      </c>
      <c r="H149" s="503"/>
      <c r="I149" s="503"/>
      <c r="J149" s="504"/>
      <c r="K149" s="92" t="s">
        <v>106</v>
      </c>
      <c r="L149" s="90">
        <f t="shared" ref="L149" si="21">IF(K149="Prevenir o detectar",15,IF(K149="No es control",0,""))</f>
        <v>15</v>
      </c>
      <c r="M149" s="502" t="s">
        <v>480</v>
      </c>
      <c r="N149" s="503"/>
      <c r="O149" s="503"/>
      <c r="P149" s="503"/>
      <c r="Q149" s="503"/>
      <c r="R149" s="504"/>
    </row>
    <row r="150" spans="1:18" ht="30" customHeight="1" x14ac:dyDescent="0.2">
      <c r="B150" s="63" t="s">
        <v>126</v>
      </c>
      <c r="C150" s="37" t="s">
        <v>97</v>
      </c>
      <c r="D150" s="51" t="s">
        <v>89</v>
      </c>
      <c r="E150" s="39" t="s">
        <v>108</v>
      </c>
      <c r="F150" s="90">
        <f>IF(E150="Confiable",15,IF(E150="No confiable",0,""))</f>
        <v>15</v>
      </c>
      <c r="G150" s="502" t="s">
        <v>368</v>
      </c>
      <c r="H150" s="503"/>
      <c r="I150" s="503"/>
      <c r="J150" s="504"/>
      <c r="K150" s="91" t="s">
        <v>108</v>
      </c>
      <c r="L150" s="90">
        <f t="shared" ref="L150" si="22">IF(K150="Confiable",15,IF(K150="No confiable",0,""))</f>
        <v>15</v>
      </c>
      <c r="M150" s="502" t="s">
        <v>276</v>
      </c>
      <c r="N150" s="503"/>
      <c r="O150" s="503"/>
      <c r="P150" s="503"/>
      <c r="Q150" s="503"/>
      <c r="R150" s="504"/>
    </row>
    <row r="151" spans="1:18" ht="45" customHeight="1" x14ac:dyDescent="0.2">
      <c r="B151" s="63" t="s">
        <v>127</v>
      </c>
      <c r="C151" s="37" t="s">
        <v>98</v>
      </c>
      <c r="D151" s="51" t="s">
        <v>90</v>
      </c>
      <c r="E151" s="41" t="s">
        <v>110</v>
      </c>
      <c r="F151" s="90">
        <f>IF(E151="Se investigan y resuelven oportunamente",15,IF(E151="No se investigan y resuelven oportunamente",0,""))</f>
        <v>15</v>
      </c>
      <c r="G151" s="502" t="s">
        <v>369</v>
      </c>
      <c r="H151" s="503"/>
      <c r="I151" s="503"/>
      <c r="J151" s="504"/>
      <c r="K151" s="92" t="s">
        <v>110</v>
      </c>
      <c r="L151" s="90">
        <f t="shared" ref="L151" si="23">IF(K151="Se investigan y resuelven oportunamente",15,IF(K151="No se investigan y resuelven oportunamente",0,""))</f>
        <v>15</v>
      </c>
      <c r="M151" s="502" t="s">
        <v>277</v>
      </c>
      <c r="N151" s="503"/>
      <c r="O151" s="503"/>
      <c r="P151" s="503"/>
      <c r="Q151" s="503"/>
      <c r="R151" s="504"/>
    </row>
    <row r="152" spans="1:18" ht="30" customHeight="1" thickBot="1" x14ac:dyDescent="0.25">
      <c r="B152" s="64" t="s">
        <v>125</v>
      </c>
      <c r="C152" s="86" t="s">
        <v>99</v>
      </c>
      <c r="D152" s="52" t="s">
        <v>91</v>
      </c>
      <c r="E152" s="42" t="s">
        <v>112</v>
      </c>
      <c r="F152" s="93">
        <f>IF(E152="Completa",10,IF(E152="Incompleta",5,IF(E152="No existe",0,"")))</f>
        <v>10</v>
      </c>
      <c r="G152" s="505" t="s">
        <v>478</v>
      </c>
      <c r="H152" s="506"/>
      <c r="I152" s="506"/>
      <c r="J152" s="507"/>
      <c r="K152" s="94" t="s">
        <v>112</v>
      </c>
      <c r="L152" s="93">
        <f t="shared" ref="L152" si="24">IF(K152="Completa",10,IF(K152="Incompleta",5,IF(K152="No existe",0,"")))</f>
        <v>10</v>
      </c>
      <c r="M152" s="505" t="s">
        <v>478</v>
      </c>
      <c r="N152" s="506"/>
      <c r="O152" s="506"/>
      <c r="P152" s="506"/>
      <c r="Q152" s="506"/>
      <c r="R152" s="507"/>
    </row>
    <row r="153" spans="1:18" ht="7.5" customHeight="1" thickBot="1" x14ac:dyDescent="0.25">
      <c r="D153" s="38"/>
      <c r="J153" s="83"/>
      <c r="K153" s="95"/>
      <c r="L153" s="96"/>
      <c r="M153" s="83"/>
    </row>
    <row r="154" spans="1:18" x14ac:dyDescent="0.2">
      <c r="D154" s="48" t="s">
        <v>92</v>
      </c>
      <c r="E154" s="377">
        <f>IF(SUM(F146:F152)=0,"-",SUM(F146:F152))</f>
        <v>100</v>
      </c>
      <c r="F154" s="378"/>
      <c r="G154" s="379"/>
      <c r="J154" s="84"/>
      <c r="K154" s="377">
        <f t="shared" ref="K154" si="25">IF(SUM(L146:L152)=0,"-",SUM(L146:L152))</f>
        <v>100</v>
      </c>
      <c r="L154" s="378"/>
      <c r="M154" s="84"/>
    </row>
    <row r="155" spans="1:18" ht="15.75" customHeight="1" thickBot="1" x14ac:dyDescent="0.25">
      <c r="D155" s="49" t="s">
        <v>118</v>
      </c>
      <c r="E155" s="380" t="str">
        <f>IF(E154&lt;=74,"Débil",IF(E154&lt;=89,"Moderado",IF(E154&lt;=100,"Fuerte","")))</f>
        <v>Fuerte</v>
      </c>
      <c r="F155" s="381"/>
      <c r="G155" s="379"/>
      <c r="J155" s="84"/>
      <c r="K155" s="380" t="str">
        <f t="shared" ref="K155" si="26">IF(K154&lt;=74,"Débil",IF(K154&lt;=89,"Moderado",IF(K154&lt;=100,"Fuerte","")))</f>
        <v>Fuerte</v>
      </c>
      <c r="L155" s="381"/>
      <c r="M155" s="84"/>
    </row>
    <row r="156" spans="1:18" ht="15" thickBot="1" x14ac:dyDescent="0.25"/>
    <row r="157" spans="1:18" ht="33" customHeight="1" thickBot="1" x14ac:dyDescent="0.25">
      <c r="A157" s="61" t="str">
        <f>+Matriz!E24</f>
        <v>AGRI-GD-RC-001</v>
      </c>
      <c r="B157" s="445" t="str">
        <f>+Matriz!F24</f>
        <v xml:space="preserve">Manipulación de la información para beneficio de un tercero </v>
      </c>
      <c r="C157" s="446"/>
      <c r="D157" s="446"/>
      <c r="E157" s="446"/>
      <c r="F157" s="446"/>
      <c r="G157" s="446"/>
      <c r="H157" s="446"/>
      <c r="I157" s="446"/>
      <c r="J157" s="446"/>
      <c r="K157" s="446"/>
      <c r="L157" s="447"/>
      <c r="M157" s="97"/>
    </row>
    <row r="158" spans="1:18" ht="10.5" customHeight="1" thickBot="1" x14ac:dyDescent="0.25"/>
    <row r="159" spans="1:18" ht="16.5" customHeight="1" thickBot="1" x14ac:dyDescent="0.25">
      <c r="B159" s="448" t="s">
        <v>153</v>
      </c>
      <c r="C159" s="449"/>
      <c r="D159" s="450"/>
      <c r="E159" s="388" t="s">
        <v>119</v>
      </c>
      <c r="F159" s="389"/>
      <c r="G159" s="389"/>
      <c r="H159" s="389"/>
      <c r="I159" s="389"/>
      <c r="J159" s="389"/>
      <c r="K159" s="390" t="s">
        <v>274</v>
      </c>
      <c r="L159" s="391"/>
      <c r="M159" s="391"/>
      <c r="N159" s="391"/>
      <c r="O159" s="391"/>
      <c r="P159" s="391"/>
      <c r="Q159" s="391"/>
      <c r="R159" s="392"/>
    </row>
    <row r="160" spans="1:18" ht="24.75" customHeight="1" thickBot="1" x14ac:dyDescent="0.25">
      <c r="B160" s="451"/>
      <c r="C160" s="452"/>
      <c r="D160" s="453"/>
      <c r="E160" s="393" t="str">
        <f>+Matriz!Q24</f>
        <v xml:space="preserve">Control al préstamo y consulta de los documentos físicos </v>
      </c>
      <c r="F160" s="394"/>
      <c r="G160" s="394"/>
      <c r="H160" s="394"/>
      <c r="I160" s="394"/>
      <c r="J160" s="394"/>
      <c r="K160" s="395" t="str">
        <f>+Matriz!Q25</f>
        <v xml:space="preserve">Entrega de documentos digitales a través de correo electrónico al solicitante </v>
      </c>
      <c r="L160" s="396"/>
      <c r="M160" s="396"/>
      <c r="N160" s="396"/>
      <c r="O160" s="396"/>
      <c r="P160" s="396"/>
      <c r="Q160" s="396"/>
      <c r="R160" s="397"/>
    </row>
    <row r="161" spans="1:18" ht="15" x14ac:dyDescent="0.25">
      <c r="B161" s="433" t="s">
        <v>120</v>
      </c>
      <c r="C161" s="435" t="s">
        <v>121</v>
      </c>
      <c r="D161" s="436"/>
      <c r="E161" s="398" t="s">
        <v>115</v>
      </c>
      <c r="F161" s="399"/>
      <c r="G161" s="400" t="s">
        <v>72</v>
      </c>
      <c r="H161" s="401"/>
      <c r="I161" s="401"/>
      <c r="J161" s="402"/>
      <c r="K161" s="406" t="s">
        <v>115</v>
      </c>
      <c r="L161" s="415"/>
      <c r="M161" s="408" t="s">
        <v>72</v>
      </c>
      <c r="N161" s="409"/>
      <c r="O161" s="409"/>
      <c r="P161" s="409"/>
      <c r="Q161" s="409"/>
      <c r="R161" s="410"/>
    </row>
    <row r="162" spans="1:18" ht="15.75" customHeight="1" thickBot="1" x14ac:dyDescent="0.25">
      <c r="B162" s="434"/>
      <c r="C162" s="437"/>
      <c r="D162" s="438"/>
      <c r="E162" s="59" t="s">
        <v>116</v>
      </c>
      <c r="F162" s="122" t="s">
        <v>117</v>
      </c>
      <c r="G162" s="403"/>
      <c r="H162" s="404"/>
      <c r="I162" s="404"/>
      <c r="J162" s="405"/>
      <c r="K162" s="121" t="s">
        <v>116</v>
      </c>
      <c r="L162" s="60" t="s">
        <v>117</v>
      </c>
      <c r="M162" s="411"/>
      <c r="N162" s="412"/>
      <c r="O162" s="412"/>
      <c r="P162" s="412"/>
      <c r="Q162" s="412"/>
      <c r="R162" s="413"/>
    </row>
    <row r="163" spans="1:18" ht="48" customHeight="1" x14ac:dyDescent="0.2">
      <c r="B163" s="428" t="s">
        <v>122</v>
      </c>
      <c r="C163" s="98" t="s">
        <v>93</v>
      </c>
      <c r="D163" s="102" t="s">
        <v>85</v>
      </c>
      <c r="E163" s="44" t="s">
        <v>100</v>
      </c>
      <c r="F163" s="88">
        <f>IF(E163="Asignado",15,IF(E163="No asignado",0,""))</f>
        <v>15</v>
      </c>
      <c r="G163" s="496" t="s">
        <v>485</v>
      </c>
      <c r="H163" s="497"/>
      <c r="I163" s="497"/>
      <c r="J163" s="498"/>
      <c r="K163" s="89" t="s">
        <v>100</v>
      </c>
      <c r="L163" s="88">
        <f t="shared" ref="L163" si="27">IF(K163="Asignado",15,IF(K163="No asignado",0,""))</f>
        <v>15</v>
      </c>
      <c r="M163" s="499" t="s">
        <v>485</v>
      </c>
      <c r="N163" s="500"/>
      <c r="O163" s="500"/>
      <c r="P163" s="500"/>
      <c r="Q163" s="500"/>
      <c r="R163" s="501"/>
    </row>
    <row r="164" spans="1:18" ht="30" customHeight="1" x14ac:dyDescent="0.2">
      <c r="B164" s="429"/>
      <c r="C164" s="37" t="s">
        <v>94</v>
      </c>
      <c r="D164" s="51" t="s">
        <v>86</v>
      </c>
      <c r="E164" s="39" t="s">
        <v>102</v>
      </c>
      <c r="F164" s="90">
        <f>IF(E164="Adecuado",15,IF(E164="Inadecuado",0,""))</f>
        <v>15</v>
      </c>
      <c r="G164" s="484" t="s">
        <v>312</v>
      </c>
      <c r="H164" s="485"/>
      <c r="I164" s="485"/>
      <c r="J164" s="486"/>
      <c r="K164" s="91" t="s">
        <v>102</v>
      </c>
      <c r="L164" s="90">
        <f t="shared" ref="L164" si="28">IF(K164="Adecuado",15,IF(K164="Inadecuado",0,""))</f>
        <v>15</v>
      </c>
      <c r="M164" s="487" t="s">
        <v>317</v>
      </c>
      <c r="N164" s="488"/>
      <c r="O164" s="488"/>
      <c r="P164" s="488"/>
      <c r="Q164" s="488"/>
      <c r="R164" s="489"/>
    </row>
    <row r="165" spans="1:18" ht="30" customHeight="1" x14ac:dyDescent="0.2">
      <c r="B165" s="100" t="s">
        <v>123</v>
      </c>
      <c r="C165" s="37" t="s">
        <v>95</v>
      </c>
      <c r="D165" s="51" t="s">
        <v>87</v>
      </c>
      <c r="E165" s="39" t="s">
        <v>104</v>
      </c>
      <c r="F165" s="90">
        <f>IF(E165="Oportuna",15,IF(E165="Inoportuna",0,""))</f>
        <v>15</v>
      </c>
      <c r="G165" s="484" t="s">
        <v>313</v>
      </c>
      <c r="H165" s="485"/>
      <c r="I165" s="485"/>
      <c r="J165" s="486"/>
      <c r="K165" s="91" t="s">
        <v>104</v>
      </c>
      <c r="L165" s="90">
        <f t="shared" ref="L165" si="29">IF(K165="Oportuna",15,IF(K165="Inoportuna",0,""))</f>
        <v>15</v>
      </c>
      <c r="M165" s="487" t="s">
        <v>313</v>
      </c>
      <c r="N165" s="488"/>
      <c r="O165" s="488"/>
      <c r="P165" s="488"/>
      <c r="Q165" s="488"/>
      <c r="R165" s="489"/>
    </row>
    <row r="166" spans="1:18" ht="45" customHeight="1" x14ac:dyDescent="0.2">
      <c r="B166" s="100" t="s">
        <v>124</v>
      </c>
      <c r="C166" s="37" t="s">
        <v>96</v>
      </c>
      <c r="D166" s="51" t="s">
        <v>88</v>
      </c>
      <c r="E166" s="41" t="s">
        <v>106</v>
      </c>
      <c r="F166" s="90">
        <f>IF(E166="Prevenir o detectar",15,IF(E166="No es control",0,""))</f>
        <v>15</v>
      </c>
      <c r="G166" s="484" t="s">
        <v>314</v>
      </c>
      <c r="H166" s="485"/>
      <c r="I166" s="485"/>
      <c r="J166" s="486"/>
      <c r="K166" s="92" t="s">
        <v>106</v>
      </c>
      <c r="L166" s="90">
        <f t="shared" ref="L166" si="30">IF(K166="Prevenir o detectar",15,IF(K166="No es control",0,""))</f>
        <v>15</v>
      </c>
      <c r="M166" s="487" t="s">
        <v>314</v>
      </c>
      <c r="N166" s="488"/>
      <c r="O166" s="488"/>
      <c r="P166" s="488"/>
      <c r="Q166" s="488"/>
      <c r="R166" s="489"/>
    </row>
    <row r="167" spans="1:18" ht="30" customHeight="1" x14ac:dyDescent="0.2">
      <c r="B167" s="101" t="s">
        <v>126</v>
      </c>
      <c r="C167" s="37" t="s">
        <v>97</v>
      </c>
      <c r="D167" s="51" t="s">
        <v>89</v>
      </c>
      <c r="E167" s="39" t="s">
        <v>108</v>
      </c>
      <c r="F167" s="90">
        <f>IF(E167="Confiable",15,IF(E167="No confiable",0,""))</f>
        <v>15</v>
      </c>
      <c r="G167" s="484" t="s">
        <v>315</v>
      </c>
      <c r="H167" s="485"/>
      <c r="I167" s="485"/>
      <c r="J167" s="486"/>
      <c r="K167" s="91" t="s">
        <v>108</v>
      </c>
      <c r="L167" s="90">
        <f t="shared" ref="L167" si="31">IF(K167="Confiable",15,IF(K167="No confiable",0,""))</f>
        <v>15</v>
      </c>
      <c r="M167" s="487" t="s">
        <v>318</v>
      </c>
      <c r="N167" s="488"/>
      <c r="O167" s="488"/>
      <c r="P167" s="488"/>
      <c r="Q167" s="488"/>
      <c r="R167" s="489"/>
    </row>
    <row r="168" spans="1:18" ht="45" customHeight="1" x14ac:dyDescent="0.2">
      <c r="B168" s="101" t="s">
        <v>127</v>
      </c>
      <c r="C168" s="37" t="s">
        <v>98</v>
      </c>
      <c r="D168" s="51" t="s">
        <v>90</v>
      </c>
      <c r="E168" s="41" t="s">
        <v>111</v>
      </c>
      <c r="F168" s="90">
        <f>IF(E168="Se investigan y resuelven oportunamente",15,IF(E168="No se investigan y resuelven oportunamente",0,""))</f>
        <v>0</v>
      </c>
      <c r="G168" s="484" t="s">
        <v>316</v>
      </c>
      <c r="H168" s="485"/>
      <c r="I168" s="485"/>
      <c r="J168" s="486"/>
      <c r="K168" s="92" t="s">
        <v>110</v>
      </c>
      <c r="L168" s="90">
        <f t="shared" ref="L168" si="32">IF(K168="Se investigan y resuelven oportunamente",15,IF(K168="No se investigan y resuelven oportunamente",0,""))</f>
        <v>15</v>
      </c>
      <c r="M168" s="487" t="s">
        <v>484</v>
      </c>
      <c r="N168" s="488"/>
      <c r="O168" s="488"/>
      <c r="P168" s="488"/>
      <c r="Q168" s="488"/>
      <c r="R168" s="489"/>
    </row>
    <row r="169" spans="1:18" ht="30" customHeight="1" thickBot="1" x14ac:dyDescent="0.25">
      <c r="B169" s="64" t="s">
        <v>125</v>
      </c>
      <c r="C169" s="99" t="s">
        <v>99</v>
      </c>
      <c r="D169" s="52" t="s">
        <v>91</v>
      </c>
      <c r="E169" s="42" t="s">
        <v>112</v>
      </c>
      <c r="F169" s="93">
        <f>IF(E169="Completa",10,IF(E169="Incompleta",5,IF(E169="No existe",0,"")))</f>
        <v>10</v>
      </c>
      <c r="G169" s="490" t="s">
        <v>375</v>
      </c>
      <c r="H169" s="491"/>
      <c r="I169" s="491"/>
      <c r="J169" s="492"/>
      <c r="K169" s="94" t="s">
        <v>112</v>
      </c>
      <c r="L169" s="93">
        <f t="shared" ref="L169" si="33">IF(K169="Completa",10,IF(K169="Incompleta",5,IF(K169="No existe",0,"")))</f>
        <v>10</v>
      </c>
      <c r="M169" s="493" t="s">
        <v>319</v>
      </c>
      <c r="N169" s="494"/>
      <c r="O169" s="494"/>
      <c r="P169" s="494"/>
      <c r="Q169" s="494"/>
      <c r="R169" s="495"/>
    </row>
    <row r="170" spans="1:18" ht="7.5" customHeight="1" thickBot="1" x14ac:dyDescent="0.25">
      <c r="D170" s="38"/>
      <c r="J170" s="83"/>
      <c r="K170" s="95"/>
      <c r="L170" s="96"/>
      <c r="M170" s="83"/>
    </row>
    <row r="171" spans="1:18" x14ac:dyDescent="0.2">
      <c r="D171" s="48" t="s">
        <v>92</v>
      </c>
      <c r="E171" s="377">
        <f>IF(SUM(F163:F169)=0,"-",SUM(F163:F169))</f>
        <v>85</v>
      </c>
      <c r="F171" s="378"/>
      <c r="G171" s="379"/>
      <c r="J171" s="84"/>
      <c r="K171" s="377">
        <f t="shared" ref="K171" si="34">IF(SUM(L163:L169)=0,"-",SUM(L163:L169))</f>
        <v>100</v>
      </c>
      <c r="L171" s="378"/>
      <c r="M171" s="84"/>
    </row>
    <row r="172" spans="1:18" ht="15.75" customHeight="1" thickBot="1" x14ac:dyDescent="0.25">
      <c r="D172" s="49" t="s">
        <v>118</v>
      </c>
      <c r="E172" s="380" t="str">
        <f>IF(E171&lt;=74,"Débil",IF(E171&lt;=89,"Moderado",IF(E171&lt;=100,"Fuerte","")))</f>
        <v>Moderado</v>
      </c>
      <c r="F172" s="381"/>
      <c r="G172" s="379"/>
      <c r="J172" s="84"/>
      <c r="K172" s="380" t="str">
        <f t="shared" ref="K172" si="35">IF(K171&lt;=74,"Débil",IF(K171&lt;=89,"Moderado",IF(K171&lt;=100,"Fuerte","")))</f>
        <v>Fuerte</v>
      </c>
      <c r="L172" s="381"/>
      <c r="M172" s="84"/>
    </row>
    <row r="173" spans="1:18" ht="15" thickBot="1" x14ac:dyDescent="0.25"/>
    <row r="174" spans="1:18" ht="30" customHeight="1" thickBot="1" x14ac:dyDescent="0.25">
      <c r="A174" s="61" t="str">
        <f>+Matriz!E26</f>
        <v>AGJC-RC-001</v>
      </c>
      <c r="B174" s="481" t="str">
        <f>+Matriz!F26</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482"/>
      <c r="D174" s="482"/>
      <c r="E174" s="482"/>
      <c r="F174" s="482"/>
      <c r="G174" s="482"/>
      <c r="H174" s="482"/>
      <c r="I174" s="482"/>
      <c r="J174" s="482"/>
      <c r="K174" s="482"/>
      <c r="L174" s="483"/>
    </row>
    <row r="175" spans="1:18" ht="15" thickBot="1" x14ac:dyDescent="0.25"/>
    <row r="176" spans="1:18" ht="15.75" customHeight="1" x14ac:dyDescent="0.2">
      <c r="B176" s="448" t="s">
        <v>153</v>
      </c>
      <c r="C176" s="449"/>
      <c r="D176" s="449"/>
      <c r="E176" s="408" t="s">
        <v>119</v>
      </c>
      <c r="F176" s="409"/>
      <c r="G176" s="409"/>
      <c r="H176" s="409"/>
      <c r="I176" s="409"/>
      <c r="J176" s="409"/>
      <c r="K176" s="409"/>
      <c r="L176" s="410"/>
    </row>
    <row r="177" spans="1:12" ht="139.5" customHeight="1" thickBot="1" x14ac:dyDescent="0.25">
      <c r="B177" s="451"/>
      <c r="C177" s="452"/>
      <c r="D177" s="452"/>
      <c r="E177" s="515" t="str">
        <f>+Matriz!Q26</f>
        <v>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v>
      </c>
      <c r="F177" s="516"/>
      <c r="G177" s="516"/>
      <c r="H177" s="516"/>
      <c r="I177" s="516"/>
      <c r="J177" s="516"/>
      <c r="K177" s="516"/>
      <c r="L177" s="517"/>
    </row>
    <row r="178" spans="1:12" ht="15" x14ac:dyDescent="0.25">
      <c r="B178" s="433" t="s">
        <v>120</v>
      </c>
      <c r="C178" s="435" t="s">
        <v>121</v>
      </c>
      <c r="D178" s="436"/>
      <c r="E178" s="414" t="s">
        <v>115</v>
      </c>
      <c r="F178" s="415"/>
      <c r="G178" s="469" t="s">
        <v>72</v>
      </c>
      <c r="H178" s="470"/>
      <c r="I178" s="470"/>
      <c r="J178" s="470"/>
      <c r="K178" s="470"/>
      <c r="L178" s="471"/>
    </row>
    <row r="179" spans="1:12" ht="15" thickBot="1" x14ac:dyDescent="0.25">
      <c r="B179" s="434"/>
      <c r="C179" s="437"/>
      <c r="D179" s="438"/>
      <c r="E179" s="59" t="s">
        <v>116</v>
      </c>
      <c r="F179" s="60" t="s">
        <v>117</v>
      </c>
      <c r="G179" s="472"/>
      <c r="H179" s="473"/>
      <c r="I179" s="473"/>
      <c r="J179" s="473"/>
      <c r="K179" s="473"/>
      <c r="L179" s="474"/>
    </row>
    <row r="180" spans="1:12" ht="49.5" customHeight="1" x14ac:dyDescent="0.2">
      <c r="B180" s="428" t="s">
        <v>122</v>
      </c>
      <c r="C180" s="98" t="s">
        <v>93</v>
      </c>
      <c r="D180" s="102" t="s">
        <v>85</v>
      </c>
      <c r="E180" s="44" t="s">
        <v>100</v>
      </c>
      <c r="F180" s="45">
        <f>IF(E180="Asignado",15,IF(E180="No asignado",0,""))</f>
        <v>15</v>
      </c>
      <c r="G180" s="475" t="s">
        <v>297</v>
      </c>
      <c r="H180" s="476"/>
      <c r="I180" s="476"/>
      <c r="J180" s="476"/>
      <c r="K180" s="476"/>
      <c r="L180" s="477"/>
    </row>
    <row r="181" spans="1:12" ht="30.75" customHeight="1" x14ac:dyDescent="0.2">
      <c r="B181" s="429"/>
      <c r="C181" s="37" t="s">
        <v>94</v>
      </c>
      <c r="D181" s="51" t="s">
        <v>86</v>
      </c>
      <c r="E181" s="39" t="s">
        <v>102</v>
      </c>
      <c r="F181" s="40">
        <f>IF(E181="Adecuado",15,IF(E181="Inadecuado",0,""))</f>
        <v>15</v>
      </c>
      <c r="G181" s="478" t="s">
        <v>298</v>
      </c>
      <c r="H181" s="479"/>
      <c r="I181" s="479"/>
      <c r="J181" s="479"/>
      <c r="K181" s="479"/>
      <c r="L181" s="480"/>
    </row>
    <row r="182" spans="1:12" ht="31.5" customHeight="1" x14ac:dyDescent="0.2">
      <c r="B182" s="100" t="s">
        <v>123</v>
      </c>
      <c r="C182" s="37" t="s">
        <v>95</v>
      </c>
      <c r="D182" s="51" t="s">
        <v>87</v>
      </c>
      <c r="E182" s="39" t="s">
        <v>104</v>
      </c>
      <c r="F182" s="40">
        <f>IF(E182="Oportuna",15,IF(E182="Inoportuna",0,""))</f>
        <v>15</v>
      </c>
      <c r="G182" s="478" t="s">
        <v>371</v>
      </c>
      <c r="H182" s="479"/>
      <c r="I182" s="479"/>
      <c r="J182" s="479"/>
      <c r="K182" s="479"/>
      <c r="L182" s="480"/>
    </row>
    <row r="183" spans="1:12" ht="68.25" customHeight="1" x14ac:dyDescent="0.2">
      <c r="B183" s="100" t="s">
        <v>124</v>
      </c>
      <c r="C183" s="37" t="s">
        <v>96</v>
      </c>
      <c r="D183" s="51" t="s">
        <v>88</v>
      </c>
      <c r="E183" s="41" t="s">
        <v>107</v>
      </c>
      <c r="F183" s="40">
        <f>IF(E183="Prevenir o detectar",15,IF(E183="No es control",0,""))</f>
        <v>0</v>
      </c>
      <c r="G183" s="478" t="s">
        <v>299</v>
      </c>
      <c r="H183" s="479"/>
      <c r="I183" s="479"/>
      <c r="J183" s="479"/>
      <c r="K183" s="479"/>
      <c r="L183" s="480"/>
    </row>
    <row r="184" spans="1:12" ht="30" customHeight="1" x14ac:dyDescent="0.2">
      <c r="B184" s="101" t="s">
        <v>126</v>
      </c>
      <c r="C184" s="37" t="s">
        <v>97</v>
      </c>
      <c r="D184" s="51" t="s">
        <v>89</v>
      </c>
      <c r="E184" s="39" t="s">
        <v>108</v>
      </c>
      <c r="F184" s="40">
        <f>IF(E184="Confiable",15,IF(E184="No confiable",0,""))</f>
        <v>15</v>
      </c>
      <c r="G184" s="439" t="s">
        <v>372</v>
      </c>
      <c r="H184" s="440"/>
      <c r="I184" s="440"/>
      <c r="J184" s="440"/>
      <c r="K184" s="440"/>
      <c r="L184" s="441"/>
    </row>
    <row r="185" spans="1:12" ht="38.25" x14ac:dyDescent="0.2">
      <c r="B185" s="101" t="s">
        <v>127</v>
      </c>
      <c r="C185" s="37" t="s">
        <v>98</v>
      </c>
      <c r="D185" s="51" t="s">
        <v>90</v>
      </c>
      <c r="E185" s="41" t="s">
        <v>110</v>
      </c>
      <c r="F185" s="40">
        <f>IF(E185="Se investigan y resuelven oportunamente",15,IF(E185="No se investigan y resuelven oportunamente",0,""))</f>
        <v>15</v>
      </c>
      <c r="G185" s="439" t="s">
        <v>300</v>
      </c>
      <c r="H185" s="440"/>
      <c r="I185" s="440"/>
      <c r="J185" s="440"/>
      <c r="K185" s="440"/>
      <c r="L185" s="441"/>
    </row>
    <row r="186" spans="1:12" ht="36.75" customHeight="1" thickBot="1" x14ac:dyDescent="0.25">
      <c r="B186" s="64" t="s">
        <v>125</v>
      </c>
      <c r="C186" s="99" t="s">
        <v>99</v>
      </c>
      <c r="D186" s="52" t="s">
        <v>91</v>
      </c>
      <c r="E186" s="42" t="s">
        <v>112</v>
      </c>
      <c r="F186" s="43">
        <f>IF(E186="Completa",10,IF(E186="Incompleta",5,IF(E186="No existe",0,"")))</f>
        <v>10</v>
      </c>
      <c r="G186" s="442" t="s">
        <v>301</v>
      </c>
      <c r="H186" s="443"/>
      <c r="I186" s="443"/>
      <c r="J186" s="443"/>
      <c r="K186" s="443"/>
      <c r="L186" s="444"/>
    </row>
    <row r="187" spans="1:12" ht="15" thickBot="1" x14ac:dyDescent="0.25">
      <c r="D187" s="38"/>
      <c r="G187" s="83"/>
      <c r="H187" s="83"/>
      <c r="I187" s="83"/>
      <c r="J187" s="83"/>
      <c r="K187" s="83"/>
      <c r="L187" s="83"/>
    </row>
    <row r="188" spans="1:12" x14ac:dyDescent="0.2">
      <c r="D188" s="48" t="s">
        <v>92</v>
      </c>
      <c r="E188" s="377">
        <f>IF(SUM(F180:F186)=0,"-",SUM(F180:F186))</f>
        <v>85</v>
      </c>
      <c r="F188" s="378"/>
      <c r="G188" s="84"/>
      <c r="H188" s="84"/>
      <c r="I188" s="84"/>
      <c r="J188" s="84"/>
      <c r="K188" s="84"/>
      <c r="L188" s="84"/>
    </row>
    <row r="189" spans="1:12" ht="15" thickBot="1" x14ac:dyDescent="0.25">
      <c r="D189" s="49" t="s">
        <v>118</v>
      </c>
      <c r="E189" s="380" t="str">
        <f>IF(E188&lt;=74,"Débil",IF(E188&lt;=89,"Moderado",IF(E188&lt;=100,"Fuerte","")))</f>
        <v>Moderado</v>
      </c>
      <c r="F189" s="381"/>
      <c r="G189" s="84"/>
      <c r="H189" s="84"/>
      <c r="I189" s="84"/>
      <c r="J189" s="84"/>
      <c r="K189" s="84"/>
      <c r="L189" s="84"/>
    </row>
    <row r="190" spans="1:12" ht="15" thickBot="1" x14ac:dyDescent="0.25"/>
    <row r="191" spans="1:12" ht="30" customHeight="1" thickBot="1" x14ac:dyDescent="0.25">
      <c r="A191" s="61" t="str">
        <f>+Matriz!E27</f>
        <v>AGFF-RC-001</v>
      </c>
      <c r="B191" s="481" t="str">
        <f>+Matriz!F27</f>
        <v xml:space="preserve"> Posibilidad de recibir o solicitar cualquier dádiva o beneficio a nombre propio o de terceros, por destinar recursos de la entidad; impactando de forma negativa los intereses del Canal.</v>
      </c>
      <c r="C191" s="482"/>
      <c r="D191" s="482"/>
      <c r="E191" s="482"/>
      <c r="F191" s="482"/>
      <c r="G191" s="482"/>
      <c r="H191" s="482"/>
      <c r="I191" s="482"/>
      <c r="J191" s="482"/>
      <c r="K191" s="482"/>
      <c r="L191" s="483"/>
    </row>
    <row r="192" spans="1:12" ht="15" thickBot="1" x14ac:dyDescent="0.25"/>
    <row r="193" spans="1:12" ht="15.75" customHeight="1" x14ac:dyDescent="0.2">
      <c r="B193" s="448" t="s">
        <v>153</v>
      </c>
      <c r="C193" s="449"/>
      <c r="D193" s="449"/>
      <c r="E193" s="408" t="s">
        <v>119</v>
      </c>
      <c r="F193" s="409"/>
      <c r="G193" s="409"/>
      <c r="H193" s="409"/>
      <c r="I193" s="409"/>
      <c r="J193" s="409"/>
      <c r="K193" s="409"/>
      <c r="L193" s="410"/>
    </row>
    <row r="194" spans="1:12" ht="36.75" customHeight="1" thickBot="1" x14ac:dyDescent="0.25">
      <c r="B194" s="451"/>
      <c r="C194" s="452"/>
      <c r="D194" s="452"/>
      <c r="E194" s="466" t="str">
        <f>+Matriz!Q27</f>
        <v>Aplicar procedimiento: AGFF-PD-010 LIQUIDACIÓN ÓRDENES DE PAGO 
Puntos de control: 11, 12.</v>
      </c>
      <c r="F194" s="467"/>
      <c r="G194" s="467"/>
      <c r="H194" s="467"/>
      <c r="I194" s="467"/>
      <c r="J194" s="467"/>
      <c r="K194" s="467"/>
      <c r="L194" s="468"/>
    </row>
    <row r="195" spans="1:12" ht="15" x14ac:dyDescent="0.25">
      <c r="B195" s="433" t="s">
        <v>120</v>
      </c>
      <c r="C195" s="435" t="s">
        <v>121</v>
      </c>
      <c r="D195" s="436"/>
      <c r="E195" s="414" t="s">
        <v>115</v>
      </c>
      <c r="F195" s="415"/>
      <c r="G195" s="469" t="s">
        <v>72</v>
      </c>
      <c r="H195" s="470"/>
      <c r="I195" s="470"/>
      <c r="J195" s="470"/>
      <c r="K195" s="470"/>
      <c r="L195" s="471"/>
    </row>
    <row r="196" spans="1:12" ht="15" thickBot="1" x14ac:dyDescent="0.25">
      <c r="B196" s="434"/>
      <c r="C196" s="437"/>
      <c r="D196" s="438"/>
      <c r="E196" s="59" t="s">
        <v>116</v>
      </c>
      <c r="F196" s="60" t="s">
        <v>117</v>
      </c>
      <c r="G196" s="472"/>
      <c r="H196" s="473"/>
      <c r="I196" s="473"/>
      <c r="J196" s="473"/>
      <c r="K196" s="473"/>
      <c r="L196" s="474"/>
    </row>
    <row r="197" spans="1:12" ht="49.5" customHeight="1" x14ac:dyDescent="0.2">
      <c r="B197" s="428" t="s">
        <v>122</v>
      </c>
      <c r="C197" s="98" t="s">
        <v>93</v>
      </c>
      <c r="D197" s="102" t="s">
        <v>85</v>
      </c>
      <c r="E197" s="44" t="s">
        <v>100</v>
      </c>
      <c r="F197" s="45">
        <f>IF(E197="Asignado",15,IF(E197="No asignado",0,""))</f>
        <v>15</v>
      </c>
      <c r="G197" s="475" t="s">
        <v>329</v>
      </c>
      <c r="H197" s="476"/>
      <c r="I197" s="476"/>
      <c r="J197" s="476"/>
      <c r="K197" s="476"/>
      <c r="L197" s="477"/>
    </row>
    <row r="198" spans="1:12" ht="30.75" customHeight="1" x14ac:dyDescent="0.2">
      <c r="B198" s="429"/>
      <c r="C198" s="37" t="s">
        <v>94</v>
      </c>
      <c r="D198" s="51" t="s">
        <v>86</v>
      </c>
      <c r="E198" s="39" t="s">
        <v>102</v>
      </c>
      <c r="F198" s="40">
        <f>IF(E198="Adecuado",15,IF(E198="Inadecuado",0,""))</f>
        <v>15</v>
      </c>
      <c r="G198" s="478" t="s">
        <v>330</v>
      </c>
      <c r="H198" s="479"/>
      <c r="I198" s="479"/>
      <c r="J198" s="479"/>
      <c r="K198" s="479"/>
      <c r="L198" s="480"/>
    </row>
    <row r="199" spans="1:12" ht="47.25" customHeight="1" x14ac:dyDescent="0.2">
      <c r="B199" s="100" t="s">
        <v>123</v>
      </c>
      <c r="C199" s="37" t="s">
        <v>95</v>
      </c>
      <c r="D199" s="51" t="s">
        <v>87</v>
      </c>
      <c r="E199" s="39" t="s">
        <v>104</v>
      </c>
      <c r="F199" s="40">
        <f>IF(E199="Oportuna",15,IF(E199="Inoportuna",0,""))</f>
        <v>15</v>
      </c>
      <c r="G199" s="478" t="s">
        <v>376</v>
      </c>
      <c r="H199" s="479"/>
      <c r="I199" s="479"/>
      <c r="J199" s="479"/>
      <c r="K199" s="479"/>
      <c r="L199" s="480"/>
    </row>
    <row r="200" spans="1:12" ht="68.25" customHeight="1" x14ac:dyDescent="0.2">
      <c r="B200" s="100" t="s">
        <v>124</v>
      </c>
      <c r="C200" s="37" t="s">
        <v>96</v>
      </c>
      <c r="D200" s="51" t="s">
        <v>88</v>
      </c>
      <c r="E200" s="41" t="s">
        <v>106</v>
      </c>
      <c r="F200" s="40">
        <f>IF(E200="Prevenir o detectar",15,IF(E200="No es control",0,""))</f>
        <v>15</v>
      </c>
      <c r="G200" s="478" t="s">
        <v>377</v>
      </c>
      <c r="H200" s="479"/>
      <c r="I200" s="479"/>
      <c r="J200" s="479"/>
      <c r="K200" s="479"/>
      <c r="L200" s="480"/>
    </row>
    <row r="201" spans="1:12" ht="45" customHeight="1" x14ac:dyDescent="0.2">
      <c r="B201" s="101" t="s">
        <v>126</v>
      </c>
      <c r="C201" s="37" t="s">
        <v>97</v>
      </c>
      <c r="D201" s="51" t="s">
        <v>89</v>
      </c>
      <c r="E201" s="39" t="s">
        <v>108</v>
      </c>
      <c r="F201" s="40">
        <f>IF(E201="Confiable",15,IF(E201="No confiable",0,""))</f>
        <v>15</v>
      </c>
      <c r="G201" s="439" t="s">
        <v>331</v>
      </c>
      <c r="H201" s="440"/>
      <c r="I201" s="440"/>
      <c r="J201" s="440"/>
      <c r="K201" s="440"/>
      <c r="L201" s="441"/>
    </row>
    <row r="202" spans="1:12" ht="45" customHeight="1" x14ac:dyDescent="0.2">
      <c r="B202" s="101" t="s">
        <v>127</v>
      </c>
      <c r="C202" s="37" t="s">
        <v>98</v>
      </c>
      <c r="D202" s="51" t="s">
        <v>90</v>
      </c>
      <c r="E202" s="41" t="s">
        <v>110</v>
      </c>
      <c r="F202" s="40">
        <f>IF(E202="Se investigan y resuelven oportunamente",15,IF(E202="No se investigan y resuelven oportunamente",0,""))</f>
        <v>15</v>
      </c>
      <c r="G202" s="439" t="s">
        <v>332</v>
      </c>
      <c r="H202" s="440"/>
      <c r="I202" s="440"/>
      <c r="J202" s="440"/>
      <c r="K202" s="440"/>
      <c r="L202" s="441"/>
    </row>
    <row r="203" spans="1:12" ht="36.75" customHeight="1" thickBot="1" x14ac:dyDescent="0.25">
      <c r="B203" s="64" t="s">
        <v>125</v>
      </c>
      <c r="C203" s="99" t="s">
        <v>99</v>
      </c>
      <c r="D203" s="52" t="s">
        <v>91</v>
      </c>
      <c r="E203" s="42" t="s">
        <v>112</v>
      </c>
      <c r="F203" s="43">
        <f>IF(E203="Completa",10,IF(E203="Incompleta",5,IF(E203="No existe",0,"")))</f>
        <v>10</v>
      </c>
      <c r="G203" s="442" t="s">
        <v>333</v>
      </c>
      <c r="H203" s="443"/>
      <c r="I203" s="443"/>
      <c r="J203" s="443"/>
      <c r="K203" s="443"/>
      <c r="L203" s="444"/>
    </row>
    <row r="204" spans="1:12" ht="15" thickBot="1" x14ac:dyDescent="0.25">
      <c r="D204" s="38"/>
      <c r="G204" s="83"/>
      <c r="H204" s="83"/>
      <c r="I204" s="83"/>
      <c r="J204" s="83"/>
      <c r="K204" s="83"/>
      <c r="L204" s="83"/>
    </row>
    <row r="205" spans="1:12" x14ac:dyDescent="0.2">
      <c r="D205" s="48" t="s">
        <v>92</v>
      </c>
      <c r="E205" s="377">
        <f>IF(SUM(F197:F203)=0,"-",SUM(F197:F203))</f>
        <v>100</v>
      </c>
      <c r="F205" s="378"/>
      <c r="G205" s="84"/>
      <c r="H205" s="84"/>
      <c r="I205" s="84"/>
      <c r="J205" s="84"/>
      <c r="K205" s="84"/>
      <c r="L205" s="84"/>
    </row>
    <row r="206" spans="1:12" ht="15" thickBot="1" x14ac:dyDescent="0.25">
      <c r="D206" s="49" t="s">
        <v>118</v>
      </c>
      <c r="E206" s="380" t="str">
        <f>IF(E205&lt;=74,"Débil",IF(E205&lt;=89,"Moderado",IF(E205&lt;=100,"Fuerte","")))</f>
        <v>Fuerte</v>
      </c>
      <c r="F206" s="381"/>
      <c r="G206" s="84"/>
      <c r="H206" s="84"/>
      <c r="I206" s="84"/>
      <c r="J206" s="84"/>
      <c r="K206" s="84"/>
      <c r="L206" s="84"/>
    </row>
    <row r="207" spans="1:12" ht="15" thickBot="1" x14ac:dyDescent="0.25"/>
    <row r="208" spans="1:12" ht="30" customHeight="1" thickBot="1" x14ac:dyDescent="0.25">
      <c r="A208" s="61" t="str">
        <f>+Matriz!E28</f>
        <v>AGFF-RC-002</v>
      </c>
      <c r="B208" s="481" t="str">
        <f>+Matriz!F28</f>
        <v>Registrar operaciones contables no ciertas con el fin de beneficiar a un tercero.</v>
      </c>
      <c r="C208" s="482"/>
      <c r="D208" s="482"/>
      <c r="E208" s="482"/>
      <c r="F208" s="482"/>
      <c r="G208" s="482"/>
      <c r="H208" s="482"/>
      <c r="I208" s="482"/>
      <c r="J208" s="482"/>
      <c r="K208" s="482"/>
      <c r="L208" s="483"/>
    </row>
    <row r="209" spans="2:12" ht="15" thickBot="1" x14ac:dyDescent="0.25"/>
    <row r="210" spans="2:12" ht="15.75" customHeight="1" x14ac:dyDescent="0.2">
      <c r="B210" s="448" t="s">
        <v>153</v>
      </c>
      <c r="C210" s="449"/>
      <c r="D210" s="449"/>
      <c r="E210" s="408" t="s">
        <v>119</v>
      </c>
      <c r="F210" s="409"/>
      <c r="G210" s="409"/>
      <c r="H210" s="409"/>
      <c r="I210" s="409"/>
      <c r="J210" s="409"/>
      <c r="K210" s="409"/>
      <c r="L210" s="410"/>
    </row>
    <row r="211" spans="2:12" ht="69.75" customHeight="1" thickBot="1" x14ac:dyDescent="0.25">
      <c r="B211" s="451"/>
      <c r="C211" s="452"/>
      <c r="D211" s="452"/>
      <c r="E211" s="466" t="str">
        <f>+Matriz!Q28</f>
        <v xml:space="preserve">Aplicar procedimiento: AGFF-PD-010 LIQUIDACIÓN ÓRDENES DE PAGO 
Puntos de control: 1, 2, 4,5 8,9, </v>
      </c>
      <c r="F211" s="467"/>
      <c r="G211" s="467"/>
      <c r="H211" s="467"/>
      <c r="I211" s="467"/>
      <c r="J211" s="467"/>
      <c r="K211" s="467"/>
      <c r="L211" s="468"/>
    </row>
    <row r="212" spans="2:12" ht="15" x14ac:dyDescent="0.25">
      <c r="B212" s="433" t="s">
        <v>120</v>
      </c>
      <c r="C212" s="435" t="s">
        <v>121</v>
      </c>
      <c r="D212" s="436"/>
      <c r="E212" s="414" t="s">
        <v>115</v>
      </c>
      <c r="F212" s="415"/>
      <c r="G212" s="469" t="s">
        <v>72</v>
      </c>
      <c r="H212" s="470"/>
      <c r="I212" s="470"/>
      <c r="J212" s="470"/>
      <c r="K212" s="470"/>
      <c r="L212" s="471"/>
    </row>
    <row r="213" spans="2:12" ht="15" thickBot="1" x14ac:dyDescent="0.25">
      <c r="B213" s="434"/>
      <c r="C213" s="437"/>
      <c r="D213" s="438"/>
      <c r="E213" s="59" t="s">
        <v>116</v>
      </c>
      <c r="F213" s="60" t="s">
        <v>117</v>
      </c>
      <c r="G213" s="472"/>
      <c r="H213" s="473"/>
      <c r="I213" s="473"/>
      <c r="J213" s="473"/>
      <c r="K213" s="473"/>
      <c r="L213" s="474"/>
    </row>
    <row r="214" spans="2:12" ht="49.5" customHeight="1" x14ac:dyDescent="0.2">
      <c r="B214" s="428" t="s">
        <v>122</v>
      </c>
      <c r="C214" s="98" t="s">
        <v>93</v>
      </c>
      <c r="D214" s="102" t="s">
        <v>85</v>
      </c>
      <c r="E214" s="44" t="s">
        <v>100</v>
      </c>
      <c r="F214" s="45">
        <f>IF(E214="Asignado",15,IF(E214="No asignado",0,""))</f>
        <v>15</v>
      </c>
      <c r="G214" s="475" t="s">
        <v>329</v>
      </c>
      <c r="H214" s="476"/>
      <c r="I214" s="476"/>
      <c r="J214" s="476"/>
      <c r="K214" s="476"/>
      <c r="L214" s="477"/>
    </row>
    <row r="215" spans="2:12" ht="36" customHeight="1" x14ac:dyDescent="0.2">
      <c r="B215" s="429"/>
      <c r="C215" s="37" t="s">
        <v>94</v>
      </c>
      <c r="D215" s="51" t="s">
        <v>86</v>
      </c>
      <c r="E215" s="39" t="s">
        <v>102</v>
      </c>
      <c r="F215" s="40">
        <f>IF(E215="Adecuado",15,IF(E215="Inadecuado",0,""))</f>
        <v>15</v>
      </c>
      <c r="G215" s="478" t="s">
        <v>330</v>
      </c>
      <c r="H215" s="479"/>
      <c r="I215" s="479"/>
      <c r="J215" s="479"/>
      <c r="K215" s="479"/>
      <c r="L215" s="480"/>
    </row>
    <row r="216" spans="2:12" ht="53.25" customHeight="1" x14ac:dyDescent="0.2">
      <c r="B216" s="100" t="s">
        <v>123</v>
      </c>
      <c r="C216" s="37" t="s">
        <v>95</v>
      </c>
      <c r="D216" s="51" t="s">
        <v>87</v>
      </c>
      <c r="E216" s="39" t="s">
        <v>104</v>
      </c>
      <c r="F216" s="40">
        <f>IF(E216="Oportuna",15,IF(E216="Inoportuna",0,""))</f>
        <v>15</v>
      </c>
      <c r="G216" s="478" t="s">
        <v>376</v>
      </c>
      <c r="H216" s="479"/>
      <c r="I216" s="479"/>
      <c r="J216" s="479"/>
      <c r="K216" s="479"/>
      <c r="L216" s="480"/>
    </row>
    <row r="217" spans="2:12" ht="68.25" customHeight="1" x14ac:dyDescent="0.2">
      <c r="B217" s="100" t="s">
        <v>124</v>
      </c>
      <c r="C217" s="37" t="s">
        <v>96</v>
      </c>
      <c r="D217" s="51" t="s">
        <v>88</v>
      </c>
      <c r="E217" s="41" t="s">
        <v>106</v>
      </c>
      <c r="F217" s="40">
        <f>IF(E217="Prevenir o detectar",15,IF(E217="No es control",0,""))</f>
        <v>15</v>
      </c>
      <c r="G217" s="478" t="s">
        <v>377</v>
      </c>
      <c r="H217" s="479"/>
      <c r="I217" s="479"/>
      <c r="J217" s="479"/>
      <c r="K217" s="479"/>
      <c r="L217" s="480"/>
    </row>
    <row r="218" spans="2:12" ht="45" customHeight="1" x14ac:dyDescent="0.2">
      <c r="B218" s="101" t="s">
        <v>126</v>
      </c>
      <c r="C218" s="37" t="s">
        <v>97</v>
      </c>
      <c r="D218" s="51" t="s">
        <v>89</v>
      </c>
      <c r="E218" s="39" t="s">
        <v>108</v>
      </c>
      <c r="F218" s="40">
        <f>IF(E218="Confiable",15,IF(E218="No confiable",0,""))</f>
        <v>15</v>
      </c>
      <c r="G218" s="439" t="s">
        <v>331</v>
      </c>
      <c r="H218" s="440"/>
      <c r="I218" s="440"/>
      <c r="J218" s="440"/>
      <c r="K218" s="440"/>
      <c r="L218" s="441"/>
    </row>
    <row r="219" spans="2:12" ht="45" customHeight="1" x14ac:dyDescent="0.2">
      <c r="B219" s="101" t="s">
        <v>127</v>
      </c>
      <c r="C219" s="37" t="s">
        <v>98</v>
      </c>
      <c r="D219" s="51" t="s">
        <v>90</v>
      </c>
      <c r="E219" s="41" t="s">
        <v>110</v>
      </c>
      <c r="F219" s="40">
        <f>IF(E219="Se investigan y resuelven oportunamente",15,IF(E219="No se investigan y resuelven oportunamente",0,""))</f>
        <v>15</v>
      </c>
      <c r="G219" s="439" t="s">
        <v>332</v>
      </c>
      <c r="H219" s="440"/>
      <c r="I219" s="440"/>
      <c r="J219" s="440"/>
      <c r="K219" s="440"/>
      <c r="L219" s="441"/>
    </row>
    <row r="220" spans="2:12" ht="36.75" customHeight="1" thickBot="1" x14ac:dyDescent="0.25">
      <c r="B220" s="64" t="s">
        <v>125</v>
      </c>
      <c r="C220" s="99" t="s">
        <v>99</v>
      </c>
      <c r="D220" s="52" t="s">
        <v>91</v>
      </c>
      <c r="E220" s="42" t="s">
        <v>112</v>
      </c>
      <c r="F220" s="43">
        <f>IF(E220="Completa",10,IF(E220="Incompleta",5,IF(E220="No existe",0,"")))</f>
        <v>10</v>
      </c>
      <c r="G220" s="442" t="s">
        <v>333</v>
      </c>
      <c r="H220" s="443"/>
      <c r="I220" s="443"/>
      <c r="J220" s="443"/>
      <c r="K220" s="443"/>
      <c r="L220" s="444"/>
    </row>
    <row r="221" spans="2:12" ht="15" thickBot="1" x14ac:dyDescent="0.25">
      <c r="D221" s="38"/>
      <c r="G221" s="83"/>
      <c r="H221" s="83"/>
      <c r="I221" s="83"/>
      <c r="J221" s="83"/>
      <c r="K221" s="83"/>
      <c r="L221" s="83"/>
    </row>
    <row r="222" spans="2:12" x14ac:dyDescent="0.2">
      <c r="D222" s="48" t="s">
        <v>92</v>
      </c>
      <c r="E222" s="377">
        <f>IF(SUM(F214:F220)=0,"-",SUM(F214:F220))</f>
        <v>100</v>
      </c>
      <c r="F222" s="378"/>
      <c r="G222" s="84"/>
      <c r="H222" s="84"/>
      <c r="I222" s="84"/>
      <c r="J222" s="84"/>
      <c r="K222" s="84"/>
      <c r="L222" s="84"/>
    </row>
    <row r="223" spans="2:12" ht="15" thickBot="1" x14ac:dyDescent="0.25">
      <c r="D223" s="49" t="s">
        <v>118</v>
      </c>
      <c r="E223" s="380" t="str">
        <f>IF(E222&lt;=74,"Débil",IF(E222&lt;=89,"Moderado",IF(E222&lt;=100,"Fuerte","")))</f>
        <v>Fuerte</v>
      </c>
      <c r="F223" s="381"/>
      <c r="G223" s="84"/>
      <c r="H223" s="84"/>
      <c r="I223" s="84"/>
      <c r="J223" s="84"/>
      <c r="K223" s="84"/>
      <c r="L223" s="84"/>
    </row>
    <row r="224" spans="2:12" ht="15" thickBot="1" x14ac:dyDescent="0.25"/>
    <row r="225" spans="1:12" ht="30" customHeight="1" thickBot="1" x14ac:dyDescent="0.25">
      <c r="A225" s="61" t="str">
        <f>+Matriz!E29</f>
        <v>AAUT-RC-001</v>
      </c>
      <c r="B225" s="445" t="str">
        <f>+Matriz!F29</f>
        <v>Facilitar copias de material audiovisual sin el debido procedimiento a cambio de beneficios económicos personales dados por parte de terceros</v>
      </c>
      <c r="C225" s="446"/>
      <c r="D225" s="446"/>
      <c r="E225" s="446"/>
      <c r="F225" s="446"/>
      <c r="G225" s="446"/>
      <c r="H225" s="446"/>
      <c r="I225" s="446"/>
      <c r="J225" s="446"/>
      <c r="K225" s="446"/>
      <c r="L225" s="447"/>
    </row>
    <row r="226" spans="1:12" ht="10.5" customHeight="1" thickBot="1" x14ac:dyDescent="0.25"/>
    <row r="227" spans="1:12" ht="16.5" customHeight="1" x14ac:dyDescent="0.2">
      <c r="B227" s="448" t="s">
        <v>153</v>
      </c>
      <c r="C227" s="449"/>
      <c r="D227" s="449"/>
      <c r="E227" s="408" t="s">
        <v>119</v>
      </c>
      <c r="F227" s="409"/>
      <c r="G227" s="409"/>
      <c r="H227" s="409"/>
      <c r="I227" s="409"/>
      <c r="J227" s="409"/>
      <c r="K227" s="409"/>
      <c r="L227" s="410"/>
    </row>
    <row r="228" spans="1:12" ht="54.75" customHeight="1" thickBot="1" x14ac:dyDescent="0.25">
      <c r="B228" s="451"/>
      <c r="C228" s="452"/>
      <c r="D228" s="452"/>
      <c r="E228" s="466" t="str">
        <f>+Matriz!Q29</f>
        <v>Ejecutar procedimiento: AAUT-PD-001 ATENCIÓN Y RESPUESTA A REQUERIMIENTOS DE LA CIUDADANÍA - Punto de Control actividad 10</v>
      </c>
      <c r="F228" s="467"/>
      <c r="G228" s="467"/>
      <c r="H228" s="467"/>
      <c r="I228" s="467"/>
      <c r="J228" s="467"/>
      <c r="K228" s="467"/>
      <c r="L228" s="468"/>
    </row>
    <row r="229" spans="1:12" ht="15" x14ac:dyDescent="0.25">
      <c r="B229" s="433" t="s">
        <v>120</v>
      </c>
      <c r="C229" s="435" t="s">
        <v>121</v>
      </c>
      <c r="D229" s="436"/>
      <c r="E229" s="414" t="s">
        <v>115</v>
      </c>
      <c r="F229" s="415"/>
      <c r="G229" s="469" t="s">
        <v>72</v>
      </c>
      <c r="H229" s="470"/>
      <c r="I229" s="470"/>
      <c r="J229" s="470"/>
      <c r="K229" s="470"/>
      <c r="L229" s="471"/>
    </row>
    <row r="230" spans="1:12" ht="15" thickBot="1" x14ac:dyDescent="0.25">
      <c r="B230" s="434"/>
      <c r="C230" s="437"/>
      <c r="D230" s="438"/>
      <c r="E230" s="59" t="s">
        <v>116</v>
      </c>
      <c r="F230" s="60" t="s">
        <v>117</v>
      </c>
      <c r="G230" s="472"/>
      <c r="H230" s="473"/>
      <c r="I230" s="473"/>
      <c r="J230" s="473"/>
      <c r="K230" s="473"/>
      <c r="L230" s="474"/>
    </row>
    <row r="231" spans="1:12" ht="30" customHeight="1" x14ac:dyDescent="0.2">
      <c r="B231" s="428" t="s">
        <v>122</v>
      </c>
      <c r="C231" s="78" t="s">
        <v>93</v>
      </c>
      <c r="D231" s="50" t="s">
        <v>85</v>
      </c>
      <c r="E231" s="44" t="s">
        <v>100</v>
      </c>
      <c r="F231" s="45">
        <f>IF(E231="Asignado",15,IF(E231="No asignado",0,""))</f>
        <v>15</v>
      </c>
      <c r="G231" s="454" t="s">
        <v>493</v>
      </c>
      <c r="H231" s="455"/>
      <c r="I231" s="455"/>
      <c r="J231" s="455"/>
      <c r="K231" s="455"/>
      <c r="L231" s="456"/>
    </row>
    <row r="232" spans="1:12" ht="30" customHeight="1" x14ac:dyDescent="0.2">
      <c r="B232" s="429"/>
      <c r="C232" s="37" t="s">
        <v>94</v>
      </c>
      <c r="D232" s="51" t="s">
        <v>86</v>
      </c>
      <c r="E232" s="39" t="s">
        <v>102</v>
      </c>
      <c r="F232" s="40">
        <f>IF(E232="Adecuado",15,IF(E232="Inadecuado",0,""))</f>
        <v>15</v>
      </c>
      <c r="G232" s="457"/>
      <c r="H232" s="458"/>
      <c r="I232" s="458"/>
      <c r="J232" s="458"/>
      <c r="K232" s="458"/>
      <c r="L232" s="459"/>
    </row>
    <row r="233" spans="1:12" ht="30" customHeight="1" x14ac:dyDescent="0.2">
      <c r="B233" s="77" t="s">
        <v>123</v>
      </c>
      <c r="C233" s="37" t="s">
        <v>95</v>
      </c>
      <c r="D233" s="51" t="s">
        <v>87</v>
      </c>
      <c r="E233" s="39" t="s">
        <v>104</v>
      </c>
      <c r="F233" s="40">
        <f>IF(E233="Oportuna",15,IF(E233="Inoportuna",0,""))</f>
        <v>15</v>
      </c>
      <c r="G233" s="457" t="s">
        <v>494</v>
      </c>
      <c r="H233" s="458"/>
      <c r="I233" s="458"/>
      <c r="J233" s="458"/>
      <c r="K233" s="458"/>
      <c r="L233" s="459"/>
    </row>
    <row r="234" spans="1:12" ht="45" customHeight="1" x14ac:dyDescent="0.2">
      <c r="B234" s="77" t="s">
        <v>124</v>
      </c>
      <c r="C234" s="37" t="s">
        <v>96</v>
      </c>
      <c r="D234" s="51" t="s">
        <v>88</v>
      </c>
      <c r="E234" s="41" t="s">
        <v>106</v>
      </c>
      <c r="F234" s="40">
        <f>IF(E234="Prevenir o detectar",15,IF(E234="No es control",0,""))</f>
        <v>15</v>
      </c>
      <c r="G234" s="457" t="s">
        <v>255</v>
      </c>
      <c r="H234" s="458"/>
      <c r="I234" s="458"/>
      <c r="J234" s="458"/>
      <c r="K234" s="458"/>
      <c r="L234" s="459"/>
    </row>
    <row r="235" spans="1:12" ht="30" customHeight="1" x14ac:dyDescent="0.2">
      <c r="B235" s="63" t="s">
        <v>126</v>
      </c>
      <c r="C235" s="37" t="s">
        <v>97</v>
      </c>
      <c r="D235" s="51" t="s">
        <v>89</v>
      </c>
      <c r="E235" s="39" t="s">
        <v>108</v>
      </c>
      <c r="F235" s="40">
        <f>IF(E235="Confiable",15,IF(E235="No confiable",0,""))</f>
        <v>15</v>
      </c>
      <c r="G235" s="460" t="s">
        <v>256</v>
      </c>
      <c r="H235" s="461"/>
      <c r="I235" s="461"/>
      <c r="J235" s="461"/>
      <c r="K235" s="461"/>
      <c r="L235" s="462"/>
    </row>
    <row r="236" spans="1:12" ht="45" customHeight="1" x14ac:dyDescent="0.2">
      <c r="B236" s="63" t="s">
        <v>127</v>
      </c>
      <c r="C236" s="37" t="s">
        <v>98</v>
      </c>
      <c r="D236" s="51" t="s">
        <v>90</v>
      </c>
      <c r="E236" s="41" t="s">
        <v>111</v>
      </c>
      <c r="F236" s="40">
        <f>IF(E236="Se investigan y resuelven oportunamente",15,IF(E236="No se investigan y resuelven oportunamente",0,""))</f>
        <v>0</v>
      </c>
      <c r="G236" s="457" t="s">
        <v>257</v>
      </c>
      <c r="H236" s="458"/>
      <c r="I236" s="458"/>
      <c r="J236" s="458"/>
      <c r="K236" s="458"/>
      <c r="L236" s="459"/>
    </row>
    <row r="237" spans="1:12" ht="30" customHeight="1" thickBot="1" x14ac:dyDescent="0.25">
      <c r="B237" s="64" t="s">
        <v>125</v>
      </c>
      <c r="C237" s="79" t="s">
        <v>99</v>
      </c>
      <c r="D237" s="52" t="s">
        <v>91</v>
      </c>
      <c r="E237" s="42" t="s">
        <v>112</v>
      </c>
      <c r="F237" s="43">
        <f>IF(E237="Completa",10,IF(E237="Incompleta",5,IF(E237="No existe",0,"")))</f>
        <v>10</v>
      </c>
      <c r="G237" s="463" t="s">
        <v>495</v>
      </c>
      <c r="H237" s="464"/>
      <c r="I237" s="464"/>
      <c r="J237" s="464"/>
      <c r="K237" s="464"/>
      <c r="L237" s="465"/>
    </row>
    <row r="238" spans="1:12" ht="7.5" customHeight="1" thickBot="1" x14ac:dyDescent="0.25">
      <c r="D238" s="38"/>
      <c r="G238" s="83"/>
      <c r="H238" s="83"/>
      <c r="I238" s="83"/>
      <c r="J238" s="83"/>
      <c r="K238" s="83"/>
      <c r="L238" s="83"/>
    </row>
    <row r="239" spans="1:12" x14ac:dyDescent="0.2">
      <c r="D239" s="48" t="s">
        <v>92</v>
      </c>
      <c r="E239" s="377">
        <f>IF(SUM(F231:F237)=0,"-",SUM(F231:F237))</f>
        <v>85</v>
      </c>
      <c r="F239" s="378"/>
      <c r="G239" s="84"/>
      <c r="H239" s="84"/>
      <c r="I239" s="84"/>
      <c r="J239" s="84"/>
      <c r="K239" s="84"/>
      <c r="L239" s="84"/>
    </row>
    <row r="240" spans="1:12" ht="15" thickBot="1" x14ac:dyDescent="0.25">
      <c r="D240" s="49" t="s">
        <v>118</v>
      </c>
      <c r="E240" s="380" t="str">
        <f>IF(E239&lt;=74,"Débil",IF(E239&lt;=89,"Moderado",IF(E239&lt;=100,"Fuerte","")))</f>
        <v>Moderado</v>
      </c>
      <c r="F240" s="381"/>
      <c r="G240" s="84"/>
      <c r="H240" s="84"/>
      <c r="I240" s="84"/>
      <c r="J240" s="84"/>
      <c r="K240" s="84"/>
      <c r="L240" s="84"/>
    </row>
    <row r="242" spans="1:50" ht="15" thickBot="1" x14ac:dyDescent="0.25"/>
    <row r="243" spans="1:50" ht="33" customHeight="1" thickBot="1" x14ac:dyDescent="0.25">
      <c r="A243" s="61" t="str">
        <f>+Matriz!E30</f>
        <v>CCSE-RC-001</v>
      </c>
      <c r="B243" s="445" t="str">
        <f>+Matriz!F30</f>
        <v>Favorecimiento en la presentación de resultados de auditorías y/o seguimientos, omitiendo en los informes las observaciones detectadas.</v>
      </c>
      <c r="C243" s="446"/>
      <c r="D243" s="446"/>
      <c r="E243" s="446"/>
      <c r="F243" s="446"/>
      <c r="G243" s="446"/>
      <c r="H243" s="446"/>
      <c r="I243" s="446"/>
      <c r="J243" s="446"/>
      <c r="K243" s="446"/>
      <c r="L243" s="447"/>
      <c r="M243" s="97"/>
    </row>
    <row r="244" spans="1:50" ht="10.5" customHeight="1" thickBot="1" x14ac:dyDescent="0.25"/>
    <row r="245" spans="1:50" ht="16.5" customHeight="1" thickBot="1" x14ac:dyDescent="0.25">
      <c r="B245" s="448" t="s">
        <v>153</v>
      </c>
      <c r="C245" s="449"/>
      <c r="D245" s="450"/>
      <c r="E245" s="388" t="s">
        <v>119</v>
      </c>
      <c r="F245" s="389"/>
      <c r="G245" s="389"/>
      <c r="H245" s="389"/>
      <c r="I245" s="389"/>
      <c r="J245" s="389"/>
      <c r="K245" s="390" t="s">
        <v>274</v>
      </c>
      <c r="L245" s="391"/>
      <c r="M245" s="391"/>
      <c r="N245" s="391"/>
      <c r="O245" s="391"/>
      <c r="P245" s="391"/>
      <c r="Q245" s="391"/>
      <c r="R245" s="392"/>
      <c r="S245" s="390" t="s">
        <v>304</v>
      </c>
      <c r="T245" s="391"/>
      <c r="U245" s="391"/>
      <c r="V245" s="391"/>
      <c r="W245" s="391"/>
      <c r="X245" s="391"/>
      <c r="Y245" s="391"/>
      <c r="Z245" s="392"/>
      <c r="AA245" s="388" t="s">
        <v>305</v>
      </c>
      <c r="AB245" s="389"/>
      <c r="AC245" s="389"/>
      <c r="AD245" s="389"/>
      <c r="AE245" s="389"/>
      <c r="AF245" s="389"/>
      <c r="AG245" s="389"/>
      <c r="AH245" s="389"/>
      <c r="AI245" s="390" t="s">
        <v>340</v>
      </c>
      <c r="AJ245" s="391"/>
      <c r="AK245" s="391"/>
      <c r="AL245" s="391"/>
      <c r="AM245" s="391"/>
      <c r="AN245" s="391"/>
      <c r="AO245" s="391"/>
      <c r="AP245" s="392"/>
      <c r="AQ245" s="390" t="s">
        <v>341</v>
      </c>
      <c r="AR245" s="391"/>
      <c r="AS245" s="391"/>
      <c r="AT245" s="391"/>
      <c r="AU245" s="391"/>
      <c r="AV245" s="391"/>
      <c r="AW245" s="391"/>
      <c r="AX245" s="392"/>
    </row>
    <row r="246" spans="1:50" ht="48.75" customHeight="1" thickBot="1" x14ac:dyDescent="0.25">
      <c r="B246" s="451"/>
      <c r="C246" s="452"/>
      <c r="D246" s="453"/>
      <c r="E246" s="393" t="str">
        <f>+Matriz!Q30</f>
        <v>Procedimiento AUDITORIAS DE GESTIÓN (CCSE-PD-002) Actividades No.3,8,10,12,13 y 15.</v>
      </c>
      <c r="F246" s="394"/>
      <c r="G246" s="394"/>
      <c r="H246" s="394"/>
      <c r="I246" s="394"/>
      <c r="J246" s="394"/>
      <c r="K246" s="395" t="str">
        <f>Matriz!Q31</f>
        <v>Procedimiento SEGUIMIENTOS (CCSE-PD-003) Actividades 1,3,5,9,10,14 y 15.</v>
      </c>
      <c r="L246" s="396"/>
      <c r="M246" s="396"/>
      <c r="N246" s="396"/>
      <c r="O246" s="396"/>
      <c r="P246" s="396"/>
      <c r="Q246" s="396"/>
      <c r="R246" s="397"/>
      <c r="S246" s="395" t="str">
        <f>Matriz!Q32</f>
        <v>Código de Ética del Auditor - Compromiso</v>
      </c>
      <c r="T246" s="396"/>
      <c r="U246" s="396"/>
      <c r="V246" s="396"/>
      <c r="W246" s="396"/>
      <c r="X246" s="396"/>
      <c r="Y246" s="396"/>
      <c r="Z246" s="397"/>
      <c r="AA246" s="393" t="str">
        <f>Matriz!Q33</f>
        <v>Reuniones periódicas del Equipo de Control Interno</v>
      </c>
      <c r="AB246" s="394"/>
      <c r="AC246" s="394"/>
      <c r="AD246" s="394"/>
      <c r="AE246" s="394"/>
      <c r="AF246" s="394"/>
      <c r="AG246" s="394"/>
      <c r="AH246" s="394"/>
      <c r="AI246" s="395" t="str">
        <f>Matriz!Q34</f>
        <v>Capacitaciones Internas Equipo de Control Interno</v>
      </c>
      <c r="AJ246" s="396"/>
      <c r="AK246" s="396"/>
      <c r="AL246" s="396"/>
      <c r="AM246" s="396"/>
      <c r="AN246" s="396"/>
      <c r="AO246" s="396"/>
      <c r="AP246" s="397"/>
      <c r="AQ246" s="395" t="str">
        <f>Matriz!Q35</f>
        <v>Procedimiento FORMULACIÓN, SEGUIMIENTO Y EVALUACIÓN DEL PLAN ANUAL DE AUDITORÍAS  (CCSE-PD-004) Actividades No. 6,7,9 y 10</v>
      </c>
      <c r="AR246" s="396"/>
      <c r="AS246" s="396"/>
      <c r="AT246" s="396"/>
      <c r="AU246" s="396"/>
      <c r="AV246" s="396"/>
      <c r="AW246" s="396"/>
      <c r="AX246" s="397"/>
    </row>
    <row r="247" spans="1:50" ht="15" x14ac:dyDescent="0.25">
      <c r="B247" s="433" t="s">
        <v>120</v>
      </c>
      <c r="C247" s="435" t="s">
        <v>121</v>
      </c>
      <c r="D247" s="436"/>
      <c r="E247" s="398" t="s">
        <v>115</v>
      </c>
      <c r="F247" s="399"/>
      <c r="G247" s="400" t="s">
        <v>72</v>
      </c>
      <c r="H247" s="401"/>
      <c r="I247" s="401"/>
      <c r="J247" s="402"/>
      <c r="K247" s="406" t="s">
        <v>115</v>
      </c>
      <c r="L247" s="407"/>
      <c r="M247" s="408" t="s">
        <v>72</v>
      </c>
      <c r="N247" s="409"/>
      <c r="O247" s="409"/>
      <c r="P247" s="409"/>
      <c r="Q247" s="409"/>
      <c r="R247" s="410"/>
      <c r="S247" s="414" t="s">
        <v>115</v>
      </c>
      <c r="T247" s="407"/>
      <c r="U247" s="408" t="s">
        <v>72</v>
      </c>
      <c r="V247" s="409"/>
      <c r="W247" s="409"/>
      <c r="X247" s="409"/>
      <c r="Y247" s="409"/>
      <c r="Z247" s="410"/>
      <c r="AA247" s="398" t="s">
        <v>115</v>
      </c>
      <c r="AB247" s="399"/>
      <c r="AC247" s="400" t="s">
        <v>72</v>
      </c>
      <c r="AD247" s="401"/>
      <c r="AE247" s="401"/>
      <c r="AF247" s="401"/>
      <c r="AG247" s="401"/>
      <c r="AH247" s="402"/>
      <c r="AI247" s="406" t="s">
        <v>115</v>
      </c>
      <c r="AJ247" s="407"/>
      <c r="AK247" s="408" t="s">
        <v>72</v>
      </c>
      <c r="AL247" s="409"/>
      <c r="AM247" s="409"/>
      <c r="AN247" s="409"/>
      <c r="AO247" s="409"/>
      <c r="AP247" s="410"/>
      <c r="AQ247" s="414" t="s">
        <v>115</v>
      </c>
      <c r="AR247" s="415"/>
      <c r="AS247" s="416" t="s">
        <v>72</v>
      </c>
      <c r="AT247" s="417"/>
      <c r="AU247" s="417"/>
      <c r="AV247" s="417"/>
      <c r="AW247" s="417"/>
      <c r="AX247" s="418"/>
    </row>
    <row r="248" spans="1:50" ht="15.75" customHeight="1" thickBot="1" x14ac:dyDescent="0.25">
      <c r="B248" s="434"/>
      <c r="C248" s="437"/>
      <c r="D248" s="438"/>
      <c r="E248" s="59" t="s">
        <v>116</v>
      </c>
      <c r="F248" s="122" t="s">
        <v>117</v>
      </c>
      <c r="G248" s="403"/>
      <c r="H248" s="404"/>
      <c r="I248" s="404"/>
      <c r="J248" s="405"/>
      <c r="K248" s="121" t="s">
        <v>116</v>
      </c>
      <c r="L248" s="122" t="s">
        <v>117</v>
      </c>
      <c r="M248" s="411"/>
      <c r="N248" s="412"/>
      <c r="O248" s="412"/>
      <c r="P248" s="412"/>
      <c r="Q248" s="412"/>
      <c r="R248" s="413"/>
      <c r="S248" s="59" t="s">
        <v>116</v>
      </c>
      <c r="T248" s="122" t="s">
        <v>117</v>
      </c>
      <c r="U248" s="411"/>
      <c r="V248" s="412"/>
      <c r="W248" s="412"/>
      <c r="X248" s="412"/>
      <c r="Y248" s="412"/>
      <c r="Z248" s="413"/>
      <c r="AA248" s="59" t="s">
        <v>116</v>
      </c>
      <c r="AB248" s="122" t="s">
        <v>117</v>
      </c>
      <c r="AC248" s="403"/>
      <c r="AD248" s="404"/>
      <c r="AE248" s="404"/>
      <c r="AF248" s="404"/>
      <c r="AG248" s="404"/>
      <c r="AH248" s="405"/>
      <c r="AI248" s="121" t="s">
        <v>116</v>
      </c>
      <c r="AJ248" s="122" t="s">
        <v>117</v>
      </c>
      <c r="AK248" s="411"/>
      <c r="AL248" s="412"/>
      <c r="AM248" s="412"/>
      <c r="AN248" s="412"/>
      <c r="AO248" s="412"/>
      <c r="AP248" s="413"/>
      <c r="AQ248" s="59" t="s">
        <v>116</v>
      </c>
      <c r="AR248" s="60" t="s">
        <v>117</v>
      </c>
      <c r="AS248" s="419"/>
      <c r="AT248" s="420"/>
      <c r="AU248" s="420"/>
      <c r="AV248" s="420"/>
      <c r="AW248" s="420"/>
      <c r="AX248" s="421"/>
    </row>
    <row r="249" spans="1:50" ht="30" customHeight="1" x14ac:dyDescent="0.2">
      <c r="B249" s="428" t="s">
        <v>122</v>
      </c>
      <c r="C249" s="98" t="s">
        <v>93</v>
      </c>
      <c r="D249" s="102" t="s">
        <v>85</v>
      </c>
      <c r="E249" s="44" t="s">
        <v>100</v>
      </c>
      <c r="F249" s="88">
        <f>IF(E249="Asignado",15,IF(E249="No asignado",0,""))</f>
        <v>15</v>
      </c>
      <c r="G249" s="385" t="s">
        <v>501</v>
      </c>
      <c r="H249" s="386"/>
      <c r="I249" s="386"/>
      <c r="J249" s="387"/>
      <c r="K249" s="89" t="s">
        <v>100</v>
      </c>
      <c r="L249" s="88">
        <f t="shared" ref="L249" si="36">IF(K249="Asignado",15,IF(K249="No asignado",0,""))</f>
        <v>15</v>
      </c>
      <c r="M249" s="430" t="s">
        <v>501</v>
      </c>
      <c r="N249" s="431"/>
      <c r="O249" s="431"/>
      <c r="P249" s="431"/>
      <c r="Q249" s="431"/>
      <c r="R249" s="432"/>
      <c r="S249" s="44" t="s">
        <v>100</v>
      </c>
      <c r="T249" s="88">
        <f t="shared" ref="T249" si="37">IF(S249="Asignado",15,IF(S249="No asignado",0,""))</f>
        <v>15</v>
      </c>
      <c r="U249" s="385" t="s">
        <v>514</v>
      </c>
      <c r="V249" s="386"/>
      <c r="W249" s="386"/>
      <c r="X249" s="386"/>
      <c r="Y249" s="386"/>
      <c r="Z249" s="387"/>
      <c r="AA249" s="44" t="s">
        <v>100</v>
      </c>
      <c r="AB249" s="88">
        <f>IF(AA249="Asignado",15,IF(AA249="No asignado",0,""))</f>
        <v>15</v>
      </c>
      <c r="AC249" s="385" t="s">
        <v>521</v>
      </c>
      <c r="AD249" s="386"/>
      <c r="AE249" s="386"/>
      <c r="AF249" s="386"/>
      <c r="AG249" s="386"/>
      <c r="AH249" s="387"/>
      <c r="AI249" s="89" t="s">
        <v>100</v>
      </c>
      <c r="AJ249" s="88">
        <f t="shared" ref="AJ249" si="38">IF(AI249="Asignado",15,IF(AI249="No asignado",0,""))</f>
        <v>15</v>
      </c>
      <c r="AK249" s="385" t="s">
        <v>528</v>
      </c>
      <c r="AL249" s="386"/>
      <c r="AM249" s="386"/>
      <c r="AN249" s="386"/>
      <c r="AO249" s="386"/>
      <c r="AP249" s="387"/>
      <c r="AQ249" s="44" t="s">
        <v>100</v>
      </c>
      <c r="AR249" s="88">
        <f t="shared" ref="AR249" si="39">IF(AQ249="Asignado",15,IF(AQ249="No asignado",0,""))</f>
        <v>15</v>
      </c>
      <c r="AS249" s="386" t="s">
        <v>560</v>
      </c>
      <c r="AT249" s="386"/>
      <c r="AU249" s="386"/>
      <c r="AV249" s="386"/>
      <c r="AW249" s="386"/>
      <c r="AX249" s="387"/>
    </row>
    <row r="250" spans="1:50" ht="30" customHeight="1" x14ac:dyDescent="0.2">
      <c r="B250" s="429"/>
      <c r="C250" s="37" t="s">
        <v>94</v>
      </c>
      <c r="D250" s="51" t="s">
        <v>86</v>
      </c>
      <c r="E250" s="39" t="s">
        <v>102</v>
      </c>
      <c r="F250" s="90">
        <f>IF(E250="Adecuado",15,IF(E250="Inadecuado",0,""))</f>
        <v>15</v>
      </c>
      <c r="G250" s="382" t="s">
        <v>502</v>
      </c>
      <c r="H250" s="383"/>
      <c r="I250" s="383"/>
      <c r="J250" s="384"/>
      <c r="K250" s="91" t="s">
        <v>102</v>
      </c>
      <c r="L250" s="90">
        <f t="shared" ref="L250" si="40">IF(K250="Adecuado",15,IF(K250="Inadecuado",0,""))</f>
        <v>15</v>
      </c>
      <c r="M250" s="425" t="s">
        <v>508</v>
      </c>
      <c r="N250" s="426"/>
      <c r="O250" s="426"/>
      <c r="P250" s="426"/>
      <c r="Q250" s="426"/>
      <c r="R250" s="427"/>
      <c r="S250" s="39" t="s">
        <v>102</v>
      </c>
      <c r="T250" s="90">
        <f t="shared" ref="T250" si="41">IF(S250="Adecuado",15,IF(S250="Inadecuado",0,""))</f>
        <v>15</v>
      </c>
      <c r="U250" s="382" t="s">
        <v>515</v>
      </c>
      <c r="V250" s="383"/>
      <c r="W250" s="383"/>
      <c r="X250" s="383"/>
      <c r="Y250" s="383"/>
      <c r="Z250" s="384"/>
      <c r="AA250" s="39" t="s">
        <v>102</v>
      </c>
      <c r="AB250" s="90">
        <f>IF(AA250="Adecuado",15,IF(AA250="Inadecuado",0,""))</f>
        <v>15</v>
      </c>
      <c r="AC250" s="382" t="s">
        <v>522</v>
      </c>
      <c r="AD250" s="383"/>
      <c r="AE250" s="383"/>
      <c r="AF250" s="383"/>
      <c r="AG250" s="383"/>
      <c r="AH250" s="384"/>
      <c r="AI250" s="91" t="s">
        <v>102</v>
      </c>
      <c r="AJ250" s="90">
        <f t="shared" ref="AJ250" si="42">IF(AI250="Adecuado",15,IF(AI250="Inadecuado",0,""))</f>
        <v>15</v>
      </c>
      <c r="AK250" s="382" t="s">
        <v>529</v>
      </c>
      <c r="AL250" s="383"/>
      <c r="AM250" s="383"/>
      <c r="AN250" s="383"/>
      <c r="AO250" s="383"/>
      <c r="AP250" s="384"/>
      <c r="AQ250" s="39" t="s">
        <v>102</v>
      </c>
      <c r="AR250" s="90">
        <f t="shared" ref="AR250" si="43">IF(AQ250="Adecuado",15,IF(AQ250="Inadecuado",0,""))</f>
        <v>15</v>
      </c>
      <c r="AS250" s="383" t="s">
        <v>508</v>
      </c>
      <c r="AT250" s="383"/>
      <c r="AU250" s="383"/>
      <c r="AV250" s="383"/>
      <c r="AW250" s="383"/>
      <c r="AX250" s="384"/>
    </row>
    <row r="251" spans="1:50" ht="30" customHeight="1" x14ac:dyDescent="0.2">
      <c r="B251" s="100" t="s">
        <v>123</v>
      </c>
      <c r="C251" s="37" t="s">
        <v>95</v>
      </c>
      <c r="D251" s="51" t="s">
        <v>87</v>
      </c>
      <c r="E251" s="39" t="s">
        <v>104</v>
      </c>
      <c r="F251" s="90">
        <f>IF(E251="Oportuna",15,IF(E251="Inoportuna",0,""))</f>
        <v>15</v>
      </c>
      <c r="G251" s="382" t="s">
        <v>503</v>
      </c>
      <c r="H251" s="383"/>
      <c r="I251" s="383"/>
      <c r="J251" s="384"/>
      <c r="K251" s="91" t="s">
        <v>104</v>
      </c>
      <c r="L251" s="90">
        <f t="shared" ref="L251" si="44">IF(K251="Oportuna",15,IF(K251="Inoportuna",0,""))</f>
        <v>15</v>
      </c>
      <c r="M251" s="425" t="s">
        <v>509</v>
      </c>
      <c r="N251" s="426"/>
      <c r="O251" s="426"/>
      <c r="P251" s="426"/>
      <c r="Q251" s="426"/>
      <c r="R251" s="427"/>
      <c r="S251" s="39" t="s">
        <v>104</v>
      </c>
      <c r="T251" s="90">
        <f t="shared" ref="T251" si="45">IF(S251="Oportuna",15,IF(S251="Inoportuna",0,""))</f>
        <v>15</v>
      </c>
      <c r="U251" s="382" t="s">
        <v>516</v>
      </c>
      <c r="V251" s="383"/>
      <c r="W251" s="383"/>
      <c r="X251" s="383"/>
      <c r="Y251" s="383"/>
      <c r="Z251" s="384"/>
      <c r="AA251" s="39" t="s">
        <v>104</v>
      </c>
      <c r="AB251" s="90">
        <f>IF(AA251="Oportuna",15,IF(AA251="Inoportuna",0,""))</f>
        <v>15</v>
      </c>
      <c r="AC251" s="382" t="s">
        <v>523</v>
      </c>
      <c r="AD251" s="383"/>
      <c r="AE251" s="383"/>
      <c r="AF251" s="383"/>
      <c r="AG251" s="383"/>
      <c r="AH251" s="384"/>
      <c r="AI251" s="91" t="s">
        <v>104</v>
      </c>
      <c r="AJ251" s="90">
        <f t="shared" ref="AJ251" si="46">IF(AI251="Oportuna",15,IF(AI251="Inoportuna",0,""))</f>
        <v>15</v>
      </c>
      <c r="AK251" s="382" t="s">
        <v>530</v>
      </c>
      <c r="AL251" s="383"/>
      <c r="AM251" s="383"/>
      <c r="AN251" s="383"/>
      <c r="AO251" s="383"/>
      <c r="AP251" s="384"/>
      <c r="AQ251" s="39" t="s">
        <v>104</v>
      </c>
      <c r="AR251" s="90">
        <f t="shared" ref="AR251" si="47">IF(AQ251="Oportuna",15,IF(AQ251="Inoportuna",0,""))</f>
        <v>15</v>
      </c>
      <c r="AS251" s="383" t="s">
        <v>535</v>
      </c>
      <c r="AT251" s="383"/>
      <c r="AU251" s="383"/>
      <c r="AV251" s="383"/>
      <c r="AW251" s="383"/>
      <c r="AX251" s="384"/>
    </row>
    <row r="252" spans="1:50" ht="45" customHeight="1" x14ac:dyDescent="0.2">
      <c r="B252" s="100" t="s">
        <v>124</v>
      </c>
      <c r="C252" s="37" t="s">
        <v>96</v>
      </c>
      <c r="D252" s="51" t="s">
        <v>88</v>
      </c>
      <c r="E252" s="41" t="s">
        <v>106</v>
      </c>
      <c r="F252" s="90">
        <f>IF(E252="Prevenir o detectar",15,IF(E252="No es control",0,""))</f>
        <v>15</v>
      </c>
      <c r="G252" s="382" t="s">
        <v>504</v>
      </c>
      <c r="H252" s="383"/>
      <c r="I252" s="383"/>
      <c r="J252" s="384"/>
      <c r="K252" s="92" t="s">
        <v>106</v>
      </c>
      <c r="L252" s="90">
        <f t="shared" ref="L252" si="48">IF(K252="Prevenir o detectar",15,IF(K252="No es control",0,""))</f>
        <v>15</v>
      </c>
      <c r="M252" s="425" t="s">
        <v>510</v>
      </c>
      <c r="N252" s="426"/>
      <c r="O252" s="426"/>
      <c r="P252" s="426"/>
      <c r="Q252" s="426"/>
      <c r="R252" s="427"/>
      <c r="S252" s="41" t="s">
        <v>106</v>
      </c>
      <c r="T252" s="90">
        <f t="shared" ref="T252" si="49">IF(S252="Prevenir o detectar",15,IF(S252="No es control",0,""))</f>
        <v>15</v>
      </c>
      <c r="U252" s="382" t="s">
        <v>517</v>
      </c>
      <c r="V252" s="383"/>
      <c r="W252" s="383"/>
      <c r="X252" s="383"/>
      <c r="Y252" s="383"/>
      <c r="Z252" s="384"/>
      <c r="AA252" s="41" t="s">
        <v>106</v>
      </c>
      <c r="AB252" s="90">
        <f>IF(AA252="Prevenir o detectar",15,IF(AA252="No es control",0,""))</f>
        <v>15</v>
      </c>
      <c r="AC252" s="382" t="s">
        <v>524</v>
      </c>
      <c r="AD252" s="383"/>
      <c r="AE252" s="383"/>
      <c r="AF252" s="383"/>
      <c r="AG252" s="383"/>
      <c r="AH252" s="384"/>
      <c r="AI252" s="92" t="s">
        <v>106</v>
      </c>
      <c r="AJ252" s="90">
        <f t="shared" ref="AJ252" si="50">IF(AI252="Prevenir o detectar",15,IF(AI252="No es control",0,""))</f>
        <v>15</v>
      </c>
      <c r="AK252" s="382" t="s">
        <v>531</v>
      </c>
      <c r="AL252" s="383"/>
      <c r="AM252" s="383"/>
      <c r="AN252" s="383"/>
      <c r="AO252" s="383"/>
      <c r="AP252" s="384"/>
      <c r="AQ252" s="41" t="s">
        <v>106</v>
      </c>
      <c r="AR252" s="90">
        <f t="shared" ref="AR252" si="51">IF(AQ252="Prevenir o detectar",15,IF(AQ252="No es control",0,""))</f>
        <v>15</v>
      </c>
      <c r="AS252" s="383" t="s">
        <v>536</v>
      </c>
      <c r="AT252" s="383"/>
      <c r="AU252" s="383"/>
      <c r="AV252" s="383"/>
      <c r="AW252" s="383"/>
      <c r="AX252" s="384"/>
    </row>
    <row r="253" spans="1:50" ht="30" customHeight="1" x14ac:dyDescent="0.2">
      <c r="B253" s="101" t="s">
        <v>126</v>
      </c>
      <c r="C253" s="37" t="s">
        <v>97</v>
      </c>
      <c r="D253" s="51" t="s">
        <v>89</v>
      </c>
      <c r="E253" s="39" t="s">
        <v>108</v>
      </c>
      <c r="F253" s="90">
        <f>IF(E253="Confiable",15,IF(E253="No confiable",0,""))</f>
        <v>15</v>
      </c>
      <c r="G253" s="382" t="s">
        <v>505</v>
      </c>
      <c r="H253" s="383"/>
      <c r="I253" s="383"/>
      <c r="J253" s="384"/>
      <c r="K253" s="91" t="s">
        <v>108</v>
      </c>
      <c r="L253" s="90">
        <f t="shared" ref="L253" si="52">IF(K253="Confiable",15,IF(K253="No confiable",0,""))</f>
        <v>15</v>
      </c>
      <c r="M253" s="425" t="s">
        <v>511</v>
      </c>
      <c r="N253" s="426"/>
      <c r="O253" s="426"/>
      <c r="P253" s="426"/>
      <c r="Q253" s="426"/>
      <c r="R253" s="427"/>
      <c r="S253" s="39" t="s">
        <v>108</v>
      </c>
      <c r="T253" s="90">
        <f t="shared" ref="T253" si="53">IF(S253="Confiable",15,IF(S253="No confiable",0,""))</f>
        <v>15</v>
      </c>
      <c r="U253" s="382" t="s">
        <v>518</v>
      </c>
      <c r="V253" s="383"/>
      <c r="W253" s="383"/>
      <c r="X253" s="383"/>
      <c r="Y253" s="383"/>
      <c r="Z253" s="384"/>
      <c r="AA253" s="39" t="s">
        <v>108</v>
      </c>
      <c r="AB253" s="90">
        <f>IF(AA253="Confiable",15,IF(AA253="No confiable",0,""))</f>
        <v>15</v>
      </c>
      <c r="AC253" s="382" t="s">
        <v>525</v>
      </c>
      <c r="AD253" s="383"/>
      <c r="AE253" s="383"/>
      <c r="AF253" s="383"/>
      <c r="AG253" s="383"/>
      <c r="AH253" s="384"/>
      <c r="AI253" s="91" t="s">
        <v>108</v>
      </c>
      <c r="AJ253" s="90">
        <f t="shared" ref="AJ253" si="54">IF(AI253="Confiable",15,IF(AI253="No confiable",0,""))</f>
        <v>15</v>
      </c>
      <c r="AK253" s="382" t="s">
        <v>532</v>
      </c>
      <c r="AL253" s="383"/>
      <c r="AM253" s="383"/>
      <c r="AN253" s="383"/>
      <c r="AO253" s="383"/>
      <c r="AP253" s="384"/>
      <c r="AQ253" s="39" t="s">
        <v>108</v>
      </c>
      <c r="AR253" s="90">
        <f t="shared" ref="AR253" si="55">IF(AQ253="Confiable",15,IF(AQ253="No confiable",0,""))</f>
        <v>15</v>
      </c>
      <c r="AS253" s="383" t="s">
        <v>537</v>
      </c>
      <c r="AT253" s="383"/>
      <c r="AU253" s="383"/>
      <c r="AV253" s="383"/>
      <c r="AW253" s="383"/>
      <c r="AX253" s="384"/>
    </row>
    <row r="254" spans="1:50" ht="45" customHeight="1" x14ac:dyDescent="0.2">
      <c r="B254" s="101" t="s">
        <v>127</v>
      </c>
      <c r="C254" s="37" t="s">
        <v>98</v>
      </c>
      <c r="D254" s="51" t="s">
        <v>90</v>
      </c>
      <c r="E254" s="41" t="s">
        <v>110</v>
      </c>
      <c r="F254" s="90">
        <f>IF(E254="Se investigan y resuelven oportunamente",15,IF(E254="No se investigan y resuelven oportunamente",0,""))</f>
        <v>15</v>
      </c>
      <c r="G254" s="382" t="s">
        <v>506</v>
      </c>
      <c r="H254" s="383"/>
      <c r="I254" s="383"/>
      <c r="J254" s="384"/>
      <c r="K254" s="92" t="s">
        <v>110</v>
      </c>
      <c r="L254" s="90">
        <f t="shared" ref="L254" si="56">IF(K254="Se investigan y resuelven oportunamente",15,IF(K254="No se investigan y resuelven oportunamente",0,""))</f>
        <v>15</v>
      </c>
      <c r="M254" s="425" t="s">
        <v>512</v>
      </c>
      <c r="N254" s="426"/>
      <c r="O254" s="426"/>
      <c r="P254" s="426"/>
      <c r="Q254" s="426"/>
      <c r="R254" s="427"/>
      <c r="S254" s="41" t="s">
        <v>110</v>
      </c>
      <c r="T254" s="90">
        <f t="shared" ref="T254" si="57">IF(S254="Se investigan y resuelven oportunamente",15,IF(S254="No se investigan y resuelven oportunamente",0,""))</f>
        <v>15</v>
      </c>
      <c r="U254" s="382" t="s">
        <v>519</v>
      </c>
      <c r="V254" s="383"/>
      <c r="W254" s="383"/>
      <c r="X254" s="383"/>
      <c r="Y254" s="383"/>
      <c r="Z254" s="384"/>
      <c r="AA254" s="41" t="s">
        <v>110</v>
      </c>
      <c r="AB254" s="90">
        <f>IF(AA254="Se investigan y resuelven oportunamente",15,IF(AA254="No se investigan y resuelven oportunamente",0,""))</f>
        <v>15</v>
      </c>
      <c r="AC254" s="382" t="s">
        <v>526</v>
      </c>
      <c r="AD254" s="383"/>
      <c r="AE254" s="383"/>
      <c r="AF254" s="383"/>
      <c r="AG254" s="383"/>
      <c r="AH254" s="384"/>
      <c r="AI254" s="92" t="s">
        <v>110</v>
      </c>
      <c r="AJ254" s="90">
        <f t="shared" ref="AJ254" si="58">IF(AI254="Se investigan y resuelven oportunamente",15,IF(AI254="No se investigan y resuelven oportunamente",0,""))</f>
        <v>15</v>
      </c>
      <c r="AK254" s="382" t="s">
        <v>533</v>
      </c>
      <c r="AL254" s="383"/>
      <c r="AM254" s="383"/>
      <c r="AN254" s="383"/>
      <c r="AO254" s="383"/>
      <c r="AP254" s="384"/>
      <c r="AQ254" s="41" t="s">
        <v>110</v>
      </c>
      <c r="AR254" s="90">
        <f t="shared" ref="AR254" si="59">IF(AQ254="Se investigan y resuelven oportunamente",15,IF(AQ254="No se investigan y resuelven oportunamente",0,""))</f>
        <v>15</v>
      </c>
      <c r="AS254" s="383" t="s">
        <v>538</v>
      </c>
      <c r="AT254" s="383"/>
      <c r="AU254" s="383"/>
      <c r="AV254" s="383"/>
      <c r="AW254" s="383"/>
      <c r="AX254" s="384"/>
    </row>
    <row r="255" spans="1:50" ht="30" customHeight="1" thickBot="1" x14ac:dyDescent="0.25">
      <c r="B255" s="64" t="s">
        <v>125</v>
      </c>
      <c r="C255" s="99" t="s">
        <v>99</v>
      </c>
      <c r="D255" s="52" t="s">
        <v>91</v>
      </c>
      <c r="E255" s="42" t="s">
        <v>112</v>
      </c>
      <c r="F255" s="93">
        <f>IF(E255="Completa",10,IF(E255="Incompleta",5,IF(E255="No existe",0,"")))</f>
        <v>10</v>
      </c>
      <c r="G255" s="374" t="s">
        <v>507</v>
      </c>
      <c r="H255" s="375"/>
      <c r="I255" s="375"/>
      <c r="J255" s="376"/>
      <c r="K255" s="94" t="s">
        <v>112</v>
      </c>
      <c r="L255" s="93">
        <f t="shared" ref="L255" si="60">IF(K255="Completa",10,IF(K255="Incompleta",5,IF(K255="No existe",0,"")))</f>
        <v>10</v>
      </c>
      <c r="M255" s="422" t="s">
        <v>513</v>
      </c>
      <c r="N255" s="423"/>
      <c r="O255" s="423"/>
      <c r="P255" s="423"/>
      <c r="Q255" s="423"/>
      <c r="R255" s="424"/>
      <c r="S255" s="42" t="s">
        <v>112</v>
      </c>
      <c r="T255" s="93">
        <f t="shared" ref="T255" si="61">IF(S255="Completa",10,IF(S255="Incompleta",5,IF(S255="No existe",0,"")))</f>
        <v>10</v>
      </c>
      <c r="U255" s="374" t="s">
        <v>520</v>
      </c>
      <c r="V255" s="375"/>
      <c r="W255" s="375"/>
      <c r="X255" s="375"/>
      <c r="Y255" s="375"/>
      <c r="Z255" s="376"/>
      <c r="AA255" s="42" t="s">
        <v>112</v>
      </c>
      <c r="AB255" s="93">
        <f>IF(AA255="Completa",10,IF(AA255="Incompleta",5,IF(AA255="No existe",0,"")))</f>
        <v>10</v>
      </c>
      <c r="AC255" s="374" t="s">
        <v>527</v>
      </c>
      <c r="AD255" s="375"/>
      <c r="AE255" s="375"/>
      <c r="AF255" s="375"/>
      <c r="AG255" s="375"/>
      <c r="AH255" s="376"/>
      <c r="AI255" s="94" t="s">
        <v>112</v>
      </c>
      <c r="AJ255" s="93">
        <f t="shared" ref="AJ255" si="62">IF(AI255="Completa",10,IF(AI255="Incompleta",5,IF(AI255="No existe",0,"")))</f>
        <v>10</v>
      </c>
      <c r="AK255" s="374" t="s">
        <v>534</v>
      </c>
      <c r="AL255" s="375"/>
      <c r="AM255" s="375"/>
      <c r="AN255" s="375"/>
      <c r="AO255" s="375"/>
      <c r="AP255" s="376"/>
      <c r="AQ255" s="42" t="s">
        <v>112</v>
      </c>
      <c r="AR255" s="93">
        <f t="shared" ref="AR255" si="63">IF(AQ255="Completa",10,IF(AQ255="Incompleta",5,IF(AQ255="No existe",0,"")))</f>
        <v>10</v>
      </c>
      <c r="AS255" s="375" t="s">
        <v>539</v>
      </c>
      <c r="AT255" s="375"/>
      <c r="AU255" s="375"/>
      <c r="AV255" s="375"/>
      <c r="AW255" s="375"/>
      <c r="AX255" s="376"/>
    </row>
    <row r="256" spans="1:50" ht="7.5" customHeight="1" thickBot="1" x14ac:dyDescent="0.25">
      <c r="D256" s="38"/>
      <c r="J256" s="83"/>
      <c r="K256" s="95"/>
      <c r="L256" s="96"/>
      <c r="M256" s="83"/>
      <c r="S256" s="95"/>
      <c r="T256" s="96"/>
      <c r="U256" s="83"/>
      <c r="AH256" s="83"/>
      <c r="AI256" s="95"/>
      <c r="AJ256" s="96"/>
      <c r="AK256" s="83"/>
      <c r="AQ256" s="95"/>
      <c r="AR256" s="96"/>
      <c r="AS256" s="83"/>
    </row>
    <row r="257" spans="4:45" x14ac:dyDescent="0.2">
      <c r="D257" s="48" t="s">
        <v>92</v>
      </c>
      <c r="E257" s="377">
        <f>IF(SUM(F249:F255)=0,"-",SUM(F249:F255))</f>
        <v>100</v>
      </c>
      <c r="F257" s="378"/>
      <c r="G257" s="379"/>
      <c r="J257" s="84"/>
      <c r="K257" s="377">
        <f t="shared" ref="K257" si="64">IF(SUM(L249:L255)=0,"-",SUM(L249:L255))</f>
        <v>100</v>
      </c>
      <c r="L257" s="378"/>
      <c r="M257" s="84"/>
      <c r="S257" s="377">
        <f t="shared" ref="S257" si="65">IF(SUM(T249:T255)=0,"-",SUM(T249:T255))</f>
        <v>100</v>
      </c>
      <c r="T257" s="378"/>
      <c r="U257" s="84"/>
      <c r="AA257" s="377">
        <f>IF(SUM(AB249:AB255)=0,"-",SUM(AB249:AB255))</f>
        <v>100</v>
      </c>
      <c r="AB257" s="378"/>
      <c r="AC257" s="379"/>
      <c r="AH257" s="84"/>
      <c r="AI257" s="377">
        <f t="shared" ref="AI257" si="66">IF(SUM(AJ249:AJ255)=0,"-",SUM(AJ249:AJ255))</f>
        <v>100</v>
      </c>
      <c r="AJ257" s="378"/>
      <c r="AK257" s="84"/>
      <c r="AQ257" s="377">
        <f t="shared" ref="AQ257" si="67">IF(SUM(AR249:AR255)=0,"-",SUM(AR249:AR255))</f>
        <v>100</v>
      </c>
      <c r="AR257" s="378"/>
      <c r="AS257" s="84"/>
    </row>
    <row r="258" spans="4:45" ht="15.75" customHeight="1" thickBot="1" x14ac:dyDescent="0.25">
      <c r="D258" s="49" t="s">
        <v>118</v>
      </c>
      <c r="E258" s="380" t="str">
        <f>IF(E257&lt;=74,"Débil",IF(E257&lt;=89,"Moderado",IF(E257&lt;=100,"Fuerte","")))</f>
        <v>Fuerte</v>
      </c>
      <c r="F258" s="381"/>
      <c r="G258" s="379"/>
      <c r="J258" s="84"/>
      <c r="K258" s="380" t="str">
        <f t="shared" ref="K258" si="68">IF(K257&lt;=74,"Débil",IF(K257&lt;=89,"Moderado",IF(K257&lt;=100,"Fuerte","")))</f>
        <v>Fuerte</v>
      </c>
      <c r="L258" s="381"/>
      <c r="M258" s="84"/>
      <c r="S258" s="380" t="str">
        <f t="shared" ref="S258" si="69">IF(S257&lt;=74,"Débil",IF(S257&lt;=89,"Moderado",IF(S257&lt;=100,"Fuerte","")))</f>
        <v>Fuerte</v>
      </c>
      <c r="T258" s="381"/>
      <c r="U258" s="84"/>
      <c r="AA258" s="380" t="str">
        <f>IF(AA257&lt;=74,"Débil",IF(AA257&lt;=89,"Moderado",IF(AA257&lt;=100,"Fuerte","")))</f>
        <v>Fuerte</v>
      </c>
      <c r="AB258" s="381"/>
      <c r="AC258" s="379"/>
      <c r="AH258" s="84"/>
      <c r="AI258" s="380" t="str">
        <f t="shared" ref="AI258" si="70">IF(AI257&lt;=74,"Débil",IF(AI257&lt;=89,"Moderado",IF(AI257&lt;=100,"Fuerte","")))</f>
        <v>Fuerte</v>
      </c>
      <c r="AJ258" s="381"/>
      <c r="AK258" s="84"/>
      <c r="AQ258" s="380" t="str">
        <f t="shared" ref="AQ258" si="71">IF(AQ257&lt;=74,"Débil",IF(AQ257&lt;=89,"Moderado",IF(AQ257&lt;=100,"Fuerte","")))</f>
        <v>Fuerte</v>
      </c>
      <c r="AR258" s="381"/>
      <c r="AS258" s="84"/>
    </row>
  </sheetData>
  <mergeCells count="430">
    <mergeCell ref="O64:T64"/>
    <mergeCell ref="O65:T65"/>
    <mergeCell ref="O66:T66"/>
    <mergeCell ref="O67:T67"/>
    <mergeCell ref="M69:N69"/>
    <mergeCell ref="M70:N70"/>
    <mergeCell ref="G33:L33"/>
    <mergeCell ref="E35:F35"/>
    <mergeCell ref="E36:F36"/>
    <mergeCell ref="M53:N53"/>
    <mergeCell ref="M42:N42"/>
    <mergeCell ref="O42:T43"/>
    <mergeCell ref="E70:F70"/>
    <mergeCell ref="G48:L48"/>
    <mergeCell ref="G49:L49"/>
    <mergeCell ref="G50:L50"/>
    <mergeCell ref="U53:V53"/>
    <mergeCell ref="M57:T57"/>
    <mergeCell ref="M58:T58"/>
    <mergeCell ref="M59:N59"/>
    <mergeCell ref="O59:T60"/>
    <mergeCell ref="O61:T61"/>
    <mergeCell ref="O62:T62"/>
    <mergeCell ref="O63:T63"/>
    <mergeCell ref="O47:T47"/>
    <mergeCell ref="W47:AB47"/>
    <mergeCell ref="O48:T48"/>
    <mergeCell ref="W48:AB48"/>
    <mergeCell ref="O49:T49"/>
    <mergeCell ref="W49:AB49"/>
    <mergeCell ref="O50:T50"/>
    <mergeCell ref="W50:AB50"/>
    <mergeCell ref="M52:N52"/>
    <mergeCell ref="U52:V52"/>
    <mergeCell ref="U42:V42"/>
    <mergeCell ref="W42:AB43"/>
    <mergeCell ref="O44:T44"/>
    <mergeCell ref="W44:AB44"/>
    <mergeCell ref="O45:T45"/>
    <mergeCell ref="W45:AB45"/>
    <mergeCell ref="O46:T46"/>
    <mergeCell ref="W46:AB46"/>
    <mergeCell ref="E19:F19"/>
    <mergeCell ref="B6:D7"/>
    <mergeCell ref="G29:L29"/>
    <mergeCell ref="G30:L30"/>
    <mergeCell ref="G31:L31"/>
    <mergeCell ref="G32:L32"/>
    <mergeCell ref="M40:T40"/>
    <mergeCell ref="U40:AB40"/>
    <mergeCell ref="M41:T41"/>
    <mergeCell ref="U41:AB41"/>
    <mergeCell ref="B21:L21"/>
    <mergeCell ref="B23:D24"/>
    <mergeCell ref="E23:L23"/>
    <mergeCell ref="E24:L24"/>
    <mergeCell ref="B25:B26"/>
    <mergeCell ref="C25:D26"/>
    <mergeCell ref="E25:F25"/>
    <mergeCell ref="G25:L26"/>
    <mergeCell ref="B27:B28"/>
    <mergeCell ref="G27:L27"/>
    <mergeCell ref="G28:L28"/>
    <mergeCell ref="B38:L38"/>
    <mergeCell ref="B40:D41"/>
    <mergeCell ref="G229:L230"/>
    <mergeCell ref="G184:L184"/>
    <mergeCell ref="G185:L185"/>
    <mergeCell ref="G186:L186"/>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E144:F144"/>
    <mergeCell ref="K144:L144"/>
    <mergeCell ref="K143:R143"/>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G67:L67"/>
    <mergeCell ref="B59:B60"/>
    <mergeCell ref="C59:D60"/>
    <mergeCell ref="E59:F59"/>
    <mergeCell ref="G59:L60"/>
    <mergeCell ref="B61:B62"/>
    <mergeCell ref="G61:L61"/>
    <mergeCell ref="E52:F52"/>
    <mergeCell ref="E53:F53"/>
    <mergeCell ref="B44:B45"/>
    <mergeCell ref="G44:L44"/>
    <mergeCell ref="G45:L45"/>
    <mergeCell ref="G46:L46"/>
    <mergeCell ref="G47:L47"/>
    <mergeCell ref="G62:L62"/>
    <mergeCell ref="B72:L72"/>
    <mergeCell ref="B74:D75"/>
    <mergeCell ref="E74:L74"/>
    <mergeCell ref="E75:L75"/>
    <mergeCell ref="B76:B77"/>
    <mergeCell ref="C76:D77"/>
    <mergeCell ref="E76:F76"/>
    <mergeCell ref="G76:L77"/>
    <mergeCell ref="B78:B79"/>
    <mergeCell ref="G78:L78"/>
    <mergeCell ref="G79:L79"/>
    <mergeCell ref="G80:L80"/>
    <mergeCell ref="G81:L81"/>
    <mergeCell ref="G82:L82"/>
    <mergeCell ref="G83:L83"/>
    <mergeCell ref="G84:L84"/>
    <mergeCell ref="E86:F86"/>
    <mergeCell ref="E87:F87"/>
    <mergeCell ref="B89:L89"/>
    <mergeCell ref="B91:D92"/>
    <mergeCell ref="E91:L91"/>
    <mergeCell ref="E92:L92"/>
    <mergeCell ref="B93:B94"/>
    <mergeCell ref="C93:D94"/>
    <mergeCell ref="E93:F93"/>
    <mergeCell ref="G93:L94"/>
    <mergeCell ref="B95:B96"/>
    <mergeCell ref="G95:L95"/>
    <mergeCell ref="G96:L96"/>
    <mergeCell ref="G97:L97"/>
    <mergeCell ref="G98:L98"/>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S125:Z125"/>
    <mergeCell ref="S126:Z126"/>
    <mergeCell ref="S127:T127"/>
    <mergeCell ref="U127:Z128"/>
    <mergeCell ref="U129:Z129"/>
    <mergeCell ref="U130:Z130"/>
    <mergeCell ref="U131:Z131"/>
    <mergeCell ref="U132:Z132"/>
    <mergeCell ref="U133:Z133"/>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G163:J163"/>
    <mergeCell ref="M163:R163"/>
    <mergeCell ref="G164:J164"/>
    <mergeCell ref="M164:R164"/>
    <mergeCell ref="G165:J165"/>
    <mergeCell ref="M165:R165"/>
    <mergeCell ref="G166:J166"/>
    <mergeCell ref="M166:R166"/>
    <mergeCell ref="G167:J167"/>
    <mergeCell ref="M167:R167"/>
    <mergeCell ref="G168:J168"/>
    <mergeCell ref="M168:R168"/>
    <mergeCell ref="G169:J169"/>
    <mergeCell ref="M169:R169"/>
    <mergeCell ref="E171:F171"/>
    <mergeCell ref="G171:G172"/>
    <mergeCell ref="K171:L171"/>
    <mergeCell ref="E172:F172"/>
    <mergeCell ref="K172:L172"/>
    <mergeCell ref="B191:L191"/>
    <mergeCell ref="B193:D194"/>
    <mergeCell ref="E193:L193"/>
    <mergeCell ref="E194:L194"/>
    <mergeCell ref="B195:B196"/>
    <mergeCell ref="C195:D196"/>
    <mergeCell ref="E195:F195"/>
    <mergeCell ref="G195:L196"/>
    <mergeCell ref="B197:B198"/>
    <mergeCell ref="G197:L197"/>
    <mergeCell ref="G198:L198"/>
    <mergeCell ref="G199:L199"/>
    <mergeCell ref="G200:L200"/>
    <mergeCell ref="G201:L201"/>
    <mergeCell ref="G202:L202"/>
    <mergeCell ref="G203:L203"/>
    <mergeCell ref="E205:F205"/>
    <mergeCell ref="E206:F206"/>
    <mergeCell ref="B208:L208"/>
    <mergeCell ref="B210:D211"/>
    <mergeCell ref="E210:L210"/>
    <mergeCell ref="E211:L211"/>
    <mergeCell ref="B212:B213"/>
    <mergeCell ref="C212:D213"/>
    <mergeCell ref="E212:F212"/>
    <mergeCell ref="G212:L213"/>
    <mergeCell ref="B214:B215"/>
    <mergeCell ref="G214:L214"/>
    <mergeCell ref="G215:L215"/>
    <mergeCell ref="G216:L216"/>
    <mergeCell ref="G217:L217"/>
    <mergeCell ref="G218:L218"/>
    <mergeCell ref="G219:L219"/>
    <mergeCell ref="G220:L220"/>
    <mergeCell ref="E222:F222"/>
    <mergeCell ref="E223:F223"/>
    <mergeCell ref="B243:L243"/>
    <mergeCell ref="B245:D246"/>
    <mergeCell ref="E245:J245"/>
    <mergeCell ref="K245:R245"/>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S245:Z245"/>
    <mergeCell ref="E246:J246"/>
    <mergeCell ref="K246:R246"/>
    <mergeCell ref="S246:Z246"/>
    <mergeCell ref="B247:B248"/>
    <mergeCell ref="C247:D248"/>
    <mergeCell ref="E247:F247"/>
    <mergeCell ref="G247:J248"/>
    <mergeCell ref="K247:L247"/>
    <mergeCell ref="M247:R248"/>
    <mergeCell ref="S247:T247"/>
    <mergeCell ref="U247:Z248"/>
    <mergeCell ref="B249:B250"/>
    <mergeCell ref="G249:J249"/>
    <mergeCell ref="M249:R249"/>
    <mergeCell ref="U249:Z249"/>
    <mergeCell ref="G250:J250"/>
    <mergeCell ref="M250:R250"/>
    <mergeCell ref="U250:Z250"/>
    <mergeCell ref="G251:J251"/>
    <mergeCell ref="M251:R251"/>
    <mergeCell ref="U251:Z251"/>
    <mergeCell ref="G252:J252"/>
    <mergeCell ref="M252:R252"/>
    <mergeCell ref="U252:Z252"/>
    <mergeCell ref="G253:J253"/>
    <mergeCell ref="M253:R253"/>
    <mergeCell ref="U253:Z253"/>
    <mergeCell ref="G254:J254"/>
    <mergeCell ref="M254:R254"/>
    <mergeCell ref="U254:Z254"/>
    <mergeCell ref="G255:J255"/>
    <mergeCell ref="M255:R255"/>
    <mergeCell ref="U255:Z255"/>
    <mergeCell ref="E257:F257"/>
    <mergeCell ref="G257:G258"/>
    <mergeCell ref="K257:L257"/>
    <mergeCell ref="S257:T257"/>
    <mergeCell ref="E258:F258"/>
    <mergeCell ref="K258:L258"/>
    <mergeCell ref="S258:T258"/>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AC249:AH249"/>
    <mergeCell ref="AK249:AP249"/>
    <mergeCell ref="AS249:AX249"/>
    <mergeCell ref="AC250:AH250"/>
    <mergeCell ref="AK250:AP250"/>
    <mergeCell ref="AS250:AX250"/>
    <mergeCell ref="AC251:AH251"/>
    <mergeCell ref="AK251:AP251"/>
    <mergeCell ref="AS251:AX251"/>
    <mergeCell ref="AC252:AH252"/>
    <mergeCell ref="AK252:AP252"/>
    <mergeCell ref="AS252:AX252"/>
    <mergeCell ref="AC253:AH253"/>
    <mergeCell ref="AK253:AP253"/>
    <mergeCell ref="AS253:AX253"/>
    <mergeCell ref="AC254:AH254"/>
    <mergeCell ref="AK254:AP254"/>
    <mergeCell ref="AS254:AX254"/>
    <mergeCell ref="AC255:AH255"/>
    <mergeCell ref="AK255:AP255"/>
    <mergeCell ref="AS255:AX255"/>
    <mergeCell ref="AA257:AB257"/>
    <mergeCell ref="AC257:AC258"/>
    <mergeCell ref="AI257:AJ257"/>
    <mergeCell ref="AQ257:AR257"/>
    <mergeCell ref="AA258:AB258"/>
    <mergeCell ref="AI258:AJ258"/>
    <mergeCell ref="AQ258:AR258"/>
  </mergeCells>
  <dataValidations count="7">
    <dataValidation type="list" allowBlank="1" showInputMessage="1" showErrorMessage="1" sqref="E10 E112 E231 E146 K146 E61 E44 E78 E95 E180 E129 K129 S129 K163 E163 E197 E214 E249 K249 S249 AA249 AI249 AQ249 M44 U44 M61 E27" xr:uid="{00000000-0002-0000-0400-000000000000}">
      <formula1>P_1</formula1>
    </dataValidation>
    <dataValidation type="list" allowBlank="1" showInputMessage="1" showErrorMessage="1" sqref="E11 E113 E232 E147 K147 E62 E45 E79 E96 E181 E130 K130 S130 K164 E164 E198 E215 E250 K250 S250 AA250 AI250 AQ250 M45 U45 M62 E28" xr:uid="{00000000-0002-0000-0400-000001000000}">
      <formula1>P_2</formula1>
    </dataValidation>
    <dataValidation type="list" allowBlank="1" showInputMessage="1" showErrorMessage="1" sqref="E12 E114 E233 E148 K148 E63 E46 E80 E97 E182 E131 K131 S131 K165 E165 E199 E216 E251 K251 S251 AA251 AI251 AQ251 M46 U46 M63 E29" xr:uid="{00000000-0002-0000-0400-000002000000}">
      <formula1>P_3</formula1>
    </dataValidation>
    <dataValidation type="list" allowBlank="1" showInputMessage="1" showErrorMessage="1" sqref="E13 E115 E234 E149 K149 E64 E47 E81 E98 E183 E132 K132 S132 K166 E166 E200 E217 E252 K252 S252 AA252 AI252 AQ252 M47 U47 M64 E30" xr:uid="{00000000-0002-0000-0400-000003000000}">
      <formula1>P_4</formula1>
    </dataValidation>
    <dataValidation type="list" allowBlank="1" showInputMessage="1" showErrorMessage="1" sqref="E14 E116 E235 E150 K150 E65 E48 E82 E99 E184 E133 K133 S133 K167 E167 E201 E218 E253 K253 S253 AA253 AI253 AQ253 M48 U48 M65 E31" xr:uid="{00000000-0002-0000-0400-000004000000}">
      <formula1>P_5</formula1>
    </dataValidation>
    <dataValidation type="list" allowBlank="1" showInputMessage="1" showErrorMessage="1" sqref="E16 E118 E237 E152 K152 E67 E50 E84 E101 E186 E135 K135 S135 K169 E169 E203 E220 E255 K255 S255 AA255 AI255 AQ255 M50 U50 M67 E33" xr:uid="{00000000-0002-0000-0400-000005000000}">
      <formula1>P_7</formula1>
    </dataValidation>
    <dataValidation type="list" allowBlank="1" showInputMessage="1" showErrorMessage="1" sqref="E15 E117 E236 E151 K151 E66 E49 E83 E100 E185 E134 K134 S134 K168 E168 E202 E219 E254 K254 S254 AA254 AI254 AQ254 M49 U49 M66 E32"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Datos</vt:lpstr>
      <vt:lpstr>Anexo 1 - Impacto (RC)</vt:lpstr>
      <vt:lpstr>Anexo 2 - Valoración Controles</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G</cp:lastModifiedBy>
  <cp:lastPrinted>2020-09-11T21:51:01Z</cp:lastPrinted>
  <dcterms:created xsi:type="dcterms:W3CDTF">2020-01-13T19:31:31Z</dcterms:created>
  <dcterms:modified xsi:type="dcterms:W3CDTF">2020-09-11T21:51:48Z</dcterms:modified>
</cp:coreProperties>
</file>