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defaultThemeVersion="124226"/>
  <mc:AlternateContent xmlns:mc="http://schemas.openxmlformats.org/markup-compatibility/2006">
    <mc:Choice Requires="x15">
      <x15ac:absPath xmlns:x15ac="http://schemas.microsoft.com/office/spreadsheetml/2010/11/ac" url="C:\Users\JIZETH\Downloads\"/>
    </mc:Choice>
  </mc:AlternateContent>
  <xr:revisionPtr revIDLastSave="0" documentId="8_{4D9A107C-AF33-4797-AF54-128BEFB7B486}" xr6:coauthVersionLast="47" xr6:coauthVersionMax="47" xr10:uidLastSave="{00000000-0000-0000-0000-000000000000}"/>
  <bookViews>
    <workbookView xWindow="-108" yWindow="-108" windowWidth="23256" windowHeight="12576" firstSheet="2" activeTab="2" xr2:uid="{00000000-000D-0000-FFFF-FFFF00000000}"/>
  </bookViews>
  <sheets>
    <sheet name="Mapa" sheetId="4" state="hidden" r:id="rId1"/>
    <sheet name="Listas" sheetId="3" state="hidden" r:id="rId2"/>
    <sheet name="Matriz" sheetId="1" r:id="rId3"/>
    <sheet name="Hoja1" sheetId="8" state="hidden" r:id="rId4"/>
    <sheet name="Anexo 1 - Impacto (RC)" sheetId="7" r:id="rId5"/>
    <sheet name="Anexo 2 - Controles (Corrup)." sheetId="6" r:id="rId6"/>
  </sheets>
  <externalReferences>
    <externalReference r:id="rId7"/>
    <externalReference r:id="rId8"/>
  </externalReferences>
  <definedNames>
    <definedName name="_xlnm._FilterDatabase" localSheetId="2" hidden="1">Matriz!$A$8:$BC$28</definedName>
    <definedName name="A">[1]Listas!$I$6:$I$7</definedName>
    <definedName name="B">[1]Listas!#REF!</definedName>
    <definedName name="Ejecución">Listas!$P$3:$P$6</definedName>
    <definedName name="evaluación">'Anexo 2 - Controles (Corrup).'!$E$19</definedName>
    <definedName name="Frecuencia">Listas!$E$3:$E$8</definedName>
    <definedName name="Impacto">Listas!$F$3:$F$8</definedName>
    <definedName name="MACROPROCESO">[1]Listas!$B$5:$B$9</definedName>
    <definedName name="Macroprocesos">Listas!$A$3:$A$7</definedName>
    <definedName name="P_1">Listas!$I$3:$I$5</definedName>
    <definedName name="P_2">Listas!$J$3:$J$5</definedName>
    <definedName name="P_3">Listas!$K$3:$K$5</definedName>
    <definedName name="P_4">Listas!$L$3:$L$5</definedName>
    <definedName name="P_5">Listas!$M$3:$M$5</definedName>
    <definedName name="P_6">Listas!$N$3:$N$5</definedName>
    <definedName name="P_7">Listas!$O$3:$O$6</definedName>
    <definedName name="P_8">Listas!$Q$3:$Q$5</definedName>
    <definedName name="P_9">Listas!$R$3:$R$6</definedName>
    <definedName name="Procesos">Listas!$B$3:$B$15</definedName>
    <definedName name="Si_No">Listas!$G$3:$G$5</definedName>
    <definedName name="TIPO">[1]Listas!#REF!</definedName>
    <definedName name="TIPO_">[1]Listas!$H$6:$H$8</definedName>
    <definedName name="Tipo_Impacto">Listas!$D$3:$D$12</definedName>
    <definedName name="Tipología">Listas!$C$3:$C$6</definedName>
    <definedName name="_xlnm.Print_Titles" localSheetId="2">Matriz!$1:$8</definedName>
    <definedName name="Valor_Riesgo">Listas!$H$3:$H$7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6" i="1" l="1"/>
  <c r="R28" i="1"/>
  <c r="V28" i="1" s="1"/>
  <c r="R27" i="1"/>
  <c r="T27" i="1" s="1"/>
  <c r="U27" i="1" s="1"/>
  <c r="R26" i="1"/>
  <c r="T26" i="1" s="1"/>
  <c r="U26" i="1" s="1"/>
  <c r="R25" i="1"/>
  <c r="V25" i="1" s="1"/>
  <c r="N25" i="1"/>
  <c r="L25" i="1"/>
  <c r="AZ10" i="1"/>
  <c r="BA10" i="1" s="1"/>
  <c r="AZ11" i="1"/>
  <c r="BA11" i="1"/>
  <c r="AZ12" i="1"/>
  <c r="BA12" i="1" s="1"/>
  <c r="AZ13" i="1"/>
  <c r="BA13" i="1" s="1"/>
  <c r="AZ14" i="1"/>
  <c r="BA14" i="1" s="1"/>
  <c r="AZ15" i="1"/>
  <c r="BA15" i="1" s="1"/>
  <c r="AZ16" i="1"/>
  <c r="BA16" i="1" s="1"/>
  <c r="AZ17" i="1"/>
  <c r="BA17" i="1" s="1"/>
  <c r="AZ18" i="1"/>
  <c r="BA18" i="1" s="1"/>
  <c r="AZ19" i="1"/>
  <c r="BA19" i="1" s="1"/>
  <c r="AZ20" i="1"/>
  <c r="BA20" i="1" s="1"/>
  <c r="AZ21" i="1"/>
  <c r="BA21" i="1" s="1"/>
  <c r="AZ22" i="1"/>
  <c r="BA22" i="1" s="1"/>
  <c r="AZ23" i="1"/>
  <c r="BA23" i="1" s="1"/>
  <c r="AZ24" i="1"/>
  <c r="BA24" i="1" s="1"/>
  <c r="AZ25" i="1"/>
  <c r="BA25" i="1" s="1"/>
  <c r="AZ26" i="1"/>
  <c r="BA26" i="1" s="1"/>
  <c r="AZ27" i="1"/>
  <c r="BA27" i="1" s="1"/>
  <c r="AZ28" i="1"/>
  <c r="BA28" i="1" s="1"/>
  <c r="AZ9" i="1"/>
  <c r="BA9" i="1" s="1"/>
  <c r="X16" i="1"/>
  <c r="R4" i="7"/>
  <c r="R5" i="7" s="1"/>
  <c r="Q4" i="7"/>
  <c r="Q5" i="7" s="1"/>
  <c r="AA264" i="6"/>
  <c r="S264" i="6"/>
  <c r="K264" i="6"/>
  <c r="E264" i="6"/>
  <c r="B261" i="6"/>
  <c r="A261" i="6"/>
  <c r="AQ246" i="6"/>
  <c r="AI246" i="6"/>
  <c r="AA246" i="6"/>
  <c r="S246" i="6"/>
  <c r="K246" i="6"/>
  <c r="E246" i="6"/>
  <c r="B243" i="6"/>
  <c r="A243" i="6"/>
  <c r="AA275" i="6"/>
  <c r="AA276" i="6" s="1"/>
  <c r="T273" i="6"/>
  <c r="L273" i="6"/>
  <c r="F273" i="6"/>
  <c r="T272" i="6"/>
  <c r="L272" i="6"/>
  <c r="F272" i="6"/>
  <c r="T271" i="6"/>
  <c r="L271" i="6"/>
  <c r="F271" i="6"/>
  <c r="T270" i="6"/>
  <c r="L270" i="6"/>
  <c r="F270" i="6"/>
  <c r="T269" i="6"/>
  <c r="L269" i="6"/>
  <c r="F269" i="6"/>
  <c r="T268" i="6"/>
  <c r="L268" i="6"/>
  <c r="F268" i="6"/>
  <c r="T267" i="6"/>
  <c r="L267" i="6"/>
  <c r="F267" i="6"/>
  <c r="AR255" i="6"/>
  <c r="AJ255" i="6"/>
  <c r="AB255" i="6"/>
  <c r="T255" i="6"/>
  <c r="L255" i="6"/>
  <c r="F255" i="6"/>
  <c r="AR254" i="6"/>
  <c r="AJ254" i="6"/>
  <c r="AB254" i="6"/>
  <c r="T254" i="6"/>
  <c r="L254" i="6"/>
  <c r="F254" i="6"/>
  <c r="AR253" i="6"/>
  <c r="AJ253" i="6"/>
  <c r="AB253" i="6"/>
  <c r="T253" i="6"/>
  <c r="L253" i="6"/>
  <c r="F253" i="6"/>
  <c r="AR252" i="6"/>
  <c r="AJ252" i="6"/>
  <c r="AB252" i="6"/>
  <c r="T252" i="6"/>
  <c r="L252" i="6"/>
  <c r="F252" i="6"/>
  <c r="AR251" i="6"/>
  <c r="AJ251" i="6"/>
  <c r="AB251" i="6"/>
  <c r="T251" i="6"/>
  <c r="L251" i="6"/>
  <c r="F251" i="6"/>
  <c r="AR250" i="6"/>
  <c r="AQ257" i="6" s="1"/>
  <c r="AQ258" i="6" s="1"/>
  <c r="AJ250" i="6"/>
  <c r="AB250" i="6"/>
  <c r="T250" i="6"/>
  <c r="L250" i="6"/>
  <c r="F250" i="6"/>
  <c r="AR249" i="6"/>
  <c r="AJ249" i="6"/>
  <c r="AB249" i="6"/>
  <c r="T249" i="6"/>
  <c r="L249" i="6"/>
  <c r="F249" i="6"/>
  <c r="E257" i="6" s="1"/>
  <c r="E258" i="6" s="1"/>
  <c r="F33" i="6"/>
  <c r="F32" i="6"/>
  <c r="F31" i="6"/>
  <c r="F30" i="6"/>
  <c r="F29" i="6"/>
  <c r="F28" i="6"/>
  <c r="E35" i="6" s="1"/>
  <c r="E36" i="6" s="1"/>
  <c r="R10" i="1" s="1"/>
  <c r="F27" i="6"/>
  <c r="E24" i="6"/>
  <c r="B21" i="6"/>
  <c r="A21" i="6"/>
  <c r="D4" i="7"/>
  <c r="D5" i="7" s="1"/>
  <c r="L10" i="1"/>
  <c r="N10" i="1"/>
  <c r="C4" i="7"/>
  <c r="C5" i="7" s="1"/>
  <c r="E4" i="7"/>
  <c r="F4" i="7"/>
  <c r="G4" i="7"/>
  <c r="H4" i="7"/>
  <c r="H5" i="7" s="1"/>
  <c r="I4" i="7"/>
  <c r="J4" i="7"/>
  <c r="K4" i="7"/>
  <c r="K5" i="7" s="1"/>
  <c r="L4" i="7"/>
  <c r="L5" i="7" s="1"/>
  <c r="M4" i="7"/>
  <c r="N4" i="7"/>
  <c r="O4" i="7"/>
  <c r="P4" i="7"/>
  <c r="E211" i="6"/>
  <c r="E194" i="6"/>
  <c r="B208" i="6"/>
  <c r="A208" i="6"/>
  <c r="B191" i="6"/>
  <c r="A191" i="6"/>
  <c r="F220" i="6"/>
  <c r="F219" i="6"/>
  <c r="F218" i="6"/>
  <c r="F217" i="6"/>
  <c r="F216" i="6"/>
  <c r="F215" i="6"/>
  <c r="E222" i="6" s="1"/>
  <c r="E223" i="6" s="1"/>
  <c r="R23" i="1" s="1"/>
  <c r="F214" i="6"/>
  <c r="F203" i="6"/>
  <c r="F202" i="6"/>
  <c r="F201" i="6"/>
  <c r="F200" i="6"/>
  <c r="F199" i="6"/>
  <c r="F198" i="6"/>
  <c r="F197" i="6"/>
  <c r="E205" i="6" s="1"/>
  <c r="E206" i="6" s="1"/>
  <c r="R22" i="1" s="1"/>
  <c r="A157" i="6"/>
  <c r="B157" i="6"/>
  <c r="K160" i="6"/>
  <c r="E160" i="6"/>
  <c r="L169" i="6"/>
  <c r="F169" i="6"/>
  <c r="L168" i="6"/>
  <c r="F168" i="6"/>
  <c r="L167" i="6"/>
  <c r="F167" i="6"/>
  <c r="L166" i="6"/>
  <c r="F166" i="6"/>
  <c r="L165" i="6"/>
  <c r="F165" i="6"/>
  <c r="L164" i="6"/>
  <c r="F164" i="6"/>
  <c r="L163" i="6"/>
  <c r="F163" i="6"/>
  <c r="E171" i="6" s="1"/>
  <c r="E172" i="6" s="1"/>
  <c r="R19" i="1" s="1"/>
  <c r="S126" i="6"/>
  <c r="K126" i="6"/>
  <c r="E126" i="6"/>
  <c r="B123" i="6"/>
  <c r="A123" i="6"/>
  <c r="T135" i="6"/>
  <c r="T134" i="6"/>
  <c r="T133" i="6"/>
  <c r="T132" i="6"/>
  <c r="T131" i="6"/>
  <c r="T130" i="6"/>
  <c r="T129" i="6"/>
  <c r="L135" i="6"/>
  <c r="F135" i="6"/>
  <c r="L134" i="6"/>
  <c r="F134" i="6"/>
  <c r="L133" i="6"/>
  <c r="F133" i="6"/>
  <c r="L132" i="6"/>
  <c r="F132" i="6"/>
  <c r="L131" i="6"/>
  <c r="F131" i="6"/>
  <c r="L130" i="6"/>
  <c r="F130" i="6"/>
  <c r="L129" i="6"/>
  <c r="F129" i="6"/>
  <c r="E137" i="6" s="1"/>
  <c r="E138" i="6" s="1"/>
  <c r="E177" i="6"/>
  <c r="B174" i="6"/>
  <c r="A174" i="6"/>
  <c r="F186" i="6"/>
  <c r="F185" i="6"/>
  <c r="F184" i="6"/>
  <c r="F183" i="6"/>
  <c r="F182" i="6"/>
  <c r="F181" i="6"/>
  <c r="F180" i="6"/>
  <c r="E188" i="6" s="1"/>
  <c r="E189" i="6" s="1"/>
  <c r="R21" i="1" s="1"/>
  <c r="E92" i="6"/>
  <c r="B89" i="6"/>
  <c r="A89" i="6"/>
  <c r="F101" i="6"/>
  <c r="F100" i="6"/>
  <c r="E103" i="6" s="1"/>
  <c r="E104" i="6" s="1"/>
  <c r="R14" i="1" s="1"/>
  <c r="F99" i="6"/>
  <c r="F98" i="6"/>
  <c r="F97" i="6"/>
  <c r="F96" i="6"/>
  <c r="F95" i="6"/>
  <c r="E75" i="6"/>
  <c r="B72" i="6"/>
  <c r="A72" i="6"/>
  <c r="F84" i="6"/>
  <c r="F83" i="6"/>
  <c r="F82" i="6"/>
  <c r="F81" i="6"/>
  <c r="F80" i="6"/>
  <c r="F79" i="6"/>
  <c r="F78" i="6"/>
  <c r="E41" i="6"/>
  <c r="B38" i="6"/>
  <c r="A38" i="6"/>
  <c r="F50" i="6"/>
  <c r="F49" i="6"/>
  <c r="F48" i="6"/>
  <c r="F47" i="6"/>
  <c r="F46" i="6"/>
  <c r="F45" i="6"/>
  <c r="F44" i="6"/>
  <c r="E52" i="6" s="1"/>
  <c r="E53" i="6" s="1"/>
  <c r="R11" i="1" s="1"/>
  <c r="E58" i="6"/>
  <c r="B55" i="6"/>
  <c r="A55" i="6"/>
  <c r="F67" i="6"/>
  <c r="F66" i="6"/>
  <c r="F65" i="6"/>
  <c r="F64" i="6"/>
  <c r="F63" i="6"/>
  <c r="F62" i="6"/>
  <c r="F61" i="6"/>
  <c r="N12" i="1"/>
  <c r="L12" i="1"/>
  <c r="L14" i="1"/>
  <c r="N14" i="1"/>
  <c r="K143" i="6"/>
  <c r="E143" i="6"/>
  <c r="B140" i="6"/>
  <c r="A140" i="6"/>
  <c r="L152" i="6"/>
  <c r="F152" i="6"/>
  <c r="L151" i="6"/>
  <c r="F151" i="6"/>
  <c r="L150" i="6"/>
  <c r="F150" i="6"/>
  <c r="L149" i="6"/>
  <c r="F149" i="6"/>
  <c r="L148" i="6"/>
  <c r="F148" i="6"/>
  <c r="L147" i="6"/>
  <c r="F147" i="6"/>
  <c r="E154" i="6" s="1"/>
  <c r="E155" i="6" s="1"/>
  <c r="R17" i="1" s="1"/>
  <c r="L146" i="6"/>
  <c r="F146" i="6"/>
  <c r="N17" i="1"/>
  <c r="L17" i="1"/>
  <c r="E109" i="6"/>
  <c r="B106" i="6"/>
  <c r="A106" i="6"/>
  <c r="F118" i="6"/>
  <c r="F117" i="6"/>
  <c r="F116" i="6"/>
  <c r="E120" i="6" s="1"/>
  <c r="E121" i="6" s="1"/>
  <c r="R15" i="1" s="1"/>
  <c r="F115" i="6"/>
  <c r="F114" i="6"/>
  <c r="F113" i="6"/>
  <c r="F112" i="6"/>
  <c r="E228" i="6"/>
  <c r="B225" i="6"/>
  <c r="A225" i="6"/>
  <c r="F237" i="6"/>
  <c r="F236" i="6"/>
  <c r="F235" i="6"/>
  <c r="F234" i="6"/>
  <c r="F233" i="6"/>
  <c r="F232" i="6"/>
  <c r="F231" i="6"/>
  <c r="L24" i="1"/>
  <c r="N24" i="1"/>
  <c r="A4" i="6"/>
  <c r="E7" i="6"/>
  <c r="B4" i="6"/>
  <c r="E5" i="7"/>
  <c r="F5" i="7"/>
  <c r="G5" i="7"/>
  <c r="I5" i="7"/>
  <c r="J5" i="7"/>
  <c r="M5" i="7"/>
  <c r="N5" i="7"/>
  <c r="O5" i="7"/>
  <c r="P5" i="7"/>
  <c r="AM4" i="1"/>
  <c r="AM3" i="1"/>
  <c r="AM2" i="1"/>
  <c r="AM1" i="1"/>
  <c r="L11" i="1"/>
  <c r="N11" i="1"/>
  <c r="L13" i="1"/>
  <c r="N13" i="1"/>
  <c r="O13" i="1" s="1"/>
  <c r="P13" i="1" s="1"/>
  <c r="L15" i="1"/>
  <c r="N15" i="1"/>
  <c r="L19" i="1"/>
  <c r="N19" i="1"/>
  <c r="L21" i="1"/>
  <c r="N21" i="1"/>
  <c r="L22" i="1"/>
  <c r="N22" i="1"/>
  <c r="O22" i="1" s="1"/>
  <c r="P22" i="1" s="1"/>
  <c r="L23" i="1"/>
  <c r="N23" i="1"/>
  <c r="F16" i="6"/>
  <c r="F15" i="6"/>
  <c r="F14" i="6"/>
  <c r="F13" i="6"/>
  <c r="F12" i="6"/>
  <c r="F11" i="6"/>
  <c r="F10" i="6"/>
  <c r="N9" i="1"/>
  <c r="L9" i="1"/>
  <c r="O9" i="1" s="1"/>
  <c r="P9" i="1" s="1"/>
  <c r="O25" i="1" l="1"/>
  <c r="P25" i="1" s="1"/>
  <c r="O24" i="1"/>
  <c r="P24" i="1" s="1"/>
  <c r="S137" i="6"/>
  <c r="S138" i="6" s="1"/>
  <c r="R16" i="1" s="1"/>
  <c r="T16" i="1" s="1"/>
  <c r="K257" i="6"/>
  <c r="K258" i="6" s="1"/>
  <c r="AA257" i="6"/>
  <c r="AA258" i="6" s="1"/>
  <c r="E18" i="6"/>
  <c r="E19" i="6" s="1"/>
  <c r="R9" i="1" s="1"/>
  <c r="S257" i="6"/>
  <c r="S258" i="6" s="1"/>
  <c r="AI257" i="6"/>
  <c r="AI258" i="6" s="1"/>
  <c r="E275" i="6"/>
  <c r="E276" i="6" s="1"/>
  <c r="S275" i="6"/>
  <c r="S276" i="6" s="1"/>
  <c r="K275" i="6"/>
  <c r="K276" i="6" s="1"/>
  <c r="V26" i="1"/>
  <c r="K154" i="6"/>
  <c r="K155" i="6" s="1"/>
  <c r="R18" i="1" s="1"/>
  <c r="O21" i="1"/>
  <c r="P21" i="1" s="1"/>
  <c r="E239" i="6"/>
  <c r="E240" i="6" s="1"/>
  <c r="R24" i="1" s="1"/>
  <c r="V24" i="1" s="1"/>
  <c r="E86" i="6"/>
  <c r="E87" i="6" s="1"/>
  <c r="R13" i="1" s="1"/>
  <c r="V13" i="1" s="1"/>
  <c r="K137" i="6"/>
  <c r="K138" i="6" s="1"/>
  <c r="O17" i="1"/>
  <c r="P17" i="1" s="1"/>
  <c r="E69" i="6"/>
  <c r="E70" i="6" s="1"/>
  <c r="R12" i="1" s="1"/>
  <c r="K171" i="6"/>
  <c r="K172" i="6" s="1"/>
  <c r="R20" i="1" s="1"/>
  <c r="T28" i="1"/>
  <c r="U28" i="1" s="1"/>
  <c r="V17" i="1"/>
  <c r="T17" i="1"/>
  <c r="U17" i="1" s="1"/>
  <c r="T22" i="1"/>
  <c r="U22" i="1" s="1"/>
  <c r="X22" i="1" s="1"/>
  <c r="Y22" i="1" s="1"/>
  <c r="AC22" i="1" s="1"/>
  <c r="AF22" i="1" s="1"/>
  <c r="AG22" i="1" s="1"/>
  <c r="V22" i="1"/>
  <c r="V23" i="1"/>
  <c r="T23" i="1"/>
  <c r="U23" i="1" s="1"/>
  <c r="X23" i="1" s="1"/>
  <c r="Y23" i="1" s="1"/>
  <c r="AC23" i="1" s="1"/>
  <c r="AF23" i="1" s="1"/>
  <c r="AG23" i="1" s="1"/>
  <c r="T10" i="1"/>
  <c r="U10" i="1" s="1"/>
  <c r="X10" i="1" s="1"/>
  <c r="Y10" i="1" s="1"/>
  <c r="AA10" i="1" s="1"/>
  <c r="AD10" i="1" s="1"/>
  <c r="AE10" i="1" s="1"/>
  <c r="V10" i="1"/>
  <c r="T19" i="1"/>
  <c r="U19" i="1" s="1"/>
  <c r="V19" i="1"/>
  <c r="T20" i="1"/>
  <c r="U20" i="1" s="1"/>
  <c r="V20" i="1"/>
  <c r="T21" i="1"/>
  <c r="U21" i="1" s="1"/>
  <c r="X21" i="1" s="1"/>
  <c r="Y21" i="1" s="1"/>
  <c r="AA21" i="1" s="1"/>
  <c r="AD21" i="1" s="1"/>
  <c r="V21" i="1"/>
  <c r="T11" i="1"/>
  <c r="U11" i="1" s="1"/>
  <c r="X11" i="1" s="1"/>
  <c r="Y11" i="1" s="1"/>
  <c r="AA11" i="1" s="1"/>
  <c r="AD11" i="1" s="1"/>
  <c r="V11" i="1"/>
  <c r="V16" i="1"/>
  <c r="V12" i="1"/>
  <c r="T12" i="1"/>
  <c r="U12" i="1" s="1"/>
  <c r="X12" i="1" s="1"/>
  <c r="Y12" i="1" s="1"/>
  <c r="AC12" i="1" s="1"/>
  <c r="AF12" i="1" s="1"/>
  <c r="AG12" i="1" s="1"/>
  <c r="T15" i="1"/>
  <c r="U15" i="1" s="1"/>
  <c r="X15" i="1" s="1"/>
  <c r="Y15" i="1" s="1"/>
  <c r="AA15" i="1" s="1"/>
  <c r="AD15" i="1" s="1"/>
  <c r="V15" i="1"/>
  <c r="T9" i="1"/>
  <c r="U9" i="1" s="1"/>
  <c r="X9" i="1" s="1"/>
  <c r="Y9" i="1" s="1"/>
  <c r="AC9" i="1" s="1"/>
  <c r="AF9" i="1" s="1"/>
  <c r="AG9" i="1" s="1"/>
  <c r="V9" i="1"/>
  <c r="T24" i="1"/>
  <c r="U24" i="1" s="1"/>
  <c r="X24" i="1" s="1"/>
  <c r="Y24" i="1" s="1"/>
  <c r="T14" i="1"/>
  <c r="U14" i="1" s="1"/>
  <c r="X14" i="1" s="1"/>
  <c r="Y14" i="1" s="1"/>
  <c r="AC14" i="1" s="1"/>
  <c r="AF14" i="1" s="1"/>
  <c r="AG14" i="1" s="1"/>
  <c r="V14" i="1"/>
  <c r="T18" i="1"/>
  <c r="U18" i="1" s="1"/>
  <c r="V18" i="1"/>
  <c r="T13" i="1"/>
  <c r="U13" i="1" s="1"/>
  <c r="X13" i="1" s="1"/>
  <c r="Y13" i="1" s="1"/>
  <c r="AA13" i="1" s="1"/>
  <c r="AD13" i="1" s="1"/>
  <c r="O14" i="1"/>
  <c r="P14" i="1" s="1"/>
  <c r="O10" i="1"/>
  <c r="P10" i="1" s="1"/>
  <c r="O23" i="1"/>
  <c r="P23" i="1" s="1"/>
  <c r="O15" i="1"/>
  <c r="P15" i="1" s="1"/>
  <c r="O12" i="1"/>
  <c r="P12" i="1" s="1"/>
  <c r="O11" i="1"/>
  <c r="P11" i="1" s="1"/>
  <c r="O19" i="1"/>
  <c r="P19" i="1" s="1"/>
  <c r="AA23" i="1"/>
  <c r="AD23" i="1" s="1"/>
  <c r="AC11" i="1"/>
  <c r="AF11" i="1" s="1"/>
  <c r="AG11" i="1" s="1"/>
  <c r="AC21" i="1"/>
  <c r="AF21" i="1" s="1"/>
  <c r="AG21" i="1" s="1"/>
  <c r="AC15" i="1"/>
  <c r="AF15" i="1" s="1"/>
  <c r="AG15" i="1" s="1"/>
  <c r="AC24" i="1"/>
  <c r="AF24" i="1" s="1"/>
  <c r="AG24" i="1" s="1"/>
  <c r="AA24" i="1"/>
  <c r="AD24" i="1" s="1"/>
  <c r="AC10" i="1"/>
  <c r="AF10" i="1" s="1"/>
  <c r="AG10" i="1" s="1"/>
  <c r="V27" i="1"/>
  <c r="T25" i="1"/>
  <c r="U25" i="1" s="1"/>
  <c r="X25" i="1" s="1"/>
  <c r="Y25" i="1" s="1"/>
  <c r="AA12" i="1" l="1"/>
  <c r="AD12" i="1" s="1"/>
  <c r="AA9" i="1"/>
  <c r="AD9" i="1" s="1"/>
  <c r="X19" i="1"/>
  <c r="Y19" i="1" s="1"/>
  <c r="AA19" i="1" s="1"/>
  <c r="AD19" i="1" s="1"/>
  <c r="AA14" i="1"/>
  <c r="AD14" i="1" s="1"/>
  <c r="AH14" i="1" s="1"/>
  <c r="AI14" i="1" s="1"/>
  <c r="AJ14" i="1" s="1"/>
  <c r="AA22" i="1"/>
  <c r="AD22" i="1" s="1"/>
  <c r="AH22" i="1" s="1"/>
  <c r="AI22" i="1" s="1"/>
  <c r="AJ22" i="1" s="1"/>
  <c r="AC13" i="1"/>
  <c r="AF13" i="1" s="1"/>
  <c r="AG13" i="1" s="1"/>
  <c r="X17" i="1"/>
  <c r="Y17" i="1" s="1"/>
  <c r="AE13" i="1"/>
  <c r="AE24" i="1"/>
  <c r="AH24" i="1"/>
  <c r="AI24" i="1" s="1"/>
  <c r="AJ24" i="1" s="1"/>
  <c r="AH10" i="1"/>
  <c r="AI10" i="1" s="1"/>
  <c r="AJ10" i="1" s="1"/>
  <c r="AE14" i="1"/>
  <c r="AE21" i="1"/>
  <c r="AH21" i="1"/>
  <c r="AI21" i="1" s="1"/>
  <c r="AJ21" i="1" s="1"/>
  <c r="AE15" i="1"/>
  <c r="AH15" i="1"/>
  <c r="AI15" i="1" s="1"/>
  <c r="AJ15" i="1" s="1"/>
  <c r="AE11" i="1"/>
  <c r="AH11" i="1"/>
  <c r="AI11" i="1" s="1"/>
  <c r="AJ11" i="1" s="1"/>
  <c r="AE9" i="1"/>
  <c r="AH9" i="1"/>
  <c r="AI9" i="1" s="1"/>
  <c r="AJ9" i="1" s="1"/>
  <c r="AH12" i="1"/>
  <c r="AI12" i="1" s="1"/>
  <c r="AJ12" i="1" s="1"/>
  <c r="AE12" i="1"/>
  <c r="AE23" i="1"/>
  <c r="AH23" i="1"/>
  <c r="AI23" i="1" s="1"/>
  <c r="AJ23" i="1" s="1"/>
  <c r="AC25" i="1"/>
  <c r="AF25" i="1" s="1"/>
  <c r="AG25" i="1" s="1"/>
  <c r="AA25" i="1"/>
  <c r="AD25" i="1" s="1"/>
  <c r="AC19" i="1" l="1"/>
  <c r="AF19" i="1" s="1"/>
  <c r="AG19" i="1" s="1"/>
  <c r="AE19" i="1"/>
  <c r="AH13" i="1"/>
  <c r="AI13" i="1" s="1"/>
  <c r="AJ13" i="1" s="1"/>
  <c r="AE22" i="1"/>
  <c r="AA17" i="1"/>
  <c r="AD17" i="1" s="1"/>
  <c r="AC17" i="1"/>
  <c r="AF17" i="1" s="1"/>
  <c r="AG17" i="1" s="1"/>
  <c r="AE25" i="1"/>
  <c r="AH25" i="1"/>
  <c r="AI25" i="1" s="1"/>
  <c r="AJ25" i="1" s="1"/>
  <c r="AH19" i="1" l="1"/>
  <c r="AI19" i="1" s="1"/>
  <c r="AJ19" i="1" s="1"/>
  <c r="AH17" i="1"/>
  <c r="AI17" i="1" s="1"/>
  <c r="AJ17" i="1" s="1"/>
  <c r="AE17" i="1"/>
</calcChain>
</file>

<file path=xl/sharedStrings.xml><?xml version="1.0" encoding="utf-8"?>
<sst xmlns="http://schemas.openxmlformats.org/spreadsheetml/2006/main" count="1943" uniqueCount="635">
  <si>
    <t>MAPA DE RIESGOS</t>
  </si>
  <si>
    <t>Niveles de impacto aplicados a riesgos de corrupción</t>
  </si>
  <si>
    <t>PROBABILIDAD</t>
  </si>
  <si>
    <t xml:space="preserve">Casi Seguro (5) </t>
  </si>
  <si>
    <t>Probable (4)</t>
  </si>
  <si>
    <t>Posible (3)</t>
  </si>
  <si>
    <t>Improbable (2)</t>
  </si>
  <si>
    <t>Raro (1)</t>
  </si>
  <si>
    <t>Insignificante (1)</t>
  </si>
  <si>
    <t>Menor (2)</t>
  </si>
  <si>
    <t>Moderado (3)</t>
  </si>
  <si>
    <t>Mayor (4)</t>
  </si>
  <si>
    <t>Catastrófico (5)</t>
  </si>
  <si>
    <t>IMPACTO</t>
  </si>
  <si>
    <t>Valoración del nivel de riesgo</t>
  </si>
  <si>
    <t>(1-2)</t>
  </si>
  <si>
    <t>Bajo</t>
  </si>
  <si>
    <t>Asumir el Riesgo (Genera menores efectos que pueden ser fácilmente remediados).</t>
  </si>
  <si>
    <t>(3-6)</t>
  </si>
  <si>
    <t>Moderado</t>
  </si>
  <si>
    <t>Reducir el Riesgo (Se administra con procedimientos normales de control).</t>
  </si>
  <si>
    <t>(8-12)</t>
  </si>
  <si>
    <t>Alto</t>
  </si>
  <si>
    <t>Reducir el Riesgo, Evitar, Compartir o Transferir (Se requiere pronta atención).</t>
  </si>
  <si>
    <t>(15-25)</t>
  </si>
  <si>
    <t>Extremo</t>
  </si>
  <si>
    <t>Reducir el Riesgo, Evitar o Compartir (Se requiere acción inmediata).</t>
  </si>
  <si>
    <t>MACROPROCESOS</t>
  </si>
  <si>
    <t xml:space="preserve">PROCESOS </t>
  </si>
  <si>
    <t>Tipología</t>
  </si>
  <si>
    <t>TIPO RIESGO</t>
  </si>
  <si>
    <t>FRECUENCIA</t>
  </si>
  <si>
    <t>SI/NO</t>
  </si>
  <si>
    <t>VALORACIÓN DEL RIESGO</t>
  </si>
  <si>
    <t>P1</t>
  </si>
  <si>
    <t>P2</t>
  </si>
  <si>
    <t>P3</t>
  </si>
  <si>
    <t>P4</t>
  </si>
  <si>
    <t>P5</t>
  </si>
  <si>
    <t>P6</t>
  </si>
  <si>
    <t>P7</t>
  </si>
  <si>
    <t>EJECUCIÓN</t>
  </si>
  <si>
    <t>P8</t>
  </si>
  <si>
    <t>P9</t>
  </si>
  <si>
    <t>Estratégico</t>
  </si>
  <si>
    <t>Planeación Estratégica</t>
  </si>
  <si>
    <t>Gestión</t>
  </si>
  <si>
    <t>Rara vez</t>
  </si>
  <si>
    <t>Insignificante</t>
  </si>
  <si>
    <t>Si</t>
  </si>
  <si>
    <t>Baja</t>
  </si>
  <si>
    <t>Asignado</t>
  </si>
  <si>
    <t>Adecuado</t>
  </si>
  <si>
    <t>Oportuna</t>
  </si>
  <si>
    <t>Prevenir o detectar</t>
  </si>
  <si>
    <t>Confiable</t>
  </si>
  <si>
    <t>Se investigan y resuelven oportunamente</t>
  </si>
  <si>
    <t>Completa</t>
  </si>
  <si>
    <t>Fuerte</t>
  </si>
  <si>
    <t>Directamente</t>
  </si>
  <si>
    <t>Misional</t>
  </si>
  <si>
    <t xml:space="preserve">Gestión de las Comunicaciones </t>
  </si>
  <si>
    <t>Corrupción</t>
  </si>
  <si>
    <t>Operativo</t>
  </si>
  <si>
    <t>Improbable</t>
  </si>
  <si>
    <t>Menor</t>
  </si>
  <si>
    <t>No</t>
  </si>
  <si>
    <t>Moderada</t>
  </si>
  <si>
    <t>No asignado</t>
  </si>
  <si>
    <t>Inadecuado</t>
  </si>
  <si>
    <t>Inoportuna</t>
  </si>
  <si>
    <t>No es control</t>
  </si>
  <si>
    <t>No confiable</t>
  </si>
  <si>
    <t>No se investigan y resuelven oportunamente</t>
  </si>
  <si>
    <t>Incompleta</t>
  </si>
  <si>
    <t>No disminuye</t>
  </si>
  <si>
    <t>Indirectamente</t>
  </si>
  <si>
    <t>Apoyo</t>
  </si>
  <si>
    <t>Diseño y Creación de Contenidos</t>
  </si>
  <si>
    <t>Ambiental</t>
  </si>
  <si>
    <t>Financiero</t>
  </si>
  <si>
    <t>Posible</t>
  </si>
  <si>
    <t>Alta</t>
  </si>
  <si>
    <t>No existe</t>
  </si>
  <si>
    <t>Débil</t>
  </si>
  <si>
    <t>Control, Seguimiento y Evaluación</t>
  </si>
  <si>
    <t>Emisión de Contenidos</t>
  </si>
  <si>
    <t>Tecnológico</t>
  </si>
  <si>
    <t>Probable</t>
  </si>
  <si>
    <t>Mayor</t>
  </si>
  <si>
    <t>Extrema</t>
  </si>
  <si>
    <t xml:space="preserve">Comercialización </t>
  </si>
  <si>
    <t>Cumplimiento</t>
  </si>
  <si>
    <t>Casi seguro</t>
  </si>
  <si>
    <t>Catastrófico</t>
  </si>
  <si>
    <t>Producción de Televisión</t>
  </si>
  <si>
    <t xml:space="preserve">Gestión Financiera y Facturación </t>
  </si>
  <si>
    <t>Seguridad Digital</t>
  </si>
  <si>
    <t xml:space="preserve">Gestión Jurídica y Contractual </t>
  </si>
  <si>
    <t>Ambientales</t>
  </si>
  <si>
    <t xml:space="preserve">Gestión de Recursos y Administración de la Información </t>
  </si>
  <si>
    <t>Seguridad y Salud (SST)</t>
  </si>
  <si>
    <t>Gestión del Talento Humano</t>
  </si>
  <si>
    <t>Servicio a la Ciudadania y Defensor del Televidente</t>
  </si>
  <si>
    <t xml:space="preserve">Control, Seguimiento y Evaluación </t>
  </si>
  <si>
    <t>MATRIZ DE CALIFICACIÓN, EVALUACIÓN Y RESPUESTA A LOS RIESGOS
Mapa de Riesgos de Corrupción 2021
Versión 2
Fecha de publicación: 30/07/2021
Seguimiento vigencia 2021
Oficina de Control Interno</t>
  </si>
  <si>
    <t>CÓDIGO: EPLE-FT-025</t>
  </si>
  <si>
    <t>VERSIÓN: 09</t>
  </si>
  <si>
    <t>FECHA DE APROBACIÓN: 15/01/2020</t>
  </si>
  <si>
    <t>RESPONSABLE: PLANEACIÓN</t>
  </si>
  <si>
    <t>Identificación del riesgo</t>
  </si>
  <si>
    <t>Análisis de Riesgo (Riesgo inherente)</t>
  </si>
  <si>
    <t>Evaluación de controles</t>
  </si>
  <si>
    <t>Riesgo Residual</t>
  </si>
  <si>
    <t>Plan de manejo de riesgos</t>
  </si>
  <si>
    <t>RESUMEN PRIMER SEGUIMIENTO 2021</t>
  </si>
  <si>
    <t>SEGUNDO SEGUIMIENTO 2021</t>
  </si>
  <si>
    <t>Descripción</t>
  </si>
  <si>
    <t>Clasificación</t>
  </si>
  <si>
    <t>F</t>
  </si>
  <si>
    <t>I</t>
  </si>
  <si>
    <t>Zona de riesgo Inherente</t>
  </si>
  <si>
    <t>Descripción del control</t>
  </si>
  <si>
    <t>Evaluación de diseño
(Anexo 2)</t>
  </si>
  <si>
    <t>Evaluación de ejecución</t>
  </si>
  <si>
    <t>Solidez individual</t>
  </si>
  <si>
    <t>Valor #</t>
  </si>
  <si>
    <t>¿Requiere acciones para fortalecer el control?</t>
  </si>
  <si>
    <t>Ponderación
(%)</t>
  </si>
  <si>
    <t>Valor Ponderado</t>
  </si>
  <si>
    <t>Solidez conjunta</t>
  </si>
  <si>
    <t>¿Disminuye probabilidad?</t>
  </si>
  <si>
    <t>Valor de reducción de probabilidad</t>
  </si>
  <si>
    <t>¿Disminuye impacto?</t>
  </si>
  <si>
    <t>Valor de reducción de impacto</t>
  </si>
  <si>
    <t>Probabilidad e impacto después de controles</t>
  </si>
  <si>
    <t>Zona de riesgo residual</t>
  </si>
  <si>
    <t>Opciones de manejo</t>
  </si>
  <si>
    <t>Actividad de control</t>
  </si>
  <si>
    <t>Soporte</t>
  </si>
  <si>
    <t>Universo</t>
  </si>
  <si>
    <t>Responsable</t>
  </si>
  <si>
    <t>Plazo de ejecución</t>
  </si>
  <si>
    <t>Indicador / producto</t>
  </si>
  <si>
    <t>1. Fecha seguimiento</t>
  </si>
  <si>
    <t>4. Resultado del indicador</t>
  </si>
  <si>
    <t>5. Alerta</t>
  </si>
  <si>
    <t>6. Análisis - Seguimiento OCI</t>
  </si>
  <si>
    <t>7. Auditor que realizó el seguimiento</t>
  </si>
  <si>
    <t>2. Evidencias o soportes ejecución acción de mejora</t>
  </si>
  <si>
    <t>3. Actividades realizadas  a la fecha</t>
  </si>
  <si>
    <t>Macroproceso</t>
  </si>
  <si>
    <t>Proceso / Proyecto</t>
  </si>
  <si>
    <t>Objetivo del proceso / proyecto</t>
  </si>
  <si>
    <t>Código</t>
  </si>
  <si>
    <t>F'</t>
  </si>
  <si>
    <t>Probabilidad (residual)</t>
  </si>
  <si>
    <t>I'</t>
  </si>
  <si>
    <t>Impacto (residual)</t>
  </si>
  <si>
    <t>Fecha Inicio</t>
  </si>
  <si>
    <t>Fecha Finalización</t>
  </si>
  <si>
    <t>Orientar estratégicamente al Canal a través de la formulación y seguimiento de políticas, planes, programas, proyectos, procesos y procedimientos, con el propósito de lograr el cumplimiento de la misión y de los objetivos estratégicos de la entidad.</t>
  </si>
  <si>
    <t>EPLE-RC-001</t>
  </si>
  <si>
    <t>Reportes de avances manipulados e inconsistentes respecto a la ejecución real de presupuesto y de metas en los proyectos de inversión  de la Entidad, a favor de un tercero.</t>
  </si>
  <si>
    <t>El reporte alterado de información por parte de los líderes y/o responsables de la información por influencia y/o presión de terceros en los sistemas de seguimiento al presupuesto y a la ejecución de metas. Esto puede generar consecuencias de tipo sancionatorio ante entes de control, además de información equivocada sobre resultados en la gestión institucional.</t>
  </si>
  <si>
    <t>1. Presiones por parte de terceros para reportar información alterada frente a los compromisos presupuestales y de gestión.</t>
  </si>
  <si>
    <t>1. Investigaciones Penales y Fiscales.
2. Información errada para la toma de decisiones.
3. Daño de la imagen institucional.</t>
  </si>
  <si>
    <t>El profesional universitario de planeación revisa, de forma periódica según la programación de la SDP, junto con los profesionales de apoyo del área, la información reportada sobre el cumplimiento en las metas de la entidad, según la información remitida por los líderes y responsables de las mismas. En caso de identificar inconsistencias en los reportes, solicita aclaraciones y validaciones sobre estos. Posteriormente, hace el registro de la información final en el aplicativo de seguimiento correspondiente (SEGPLAN).</t>
  </si>
  <si>
    <t>1. Realizar revisiones periódicas de acuerdo con la programación de la SDP sobre el cumplimiento en la ejecución de los proyectos de inversión, como insumo de validación para el reporte y registro de información en el sistema SEGPLAN.</t>
  </si>
  <si>
    <t>1. Correos electrónicos y/o actas de reunión con los responsables de las metas asociadas a los proyectos de inversión.
2. Reporte de información de seguimiento a la ejecución de proyectos de inversión en el sistema SEGPLAN, según la programación de la SDP.</t>
  </si>
  <si>
    <t>Profesional Universitario de Planeación.
Equipo de Planeación.</t>
  </si>
  <si>
    <t>1. Número de reportes realizados en el sistema SEGPLAN / Total de reportes según la programación de la SDP para los seguimientos en SEGPLAN de la vigencia.</t>
  </si>
  <si>
    <t>EN PROCESO</t>
  </si>
  <si>
    <t>Diana Romero</t>
  </si>
  <si>
    <t xml:space="preserve">Reporte en el sistema SPI de los proyectos de inversión 7505 y 7511 para el segundo cuatrimestre del año. 
Reporte del Plan de Fortalecimiento Institucional del segundo cuatrimestre. 
Información consolidada del reporte de información de la ejecución de los proyectos de inversión en SEGPLAN. </t>
  </si>
  <si>
    <t>Generar canales de comunicación internos y externos para fortalecer la gestión de la entidad, mediante estrategias comunicacional organizacional interna y estrategias de comunicación masiva de forma externa.</t>
  </si>
  <si>
    <t>EGCM-RC-001</t>
  </si>
  <si>
    <t>Difusión intencional de información atendiendo a intereses particulares internos y/o externos.</t>
  </si>
  <si>
    <t xml:space="preserve">Se puede presentar el riesgo de corrupción cuando se comunica o difunde información basada en intereses para el beneficio de particulares debido a presiones de terceros que pueden derivar en daño de la imagen institucional y posibles procesos sancionatorios. </t>
  </si>
  <si>
    <t>Vulnerabilidades
1. Intención de favorecimiento por parte del área que genera la necesidad de información. 
2. Establecer criterios de publicación basados en intereses o preferencias por áreas o personas.
Amenazas
1. Interés de la administración de no comunicar o publicar información parcialmente.</t>
  </si>
  <si>
    <t xml:space="preserve">1. Impactos negativos en la imagen institucional.
2. Perdida de credibilidad en el canal tanto interna como externamente. 
3. Investigaciones y procesos sancionatorios por entes de control. </t>
  </si>
  <si>
    <t xml:space="preserve">Aplicar una ruta de revisión del contenido a publica o difundir por parte de la Coordinación de Prensa y Comunicaciones. </t>
  </si>
  <si>
    <t>1. Comunicaciones entre la Coordinación de Prensa y Comunicaciones y las diferentes áreas. 
2. Descripción de la ruta incluida en la Política de Comunicaciones.</t>
  </si>
  <si>
    <t>Coordinadora de prensa y comunicaciones</t>
  </si>
  <si>
    <t>Jizeth González</t>
  </si>
  <si>
    <t>https://drive.google.com/drive/folders/1QNxhjDzWZBrYHqo4rtXCXIzdAVhjDs4B?usp=sharing</t>
  </si>
  <si>
    <t>Generar contenidos audiovisuales que permitan construir ciudadanía a partir de la defensa y promoción de los Derechos Humanos y una Cultura de Paz.</t>
  </si>
  <si>
    <t>MPTV-RC-001</t>
  </si>
  <si>
    <t>Administración inadecuada  de los recursos asignados para la producción de contenidos con el fin obtener beneficio propio o para favorecer un tercero</t>
  </si>
  <si>
    <t>Debido a la ausencia o incumplimiento de controles definidos para el préstamos de bienes o equipos para la producción de contenidos, a  la posible inexistencia, desconocimiento o incumplimiento de los lineamientos internos para el uso del transporte para la producción de contenido, o a la ausencia de criterios para la selección de proveedores que prestan servicios de administración delegada o adquisición de contenidos, se puede propiciar la administración inadecuada  de los recursos asignados para la producción de contenidos de capital con el fin obtener beneficio propio o para favorecer un tercero, lo que trae como consecuencia Investigaciones disciplinarias, deterioro de la imagen institucional o desgaste administrativo.</t>
  </si>
  <si>
    <t>1. Investigaciones disciplinarias
2. Deterioro de la imagen institucional
3. Desgaste administrativo</t>
  </si>
  <si>
    <t>Coordinador de producción y/o director operativo</t>
  </si>
  <si>
    <t>Ofrecer a las audiencias una programación de contenidos de calidad que planteen la transformación de la sociedad hacia un modelo participativo e incluyente.</t>
  </si>
  <si>
    <t>MDCC-RC-001</t>
  </si>
  <si>
    <t>Favorecer a un tercero (persona, cliente o entidad) a través de la programación para la emisión de contenidos que no están asociados a la misionalidad de Capital o a un convenio o contrato suscrito por el canal</t>
  </si>
  <si>
    <t>El riesgo de corrupción se puede presentar cuando por presión de terceros para favorecimiento de un particular, en conflicto de intereses, se privilegia acomodación de contenidos en la parrilla de programación. Esto puede ocasionar sanciones, daño a la imagen institucional y pérdida de credibilidad.</t>
  </si>
  <si>
    <t>1. Daño a la imagen institucional
2. Pérdida de credibilidad y clientes.
3. Afectación a la pertinencia de los contenidos
4. Investigaciones disciplinarias.</t>
  </si>
  <si>
    <t>MDCC-PD-002 Gestión de programación para el servicio de televisión.</t>
  </si>
  <si>
    <t>1.Realizar mínimo una vez al mes solicitudes a la dirección operativa para la validación de la parrilla de programación y/o novedades.
2.Remitir correos electrónicos comunicando a las áreas competentes la continuidad de emisión de cada día.
3. Diligenciar diariamente las bitácoras de seguimiento de los contenidos emitidos.</t>
  </si>
  <si>
    <t>1. Solicitud al dirección operativa de validación de la parrilla.
2. Correos electrónicos con la continuidad diaria de emisión.
3. Bitácoras diarias de seguimiento a la emisión.</t>
  </si>
  <si>
    <t>Coordinador de Programación
Auxiliar de tráfico</t>
  </si>
  <si>
    <t>1. Número de solicitudes realizadas al dirección operativa para la validación de la parrilla.
2. Número de correos electrónicos con la continuidad diaria de emisión.
3.  Número de bitácoras diarias de seguimiento a la emisión.</t>
  </si>
  <si>
    <t>1. Solicitud al dirección operativa de validación de la parrilla.
2. Correos electrónicos con la continuidad diaria de emisión.
3. Bitácoras diarias de seguimiento a la emisión.</t>
  </si>
  <si>
    <t>Garantizar la calidad de la señal de transmisión del canal, evaluando y monitoreando el correcto funcionamiento de los equipos técnicos, ejecutando oportunamente los mantenimientos preventivos y correctivos, y revisando periódicamente la vigencia de las garantías de los equipos.</t>
  </si>
  <si>
    <t>MECN-RC-001</t>
  </si>
  <si>
    <t>Manipulación de la información precontractual para la adquisición de equipos y servicios asociados al proceso.</t>
  </si>
  <si>
    <t>La materialización del riesgo se presenta cuando el área realiza una orientación de forma maliciosa para favorecer a un tercero  estableciendo condiciones técnicas viciadas de los servicios a adquirir, discriminando tecnológicamente o comercialmente a proveedores u oferentes. Esto puede generar investigaciones de tipo penal, fiscal y disciplinario.</t>
  </si>
  <si>
    <t xml:space="preserve">1. Interés de obtener comisiones o beneficiar a terceros.
2. Falta o incumplimiento de controles o lineamientos para establecer las condiciones técnicas, pliego de condiciones o reglas de participación según lo definido en el manual de contratación de Capital que se encuentre vigente. </t>
  </si>
  <si>
    <t>1. Medidas disciplinarias, penales y fiscales.
2. Afectaciones en  la calidad de la producción y emisión de contenidos.</t>
  </si>
  <si>
    <t>Implementar los lineamientos de contratación de la entidad según los establecido en el documento AGJC-CN-MN-001 Manual de contratación que se encuentre vigente.</t>
  </si>
  <si>
    <t xml:space="preserve">Coordinadora Técnica </t>
  </si>
  <si>
    <t>1. Número de documentos evidencia del proceso precontractual, elaborados por la coordinación técnica/ Total de contratos de adquisición de bienes y servicios de la coordinación técnica que requieren estudio de mercado.</t>
  </si>
  <si>
    <t>Henry Beltrán</t>
  </si>
  <si>
    <t xml:space="preserve">
Estudio de mercado:
 1. Cto 387-2021 - ADTEL LATAM S.A.S.
 2. Cto 413-2021 - INGELOS TELECOMUMICACIONES S.A.S.
 3. Cto 479-2021 - ADTEL LATAM S.A.S.</t>
  </si>
  <si>
    <t>Ofrecer los productos y servicios de Canal Capital a clientes públicos y privados a través de diversas estrategias de mercadeo, con el fin de posicionar al canal y generar beneficios económicos y sociales.</t>
  </si>
  <si>
    <t>MCOM-RC-001</t>
  </si>
  <si>
    <t>Obtención de comisiones u otro tipo de ventajas con los clientes, favoreciendo intereses particulares en las líneas de proyectos estratégicos y en detrimento de la rentabilidad de Capital.</t>
  </si>
  <si>
    <t>Debido al desconocimiento y/o falta de aplicación de los lineamientos definidos por la dirección operativa, para la elaboración de propuestas comerciales o por el favorecimiento a los clientes y/o proveedores para dar descuentos, es posible que se presente la obtención de comisiones u otro tipo de ventaja con los clientes y/o proveedores para favores intereses particulares.</t>
  </si>
  <si>
    <t>1. Favorecimiento a los clientes para dar descuentos no permitidos o no autorizados. 
2. Desconocimiento y/o falta de aplicación de los lineamientos definidos por la dirección operativa para la elaboración de cotizaciones  y/o propuesta creativa y presupuesto, asi como para la aplicación de descuentos</t>
  </si>
  <si>
    <t xml:space="preserve">1. Investigaciones penales y fiscales
2. Daño de la reputación corporativa y pública
3. Pérdida de recursos para el funcionamiento de operación </t>
  </si>
  <si>
    <t>*MCOM-PD-002 Gestión proyectos y negocios estratégicos
*Resolución de tarifas (en donde se establecen las autorización de descuentos)
*MCOM-FT-014 Cotización sector público y privado y/o contratos - ofertas comerciales y presupuesto</t>
  </si>
  <si>
    <t xml:space="preserve">1. Documento de seguimiento ejecutivo de las cuentas </t>
  </si>
  <si>
    <t xml:space="preserve">1. Número de reuniones de tráfico realizadas </t>
  </si>
  <si>
    <t>Atender los requerimientos y necesidades en materia salarial, prestacional, de protección social, seguridad y salud en el trabajo, bienestar social y el desarrollo de competencias, a partir de herramientas de gestión y control que permitan ofrecer una respuesta ágil y oportuna a los servidores de Canal Capital.</t>
  </si>
  <si>
    <t>AGTH-RC-001</t>
  </si>
  <si>
    <t>Interés de vincular a una persona sin el cumplimiento de la totalidad de requisitos, por influencia externa o por presión de un tercero.</t>
  </si>
  <si>
    <t>La omisión de los requisitos de vinculación de personal sumado a la manipulación de los documentos de vinculación y/o requisitos de ingreso por presión de superiores o interés de tipo particular para vincular personal no idóneo puede generar investigaciones y sanciones disciplinarias.</t>
  </si>
  <si>
    <t>1. Omisión de los requisitos de vinculación de personal de planta  para favorecer a un particular.
2. Manipulación de los documentos de vinculación y/o requisitos de ingreso de personal de planta para favorecer su contratación.
3. Presión de superiores para vincular a un tercero.</t>
  </si>
  <si>
    <t xml:space="preserve">1. Procesos disciplinarios. 
2. Inhabilidades 
3. Investigaciones por los entes de control </t>
  </si>
  <si>
    <t>Ejecutar procedimiento AGTH-PD-005 INGRESO DE SERVIDORES PUBLICOS : Puntos de control: 5 Actividades: 3 (Formato AGTH-FT-036 VERIFICACIÓN DEL CUMPLIMIENTO DE PERFIL DEL CARGO)
(Revisión del proceso de ingreso de servidores públicos es responsabilidad del técnico y profesional del área de recursos humanos, con la aprobación del subdirector administrativo).</t>
  </si>
  <si>
    <t xml:space="preserve">1. Realizar una reunión interna en el área de recursos humanos, abordando la temática de selección de personal. </t>
  </si>
  <si>
    <t xml:space="preserve">* Acta de reunión interna tratando el tema de selección de personal. </t>
  </si>
  <si>
    <t xml:space="preserve">Profesional Universitario de Talento humano </t>
  </si>
  <si>
    <t>Número de reuniones realizadas / número de reuniones programadas.</t>
  </si>
  <si>
    <t>Acta de reunión N° 2 de 2021.</t>
  </si>
  <si>
    <t>Gestión de Recursos y Administración de la Información (Servicios administrativos)</t>
  </si>
  <si>
    <t>Gestionar, administrar y garantizar oportunidad y eficiencia en el suministro de los recursos físicos, tecnológicos y documentales mediante la entrega y control de los insumos, bienes y soporte para el cumplimiento de los objetivos misionales y el normal funcionamiento de los procesos de Canal Capital.</t>
  </si>
  <si>
    <t>AGRI-SA-RC-001</t>
  </si>
  <si>
    <t>Apropiarse de manera particular de los elementos y/o bienes destinados para el desarrollo las actividades institucionales.</t>
  </si>
  <si>
    <t>Puede materializarse el riesgo de corrupción sobre apropiación de los elementos y/o activos de la entidad, como consecuencia de debilidades en los controles de entrada y salida de elementos, ocasionando detrimento patrimonial de la entidad e investigaciones de los diferentes entes de control.</t>
  </si>
  <si>
    <t>1. Debilidades de control, en la salida y entrada de los elementos autorizados. 
2. Excesiva discrecionalidad.</t>
  </si>
  <si>
    <t>1. Detrimento patrimonial
2. Investigaciones disciplinarias penales y fiscales.</t>
  </si>
  <si>
    <t>Sistema de seguridad física y tecnológica para la custodia de los bienes de la entidad. (Contrato de vigilancia).
1. Personal capacitado
2. Cámaras de monitoreo en HD
3. Sistema de comunicación.</t>
  </si>
  <si>
    <t>ALTA</t>
  </si>
  <si>
    <t>Reducir el Riesgo, Evitar, Compartir o Transferir</t>
  </si>
  <si>
    <t>3. Revisión de las obligaciones contractuales del servicio de vigilancia de la entidad en su etapa precontractual
4. Solicitar anualmente un estudio de seguridad para Capital.</t>
  </si>
  <si>
    <t xml:space="preserve">3. Contrato de seguridad firmado y estudios de seguridad </t>
  </si>
  <si>
    <t xml:space="preserve">Técnico de Servicios Administrativos  </t>
  </si>
  <si>
    <t>SIN INICIAR</t>
  </si>
  <si>
    <t>Estudios de Seguridad del 07/08/2020
Minuta del contrato 425 de 2021.</t>
  </si>
  <si>
    <t>Gestión de Recursos y Administración de la Información (Sistemas)</t>
  </si>
  <si>
    <t>AGRI-SI-RC-001</t>
  </si>
  <si>
    <t>Favorecimiento de un tercero en el proceso de contratación de equipos y servicios relacionados del área</t>
  </si>
  <si>
    <t>La materialización del riesgo se presenta cuando el área no determina de manera clara las condiciones técnicas de los servicios a adquirir o por lo contrario esta descripción discrimina tecnológicamente o comercialmente a proveedores u oferentes para favorecer a otros.
esto puede generar investigaciones, detrimento patrimonial y actos de corrupción dentro del área</t>
  </si>
  <si>
    <t>1. Interés de obtener comisiones o beneficiar a terceros.
2. Falta de transparencia al interior del área.</t>
  </si>
  <si>
    <t>1. Medidas disciplinarias y penales.
2. Detrimento patrimonial.
3. Afectación de la imagen institucional.</t>
  </si>
  <si>
    <t>Revisar que los anexos técnicos contengan información detallada de acuerdo a los bienes y/o servicios que se vayan a contratar y evidencien la pluralidad del mercado.</t>
  </si>
  <si>
    <t>1. Elaborar anexos técnicos para la adquisición de bienes y/o servicios que realiza el área.</t>
  </si>
  <si>
    <t>1. Anexo técnico de los procesos adelantados en el periodo</t>
  </si>
  <si>
    <t>Profesional Universitario de Sistemas</t>
  </si>
  <si>
    <t>1. Número de anexos técnicos elaborados / Total de contratos de adquisición de bienes y servicios del área.</t>
  </si>
  <si>
    <t>Estudios previos de los procesos contractuales</t>
  </si>
  <si>
    <t>Comparar lo valores históricos de la contratación de bienes y servicios con las condiciones actuales del mercado y las referencias de entidades estatales.</t>
  </si>
  <si>
    <t>2. Identificar los valores de referencia históricos de la entidad y del sector (Colombia Compra Eficiente)</t>
  </si>
  <si>
    <t>1. Estudios del mercado y análisis del sector de los procesos adelantados</t>
  </si>
  <si>
    <t>1. Número de estudios de mercado y análisis de sector adelantados por adquisición de bienes y/o servicios / Total de contratos de adquisición de bienes y servicios del área.</t>
  </si>
  <si>
    <t>Cotizaciones de los procesos contractuales</t>
  </si>
  <si>
    <t>Gestión de Recursos y Administración de la Información (Gestión documental)</t>
  </si>
  <si>
    <t>AGRI-GD-RC-001</t>
  </si>
  <si>
    <t xml:space="preserve">Manipulación de la información para beneficio de un tercero </t>
  </si>
  <si>
    <t>Puede presentarse el riesgo de corrupción de manipulación de la información para el beneficio de un tercero, como causa de la búsqueda de beneficios particulares sobre información específica y/o clasificada de capital, por fallas en el control de su custodia o de su confidencialidad, ocasionando alteraciones en la misma, sanciones e investigaciones y pérdida de la credibilidad en la gestión documental institucional.</t>
  </si>
  <si>
    <t xml:space="preserve">1. Interés sobre cualquier documento con información de Capital 
2. Falta de control con el custodio documental 
3. Bajo control sobre la confidencialidad de la información con el equipo de trabajo
4. Rotación del personal </t>
  </si>
  <si>
    <t>1. Pérdida o alteración de la información. 
2. Pérdida de credibilidad de la gestión documental de la entidad
3. Sanciones e investigaciones 
4. Procesos disciplinarios, fiscales y penales 
5. Pérdidas económicas para el Canal.</t>
  </si>
  <si>
    <t xml:space="preserve">Control al préstamo y consulta de los documentos físicos </t>
  </si>
  <si>
    <t xml:space="preserve">1. Diligenciar el formato de préstamo de expedientes </t>
  </si>
  <si>
    <t>1. Formato de préstamo de documentos diligenciado
2. Base de datos de control de préstamos de expedientes.
3. Registro de indicadores de préstamo de documentos</t>
  </si>
  <si>
    <t xml:space="preserve">Líder de Gestión Documental 
Equipo de Gestión Documental </t>
  </si>
  <si>
    <t>1. Información registrada y actualizada en el formato de préstamo de expedientes</t>
  </si>
  <si>
    <t>No se reportan soportes de ejecución para el segundo cuatrimestre de la vigencia 2021.</t>
  </si>
  <si>
    <t xml:space="preserve">Entrega de documentos digitales a través de correo electrónico al solicitante </t>
  </si>
  <si>
    <t xml:space="preserve">2. Revisar mensualmente la base de datos de las solicitudes para préstamo de documentos recibidas a través de correo electrónico. </t>
  </si>
  <si>
    <t>4. Correo electrónico de solicitud de préstamo de expedientes
5. Base de datos de control de préstamos de expedientes.
6. Registro de indicadores de préstamo de documentos</t>
  </si>
  <si>
    <t>2. Número de solicitudes por correo electrónico atendidas / Número de solicitudes de préstamo de documentos recibidas mediante correo electrónico.</t>
  </si>
  <si>
    <t>Brindar apoyo a las unidades funcionales del canal, para que los procesos de contratación cumplan con la normatividad vigente, mediante la asesoría y acompañamiento en las diferentes etapas de cada uno de los procedimientos establecidos en el manual de contratación vigente, así como la atención y oportuna respuesta en materia jurídica de temas que se susciten para prevenir el daño antijurídico.</t>
  </si>
  <si>
    <t>AGJC-RC-001</t>
  </si>
  <si>
    <t>Establecer en los estudios de conveniencia y oportunidad y/o en los en los pliegos de condiciones, disposiciones que permitan direccionar hacia un grupo y/o firma en particular, la obtención de un contrato determinado, por acción u omisión generada con dolo, presión de superiores o terceros, en busca de un beneficio privado, resultando en una desviación de la gestión pública.</t>
  </si>
  <si>
    <t>1. Intereses privados de personal del canal de generar favorecimiento propio o hacia un tercero.</t>
  </si>
  <si>
    <t xml:space="preserve">
1. Desviación de recursos.
2. Investigaciones disciplinarias, penales y fiscales.
3. Riesgos de incumplimiento por parte del contratista que no cumpliría con la capacidad e idoneidad para ejecutar el contrato.</t>
  </si>
  <si>
    <t>Cumplir AGJC-CN-MN-001 MANUAL DE CONTRATACIÓN.
Para procesos de selección se tendrá en cuenta los siguientes factores: 
ETAPAS DEL PROCESO DE CONTRATACIÓN
- ETAPA DE PLANEACIÓN.
- Estudios y documentos previos
Para personas naturales y jurídicas realizar la verificación de idoneidad y experiencia de conformidad con la necesidad planteada por la dependencia solicitante de la contratación.</t>
  </si>
  <si>
    <t>1. Acta de asistencia a jornada de socialización.
2. Minutas contractuales con las cláusulas exigiendo la constitución de las garantías.</t>
  </si>
  <si>
    <t>Coordinadora jurídica y contractual</t>
  </si>
  <si>
    <t>1. No. De actividades ejecutadas / No. De actividades programadas.
2. Número de pólizas exigidas / Número de contratos suscritos</t>
  </si>
  <si>
    <t>1. Se entregan como evidencia de las capacitaciones efectuadas los días 7 y 22 de enero de 2021, sobre el Manual de Contratación adoptado en Diciembre de 2020 y  el procedimiento de Invitación Cerrada, las invitaciones realizadas a tales eventos.  2. Se entrega un listado de los contratos u ordenes de compra donde no se efectuó exigencia de pólizas durante el período comprendido entre Mayo y Agosto 31 de 2021.  Así mismo, se aporta la base de datos de contratación de todos los contratos suscritos entre Mayo y Agosto 31 de 2021, en dónde aparece el enlace de publicación de cada minuta contractual y donde se puede verificar si se hicieron o no exigencias de pólizas a los contratistas.</t>
  </si>
  <si>
    <t>Administrar, registrar, controlar y ejecutar los recursos financieros del Canal, por medio de las actividades relacionadas con los procesos financieros en todos sus aspectos ( gestión presupuestal, de tesorería, facturación, cartera y contabilidad), los cuales deben estar soportados en los registros que se deriven de cada operación, con el propósito de garantizar la calidad, razonabilidad y oportunidad de la información financiera, conforme a las normas legales vigentes.</t>
  </si>
  <si>
    <t>AGFF-RC-001</t>
  </si>
  <si>
    <t>Posibilidad de recibir o solicitar cualquier dádiva o beneficio a nombre propio o de terceros, por destinar recursos de la entidad; impactando de forma negativa los intereses del Canal.</t>
  </si>
  <si>
    <t>El riesgo de corrupción relacionado con la posibilidad de recibir o solicitar cualquier dádiva o beneficio a nombre propio o de terceros, podría ser causado por un inadecuado manejo de los recursos del Canal por desvío intencional de recursos a título propio o a favor de terceros, ocasionando detrimento patrimonial e investigaciones por parte de los entes de control y vigilancia.</t>
  </si>
  <si>
    <t>1. Inadecuado manejo de los recursos del Canal por desvío intencional de recursos a título propio o a favor de terceros</t>
  </si>
  <si>
    <t>1. Detrimento patrimonial
2. Investigaciones Disciplinarias, Penales y Fiscales.
3. Sanciones</t>
  </si>
  <si>
    <t>Aplicar procedimiento: AGFF-PD-010 LIQUIDACIÓN ÓRDENES DE PAGO 
Puntos de control: 11, 12.</t>
  </si>
  <si>
    <t>1. Revisar y mantener actualizados (en caso de ser necesario) los procedimientos de la Subdirección Financiera, para que los mismos cumplan  con la normatividad en materia financiera.</t>
  </si>
  <si>
    <t>1. Procedimientos actualizados y publicados</t>
  </si>
  <si>
    <t>Subdirector Financiero.
Profesionales de la Subdirección Financiera.</t>
  </si>
  <si>
    <t xml:space="preserve">1. Acta de reunión de equipo de trabajo de la subdirección asociada a la revisión del procedimiento 
2. Procedimiento actualizado </t>
  </si>
  <si>
    <t>Mónica Virgüéz</t>
  </si>
  <si>
    <t xml:space="preserve">1. Correo de publicación del procedimiento AGFF-PD-010 LIQUIDACIÓN ÓRDENES DE PAGO por el área de planeación (01/06/2021)
2. Reunión con el área Financiera para socializar el procedimiento (20/05/2021)
3. Reunión socialización del procedimiento con el personal de apoyo del Canal (02/06/2021)
4. Procedimiento AGFF-PD-010 LIQUIDACIÓN ÓRDENES DE PAGO actualizado, versión 9 del 01/06/2021
</t>
  </si>
  <si>
    <t>AGFF-RC-002</t>
  </si>
  <si>
    <t>Registrar operaciones contables no ciertas con el fin de beneficiar a un tercero.</t>
  </si>
  <si>
    <t>El riesgo corrupción asociado con el registro de operaciones contables no ciertas con el fin de beneficiar a un tercero, podría ser causado por presiones por parte de terceros o superiores u ocultamiento de fallas en las operaciones contables, ocasionando detrimento patrimonial e investigaciones por parte de los entes de control y vigilancia.</t>
  </si>
  <si>
    <t>1. Presiones por parte de terceros o superiores
2. Ocultamiento de fallas en las operaciones contables.</t>
  </si>
  <si>
    <t>1. Perdida de los recursos financieros de la empresa e inadecuado manejo de los mismos. 
2. Detrimento patrimonial
Investigaciones Disciplinarias, Penales y Fiscales
3. Sanciones</t>
  </si>
  <si>
    <t xml:space="preserve">Aplicar procedimiento: AGFF-PD-010 LIQUIDACIÓN ÓRDENES DE PAGO 
Puntos de control: 1, 2, 4,5 8,9, </t>
  </si>
  <si>
    <t>1. Revisar y mantener actualizados los procedimientos de la Subdirección Financiera, para que los mismos cumplan  con la normatividad en materia financiera.</t>
  </si>
  <si>
    <t>Subdirectora Financiera.
Profesionales de la Subdirección Financiera.</t>
  </si>
  <si>
    <t>Servicio a la Ciudadanía y Defensor del Televidente</t>
  </si>
  <si>
    <t>Atender los diferentes requerimientos de los ciudadanos con el apoyo del área competente para satisfacer sus necesidades</t>
  </si>
  <si>
    <t>AAUT-RC-001</t>
  </si>
  <si>
    <t>Facilitar copias de material audiovisual sin el debido procedimiento a cambio de beneficios económicos personales dados por parte de terceros</t>
  </si>
  <si>
    <t>Se puede materializar el riesgo de corrupción para la entrega de copias de material audiovisual a cambio de beneficios económicos personales, ocasionado por el desconocimiento u omisión del procedimiento frente a los requisitos que se deben tener en cuenta para la entrega de las copias, las tarifas o los costos incurridos, así como la falta de comunicación entre las áreas, lo que podría ocasionar detrimento de los recursos y posibles investigaciones por incumplimiento a la Ley de derechos de autor y derechos de imagen.</t>
  </si>
  <si>
    <t>1. Falta de articulación y comunicación efectiva entre la oficina de Atención al Ciudadano y la Coordinación de Programación. 
2. Incumplimiento del procedimiento establecido para la entrega de copias de material audiovisual.</t>
  </si>
  <si>
    <t>1. Incumplimiento de la Ley 23 de 1982 de derechos de autor y derechos de imagen.
2. Incumplimiento de los términos establecidos para la difusión, comercialización y reproducción de las copias de material audiovisual.
3. Detrimento en los recursos obtenidos por parte del Canal respecto a los pagos asociados por concepto de copias de material audiovisual.</t>
  </si>
  <si>
    <t>Ejecutar procedimiento: AAUT-PD-001 ATENCIÓN Y RESPUESTA A REQUERIMIENTOS DE LA CIUDADANÍA - Punto de Control actividad 10</t>
  </si>
  <si>
    <t>1. Emitir una comunicación a las áreas involucradas en el proceso de copias de material audiovisual sobre las actividades a desarrollar para el registro, validación, aprobación y autorización de entrega y cobro de las copias de material audiovisual, así como sobre las implicaciones en las que se incurren al no cumplir con lo establecido en el mismo.
2. Enviar mensualmente un reporte al área de tráfico con las solicitudes que se encuentran registradas en el cuadro de control y que fueron recibidas por el área de atención al ciudadano.</t>
  </si>
  <si>
    <t>1.  Comunicación enviada a las áreas competentes a través de correo electrónico.
2. Correo electrónico mensual con el reporte de las solicitudes de copias e material recibidas.</t>
  </si>
  <si>
    <t>Auxiliar de Atención al Ciudadano</t>
  </si>
  <si>
    <t>1.  Una comunicación enviada a las áreas competentes.
2. 6 correos electrónicos enviados para revisión del área de tráfico.</t>
  </si>
  <si>
    <t>1. Soporte de reunión.
2. Correos de envío de informe.</t>
  </si>
  <si>
    <t>Agregar valor a la gestión del Canal a través de la evaluación en forma independiente y objetiva de la eficiencia, eficacia y economía de los procesos, planes, proyectos y metas institucionales, ayudando al cumplimiento de sus objetivos a través de la mejora continua de los procesos.</t>
  </si>
  <si>
    <t>CCSE-RC-001</t>
  </si>
  <si>
    <t>Posibilidad de recibir y/o solicitar dádivas o beneficios a nombre propio o de terceros, omitiendo observaciones detectadas, en los informes de resultados o usando inadecuadamente la información a la que se tiene acceso.</t>
  </si>
  <si>
    <t>La recepción o solicitud de dádivas o beneficios, pueden ocasionar la omisión de observaciones detectadas en el desarrollo de evaluaciones y seguimientos y/o el uso inadecuado de información por alguno de los miembros del equipo de la Oficina de Control Interno. Lo cual puede generar perjuicios a la entidad, representados en: detrimentos patrimoniales,  sanciones al equipo de la Oficina de Control Interno, no realización de investigaciones (disciplinarias, penales o fiscales), obstáculos a la mejora continua y deterioro de la imagen de la OCI.</t>
  </si>
  <si>
    <t>1. Presiones por parte de los responsables del proceso evaluado a los miembros de la Oficina de Control Interno. 
2. Prevalencia de los intereses particulares sobre los institucionales.
3. Incumplimiento de normatividad y principios aplicables frente a la confidencialidad de la información, así como de auditoría.
4. Ausencia de una cultura ética del Equipo de la OCI.</t>
  </si>
  <si>
    <t xml:space="preserve">1. Detrimento patrimonial.
2. Sanciones al equipo de la Oficina de Control Interno.
3. Impedir la mejora continua de la organización.
4. Pérdida de credibilidad de la Oficina de Control Interno y/o de la organización. 
5. Impedir el inicio de indagaciones y/o investigaciones disciplinarias, penales y/o fiscales. </t>
  </si>
  <si>
    <t xml:space="preserve">El Jefe de la Oficina de Control Interno verifica que los profesionales de la OCI ejecuten las actividades determinadas en los procedimientos CCSE-PD-002 Auditorías de gestión y CCSE-PD-003 Seguimientos, a través de la revisión de los informes de resultados generados en el ejercicio de auditoría y/o seguimiento, de manera que estos cumplan con los términos establecidos en el CCSE-MN-001 Manual de Auditoría Interna y CCSE-PO-003 Estatuto de Auditoría Interna previo a la comunicación a las partes interesadas. </t>
  </si>
  <si>
    <t>1. Actas de reunión</t>
  </si>
  <si>
    <t xml:space="preserve">Jefe de la Oficina de Control Interno y Profesionales de la Oficina de Control Interno </t>
  </si>
  <si>
    <t>1. Procedimientos socializados/2</t>
  </si>
  <si>
    <t>El Comité Institucional de Coordinación de Control Interno supervisa las responsabilidades establecidas en el CCSE-PO-003 Estatuto de auditoría mediante la presentación periódica de su cumplimiento por parte del Jefe de la Oficina de Control Interno, así como de los resultados de las evaluación(es) y/o seguimiento(s) efectuados.</t>
  </si>
  <si>
    <t xml:space="preserve">3. Adelantar seguimiento el Plan de Fomento de la Cultura del Autocontrol formulado al inicio de la vigencia.
4. Realizar seguimiento al Plan de Fomento de la Cultura del Autocontrol mínimo una (1) vez al mes. </t>
  </si>
  <si>
    <t>1. Plan de Fomento de la Cultura del Autocontrol.
2. Actas de reunión [con seguimiento]</t>
  </si>
  <si>
    <t>1. Plan de fomento formulado/1
2. Acta de reunión con seguimiento/6</t>
  </si>
  <si>
    <t>Matrices de seguimiento a las actividades de la OCI [mensual]</t>
  </si>
  <si>
    <t>Los profesionales de la Oficina de Control Interno diligencian y firman el formato "COMPROMISO ÉTICO DEL AUDITOR INTERNO CANAL CAPITAL" de conformidad con lo requerido en el CCSE-PO-004 Código de ética para auditores internos y el Jefe de la Oficina de Control Interno verifica que se diligencien y los remite al expediente contractual.</t>
  </si>
  <si>
    <t xml:space="preserve">4. Revisar y/o actualizar Código de Ética del Auditor - Canal Capital
5. Sensibilizar a los integrantes de la OCI, sobre el Código de Ética del Auditor y el Código de Integridad. </t>
  </si>
  <si>
    <t>1. Código revisado y/o actualizado y socializado/1</t>
  </si>
  <si>
    <t>Correo electrónico de solicitud de publicación del código de ética al área de Planeación</t>
  </si>
  <si>
    <t>Los profesionales de la Oficina de Control Interno suscriben sus contratos de prestación de servicios, incluida la cláusula de confidencialidad y uso de la información.</t>
  </si>
  <si>
    <t>1. Documentos revisados y/o actualizados y socializados/2</t>
  </si>
  <si>
    <t>Correo electrónico de solicitud de publicación del estatuto de auditoría 
Correo electrónico de solicitud de publicación del Manual de Auditoría al área de Planeación</t>
  </si>
  <si>
    <t>ANEXO 1 - IMPACTO (RIESGO DE CORRUPCIÓN)</t>
  </si>
  <si>
    <t>RESULTADO</t>
  </si>
  <si>
    <t>CCSE-RC-002</t>
  </si>
  <si>
    <t>¿Afecta al grupo de funcionarios del proceso?</t>
  </si>
  <si>
    <t>¿Afecta el cumplimiento de metas y objetivos de la dependencia?</t>
  </si>
  <si>
    <t>¿Afecta el cumplimiento de misión de la Entidad?</t>
  </si>
  <si>
    <t xml:space="preserve">No </t>
  </si>
  <si>
    <t>¿Afecta el cumplimiento de la misión del sector al que pertenece la Entidad?</t>
  </si>
  <si>
    <t>¿Genera pérdida de confianza de la Entidad, afectando su reputación?</t>
  </si>
  <si>
    <t>¿Genera pérdida de recursos económicos?</t>
  </si>
  <si>
    <t>¿Afecta la generación de los productos o la prestación de servicios?</t>
  </si>
  <si>
    <t>¿Da lugar al detrimento de calidad de vida de la comunidad por la pérdida del bien o servicios o los recursos públicos?</t>
  </si>
  <si>
    <t>¿Genera pérdida de información de la Entidad?</t>
  </si>
  <si>
    <t>¿Genera intervención de los órganos de control, de la Fiscalía, u otro ente?</t>
  </si>
  <si>
    <t>¿Da lugar a procesos sancionatorios?</t>
  </si>
  <si>
    <t>¿Da lugar a procesos disciplinarios?</t>
  </si>
  <si>
    <t>¿Da lugar a procesos fiscales?</t>
  </si>
  <si>
    <t>¿Da lugar a procesos penales?</t>
  </si>
  <si>
    <t>¿Genera pérdida de credibilidad del sector?</t>
  </si>
  <si>
    <t>¿Ocasiona lesiones físicas o pérdida de vidas humanas?</t>
  </si>
  <si>
    <t>¿Afecta la imagen regional?</t>
  </si>
  <si>
    <t>¿Afecta la imagen nacional?</t>
  </si>
  <si>
    <t>¿Genera daño Ambiental?</t>
  </si>
  <si>
    <t>ANEXO 2 - VALORACIÓN DE CONTROLES
RIESGOS DE CORRUPCIÓN</t>
  </si>
  <si>
    <t>EVALUACIÓN DE DISEÑO DEL CONTROL</t>
  </si>
  <si>
    <t>CONTROL 1</t>
  </si>
  <si>
    <t>Criterio</t>
  </si>
  <si>
    <t>Aspecto a evaluar</t>
  </si>
  <si>
    <t>Valoración</t>
  </si>
  <si>
    <t>Cualitativa</t>
  </si>
  <si>
    <t>Cuantitativa</t>
  </si>
  <si>
    <t>¿Existe un responsable asignado a la ejecución del control?</t>
  </si>
  <si>
    <t>El profesional Universitario de Planeación y el equipo de profesionales de apoyo del área</t>
  </si>
  <si>
    <t>¿El responsable tiene la autoridad y adecuada segregación de funciones en la ejecución del control?</t>
  </si>
  <si>
    <t>Periodicidad</t>
  </si>
  <si>
    <t>¿La oportunidad en que se ejecuta el control ayuda a prevenir la mitigación del riesgo o a detectar la materialización del riesgo de manera oportuna?</t>
  </si>
  <si>
    <t>El control se ejecuta trimestralmente o según la programación de la SDP para la realización del reporte de información .</t>
  </si>
  <si>
    <t>Propósito</t>
  </si>
  <si>
    <t>¿Las actividades que se desarrollan en el control realmente buscan por si sola prevenir o detectar las causas que pueden dar origen al riesgo, Ej.: verificar, validar, cotejar, comparar, revisar, etc.?</t>
  </si>
  <si>
    <t xml:space="preserve">Se hacen revisiones sobre la información remitida, de acuerdo con las metas programadas en el sistema, la información remitida por los responsables de las metas y los registros del área. </t>
  </si>
  <si>
    <t>Control</t>
  </si>
  <si>
    <t>¿La fuente de información que se utiliza en el desarrollo del control es información confiable que permita mitigar el riesgo?</t>
  </si>
  <si>
    <t>La información es remitida por los líderes y responsables de las metas y proyectos de inversión en la entidad.</t>
  </si>
  <si>
    <t>Observaciones, desviaciones o diferencias</t>
  </si>
  <si>
    <t>¿Las observaciones, desviaciones o diferencias identificadas como resultados de la ejecución del control son investigadas y resueltas de manera oportuna?</t>
  </si>
  <si>
    <t>En caso de inconsistencias, se acude a resolverlas directamente con el responsable del reporte, con el fin de reportar la información correctamente.</t>
  </si>
  <si>
    <t>Evidencias</t>
  </si>
  <si>
    <t>¿Se deja evidencia o rastro de la ejecución del control que permita a cualquier tercero con la evidencia llegar a la misma conclusión?</t>
  </si>
  <si>
    <r>
      <t>Se cuenta con los correos remitidos por los líderes y responsables de las metas</t>
    </r>
    <r>
      <rPr>
        <sz val="11"/>
        <color theme="1"/>
        <rFont val="Arial"/>
        <family val="2"/>
      </rPr>
      <t xml:space="preserve"> y el registro de la información reportada en el sistema SEGPLAN.</t>
    </r>
  </si>
  <si>
    <t>Resultado</t>
  </si>
  <si>
    <t>Tipo</t>
  </si>
  <si>
    <t xml:space="preserve">La ejecución del control se encuentra a cargo de la Coordinadora de Prensa y Comunicaciones y su equipo. </t>
  </si>
  <si>
    <t xml:space="preserve">La Coordinadora de Prensa y Comunicaciones cuenta con la autonomía para la aprobación de contenido a publicar. </t>
  </si>
  <si>
    <t xml:space="preserve">La ejecución del control permite identificar cualquier tipo de falencia en la información a publicar. </t>
  </si>
  <si>
    <t xml:space="preserve">La ejecución del control permite realizar un filtro a la información, previniendo la materialización del riesgo. </t>
  </si>
  <si>
    <t xml:space="preserve">La fuente de información es confiable dado el origen de la misma. </t>
  </si>
  <si>
    <t xml:space="preserve">Se realiza una verficación continua de la información a publicar que permite identificar cualquier tipo de desviación o diferencia. </t>
  </si>
  <si>
    <t xml:space="preserve">Se cuenta con la trazabilidad de la ejecución a partir de las comunicaciones. </t>
  </si>
  <si>
    <t>Profesional de producción, coordinador técnico, director operativo y contratista del laboratorio</t>
  </si>
  <si>
    <t>Para los tres responsables esta definido en el manual de funciones, para el caso de los contratistas esta asignada en las obligaciones contractuales.</t>
  </si>
  <si>
    <t>El control se realiza cada vez que un servidor público o contratista solicita un bien o equipo de producción al profesional de producción, coordinador técnico o director operativo</t>
  </si>
  <si>
    <t>El control permite mitigar la causa "Ausencia o incumplimiento de los controles definidos para el préstamos de bienes o equipos para la producción" y con ello prevenir la ocurrencia del riesgo.</t>
  </si>
  <si>
    <t>Las autorizaciones de salida de equipos contiene información suministrada por la persona que solicita el permiso y el profesional de producción, coordinador técnico, director operativo por esta razón se considera confiable.</t>
  </si>
  <si>
    <t>En caso de presentar evidencia de la materialización del riesgo la persona que autoriza la salida de bienes o quien detecte la falla realizará las investigaciones sobre el caso y compartirá las conclusiones al Director Operativo para la toma de decisiones y tramites subsiguientes según lo establecido por las instancias internas de Capital.</t>
  </si>
  <si>
    <t xml:space="preserve">Se cuenta con el documento autorización de salida de equipos el cual es remitido a las áreas correspondientes del trámite de los equipos. </t>
  </si>
  <si>
    <t>CONTROL 2</t>
  </si>
  <si>
    <t>El coordinador de programación.</t>
  </si>
  <si>
    <t>Responsabilidad del coordinador de programación descrito en el manual de funciones.</t>
  </si>
  <si>
    <t>El control se realiza de acuerdo a las condiciones de la programación y al procedimiento que se encuentra vigente para tal fin, lo cual se considera oportuno</t>
  </si>
  <si>
    <t>El control valida que los contenidos puestos en la parrilla den cumplimiento con los lineamientos editoriales de Capital.</t>
  </si>
  <si>
    <t>La información es obtenida de reuniones con la dirección operativa, las solicitudes de emisión por parte de la gestión comercial, solicitudes de espacios por parte del ente regulador.</t>
  </si>
  <si>
    <t>A la fecha no se han requerido investigaciones producto de la ejecución del control, en caso de identificar una posible desviación se tomarán las medidas correspondientes como se describe a continuación.; no obstante en caso tal, el coordinador de programacion realizara el análisis e indagación de la situación presentada sobre programación de contenidos que no están asociados a la misionalidad de Capital o a un convenio o contrato suscrito por el canal.</t>
  </si>
  <si>
    <t>Continuidad  de emisión diaria, parrilla de programación y bitácora de emisión.</t>
  </si>
  <si>
    <t>La persona responsable dentro del proceso es la coordinadora técnica apoyada por su equipo de trabajo.</t>
  </si>
  <si>
    <t xml:space="preserve">La coordinadora técnica tiene asignadas las funciones del caso para la ejecución del control, así mismo, el equipo de trabajo asociado cuenta con obligaciones contractuales orientadas al desarrollo del control. </t>
  </si>
  <si>
    <t xml:space="preserve">El control se realiza cada vez que se tiene una necesidad cuya contratación que requiere estudios de mercado y de acuerdo al Plan Anual de Adquisiciones. </t>
  </si>
  <si>
    <t xml:space="preserve">Con la aplicación del control se previene la ocurrencia del riesgo. </t>
  </si>
  <si>
    <t>Es confiable toda vez que la coordinadora junto con su equipo establecen las condiciones y las valida con la información suministrada por los oferentes.</t>
  </si>
  <si>
    <t xml:space="preserve">A la fecha no se han requerido investigaciones producto de la ejecución del control, en caso de identificar una posible desviación se tomarán las medidas correspondientes.  Por solicitud del área jurídica podrán presentarse revisiones e investigaciones adicionales. </t>
  </si>
  <si>
    <t>Se cuenta con carpeta "estudio de mercado"con la siguiente información:
1. Estudios de mercado de las contrataciones de los procesos de contratación a los que aplique
2. Ofertas de proveedores
3. Anexos técnicos
4. Archivo "cuadro consolidado"
5. "AGJC-CN-FT-028 listado de documentos para contratar"</t>
  </si>
  <si>
    <t>Para la ejecución del control es realizada por el lider de proyectos estrategicos (contratista) y/o el profesional de ventas y mercadeo</t>
  </si>
  <si>
    <t>La responsabilidad para el profesional de ventas y mercadeo ha sido definida en el manual de funciones y para el Lider de proyectos estrategicos en el contrato</t>
  </si>
  <si>
    <t xml:space="preserve">La periodicidad definida para la ejecución del control es la apropiada de acuerdo con la dinamica de la gestión de proyectos y negocios estratégicos </t>
  </si>
  <si>
    <t>Las acciones propuestas son prevenivas toda vez que permiten monitorear y controlar el riesgo previo a que este se materialice</t>
  </si>
  <si>
    <t>El procedimiento "MCOM-PD-002 Gestión proyectos y negocios estratégicos" cuenta con la descripción de elementos rigurosos para la formulación y presentación de las propuestas y formalización de los contratos u ofertas comerciales que incluyen revisiones de aspectos técnicos, misionales, juridicos y finacieros, asi mismo la resolucón de tarifas y el seguimiento a la gestión del equipo de comunicación publica y negocios estrategicos presenta información confiable y trazable</t>
  </si>
  <si>
    <t>A la fecha no se han requerido investigaciones producto de la ejecución del control, en caso de identificar una posible desviación se tomarán las medidas correspondientes como se describe a continuación.
En caso de identificarse desviaciones en la formulacion de cotizaciones  y/o propuesta creativa y presupuesto, asi como para la aplicación de descuentos, el lider de proyectos estrategicos (contratista) y/o el profesional de ventas y mercadeo realizaran la revisión de los antecendetes del evento y el contexto del mismo y posteriormente elevara al caso al Director Operativo, con base en la decisión que esta instancia tome, se realizaran las acciones correspondientes segun corresponda.</t>
  </si>
  <si>
    <t xml:space="preserve">Documento de seguimiento ejecutivo de las cuentas </t>
  </si>
  <si>
    <t>Se cuenta con un designado para el desarrollo de la actividad de control.</t>
  </si>
  <si>
    <t xml:space="preserve">El técnico de recursos humanos es la persona responsable de hacer la validación de la documentación de la persona a contratar. </t>
  </si>
  <si>
    <t>Cada vez que ingresa un servidor se realiza la validación de la documentación teniendo en cuenta lo definido en el procedimiento.</t>
  </si>
  <si>
    <t xml:space="preserve">Con la aplicación del punto de control se verifica el cumplimiento de los requisitos mínimos para desempeñar un cargo. </t>
  </si>
  <si>
    <t xml:space="preserve">La verificación a partir del formato definido en el procedimiento garantiza que se identifique el cumplimiento de los requisitos mínimos exigidos para el desempeño del cargo. </t>
  </si>
  <si>
    <t>Con el diligenciamiento del formato se determina que la persona cumple con los requisitos de experiencia y formación para desempeñar el cargo correspondiente.</t>
  </si>
  <si>
    <t xml:space="preserve">La información de la evaluación reposa en la historia laboral del servidor. </t>
  </si>
  <si>
    <t>CONTROL 3</t>
  </si>
  <si>
    <t xml:space="preserve">El área tiene un responsable encargado del almacén </t>
  </si>
  <si>
    <t>El área tiene un responsable encargado del almacén cuyas obligaciones contractuales relacionan la toma física de inventarios.</t>
  </si>
  <si>
    <t xml:space="preserve">Se cuenta con una empresa de vigilancia </t>
  </si>
  <si>
    <t>El área tiene las funciones y responsabilidades segregadas en el equipo, técnico de servicios administrativos (manual de funciones), y los contratistas de apoyo (obligaciones contractuales).</t>
  </si>
  <si>
    <t>El área cuenta con un sistema de inventario que permite realizar cualquier movimiento para los bienes contando con la trazabilidad documental respectiva.</t>
  </si>
  <si>
    <t xml:space="preserve">La periodicidad con la que se realiza  la toma fisca, mitiga la posibilidad de que se presente el riesgo. </t>
  </si>
  <si>
    <t xml:space="preserve">Es permanente,  utilizando controles operativos, personal de vigilancia, cámaras de monitoreo y sistemas de comunicación </t>
  </si>
  <si>
    <t>Con la aplicación del control se minimiza al máximo la posible salida no controlada de elementos del inventario de Capital</t>
  </si>
  <si>
    <t xml:space="preserve">El área cuenta con un sistema de  inventarios  que  permite prevenir o detectar las causas que pueden dar origen al riesgo, Ej.: verificar, validar, cotejar, comparar, revisar, etc. Con cada uno de  los responsables de  los bienes. </t>
  </si>
  <si>
    <t xml:space="preserve">Ayuda a controlar mas no prevenir </t>
  </si>
  <si>
    <t xml:space="preserve">Si es confiable por que la información relacionada en los soportes documentales da garantía de un control real de los elementos entregados por el almacén. </t>
  </si>
  <si>
    <t xml:space="preserve">Si es confiable toda vez que es tomada a partir de el sistema de inventarios de Capital el cual se actualiza periódicamente, así como las conciliaciones contables de los bienes de la entidad. </t>
  </si>
  <si>
    <t xml:space="preserve">Si, es confiable </t>
  </si>
  <si>
    <t xml:space="preserve">No se han identificado casos en los cuales desde la salida de elementos se hayan identificado inconsistencias físicas al momento de hacer la entrega. </t>
  </si>
  <si>
    <t>Si se cuenta con investigación oportuna, y después se procede con las investigaciones correspondientes tanto internas como externas (proceso disciplinario, investigaciones con entes de control, autoridades entre otros)</t>
  </si>
  <si>
    <t>Si realiza un control sobre las observaciones identificadas a través de la supervisión del contrato de vigilancia.</t>
  </si>
  <si>
    <t xml:space="preserve">Se cuenta con toda la trazabilidad de la información que da cuenta de la aplicación de los puntos de control </t>
  </si>
  <si>
    <t>Se cuenta con toda la trazabilidad de la ejecución de los inventarios programados desde el área de servicios administrativos</t>
  </si>
  <si>
    <t>Se cuenta con toda la trazabilidad de la información (cámaras de seguridad, software de la empresa de seguridad y personal de seguridad)</t>
  </si>
  <si>
    <t>El profesional de sistemas o quien adelante los estudios previos de contratación dentro del área.</t>
  </si>
  <si>
    <t>El profesional de sistemas o quien adelante los estudios previos de contratación.</t>
  </si>
  <si>
    <t xml:space="preserve">El control es ejecutado por el profesional universitario (manual de funciones) de sistemas y su equipo de trabajo (obligaciones contractuales) </t>
  </si>
  <si>
    <t xml:space="preserve">El área adelanta el estudio de mercado para adelantar el proceso de contratación y surte los tramites en las diferentes dependencias involucradas quienes sugieren los cambios a los que haya lugar. Desde sistemas es aplicado por el profesional universitario del área y su equipo e trabajo que tiene asignadas las obligaciones contractuales del caso. </t>
  </si>
  <si>
    <t xml:space="preserve">El control se ejecuta antes de realizar el proceso de convocatoria y contratación de los bienes y/o servicios. </t>
  </si>
  <si>
    <t xml:space="preserve">el control se ejecuta antes de realizar el proceso de convocatoria y contratación de los bienes y/o servicios. </t>
  </si>
  <si>
    <t>La aplicación de la actividad de control, determina la necesidad de la entidad y enmarca la oferta del mercado, aun así no garantiza que el riesgo sea 100% mitigado.</t>
  </si>
  <si>
    <t>La aplicación del control busca compara las condiciones del mercado para evitar sobrecostos y beneficiar a terceros.</t>
  </si>
  <si>
    <t>Esta determinada por las condiciones tecnológicas del mercado y de la entidad.</t>
  </si>
  <si>
    <t>Es tomada de la entidad, el mercado y entidades estatales de referencia.</t>
  </si>
  <si>
    <t>Son resueltos por los oferentes contractuales teniendo como base las condiciones técnicas de los productos requeridos.</t>
  </si>
  <si>
    <t>se toman acciones previas a la contratación para determinar el valor real de los bienes y/o servicios.</t>
  </si>
  <si>
    <t>Este control es parte integral del proceso contractual.</t>
  </si>
  <si>
    <t xml:space="preserve">Los puntos de control 6 y 7 del procedimiento AGRI-GD-PD-004 PRESTAMO Y CONSULTA DOCUMENTAL define como responsables a los encargados de los archivos de gestión de cada dependencia y central de la entidad. </t>
  </si>
  <si>
    <t xml:space="preserve">El equipo de gestión del archivo central cuenta con obligaciones definidas frente al tema </t>
  </si>
  <si>
    <t xml:space="preserve">Con la aplicación del control se deja trazabilidad de la información asociada al préstamo de los documentos de archivo central. </t>
  </si>
  <si>
    <t xml:space="preserve">Con la aplicación del control se previenen las causas para la pérdida y/o manipulación de la información almacenada en el archivo. </t>
  </si>
  <si>
    <t xml:space="preserve">La registros permiten identificar las necesidad de información del solicitante así como las fechas del préstamo y devolución de los documentos. </t>
  </si>
  <si>
    <t xml:space="preserve">La registros permiten identificar las necesidad de información del solicitante así como las fechas del préstamo de los documentos. </t>
  </si>
  <si>
    <t xml:space="preserve">No se tiene definido </t>
  </si>
  <si>
    <t>Al ser una entrega digital la información no puede ser modificada o alterada de alguna forma.</t>
  </si>
  <si>
    <t xml:space="preserve">Se deja la información en físico así como los correos electrónico de solicitud de información. </t>
  </si>
  <si>
    <t xml:space="preserve">Se cuenta con los soportes correspondientes del préstamo de la información. </t>
  </si>
  <si>
    <t>Coordinación jurídica</t>
  </si>
  <si>
    <t>La Coordinación tiene dentro sus funciones, las de vigilancia, seguimiento y control de los procesos de contratación del Canal.</t>
  </si>
  <si>
    <t>Las actividades de control de aplican de manera concomitante con la iniciación del proceso de contratación.</t>
  </si>
  <si>
    <t>Los controles establecidos por la Coordinación Jurídica no tiene el alcance de detectar las desviaciones de corrupción que se generen en el área requirente, toda vez que no se cuenta con el conocimiento técnico que permita establecer si realmente el bien o servicio solicitado es en efecto una necesidad, además bajo los parámetros establecidos por el área solicitante.</t>
  </si>
  <si>
    <t>La Coordinación Jurídica admite bajo el principio de buena fe, que la solicitud de contracción realizada por el área requirente, se ajusta a la realidad del Canal.</t>
  </si>
  <si>
    <t>Se realizan mesas de trabajo con el fin de aclarar las inquietudes que surjan en los procesos de contratación, con el área requirente.</t>
  </si>
  <si>
    <t>Se cuenta con actas, coreos y los VoBo de los documentos consolidados, en su versión definitiva.</t>
  </si>
  <si>
    <t xml:space="preserve">Dentro del procedimiento se cuenta con designación de responsables dependiendo de cada punto de control. </t>
  </si>
  <si>
    <t xml:space="preserve">El equipo de la Subdirección Financiera cuenta con personal para cada actividad durante el proceso de radicación, inclusión , contabilización y pago de las OP y ejecución presupuestal. </t>
  </si>
  <si>
    <t xml:space="preserve">Al momento de radicar las órdenes de pago se hace un revisión completa del contrato, los pagos, el Registro Presupuestal las fechas de cobro y los montos establecidos. Lo cual garantiza que se efectúa el pago pactado entre las partes. </t>
  </si>
  <si>
    <t xml:space="preserve">Con el desarrollo del control es de fácil detección cualquier irregularidad en las OP radicadas. </t>
  </si>
  <si>
    <t xml:space="preserve">La información con la cual se realiza la revisión es suministrada por la coordinación jurídica a la Subdirección Financiera con el fin de validar la pertinencia del pago. </t>
  </si>
  <si>
    <t xml:space="preserve">Las desviaciones o diferencias encontradas durante el procedo de radicación, contabilización y pago, son subsanadas de manera oportuna a partir de la aplicación de los diferentes filtros de información manejados internamente. </t>
  </si>
  <si>
    <t xml:space="preserve">En el sistema contable se ve reflejada la trazabilidad de la operación. </t>
  </si>
  <si>
    <t>Para el registro y radicación de la solicitud el auxiliar de atención al ciudadano. Para la aprobación y cobro del material audiovisual el Director Operativo y el Coordinador de Programación (manual de funciones).</t>
  </si>
  <si>
    <t xml:space="preserve">Cada vez que se presenta una solicitud de copia de material audiovisual es registrada en la herramienta definida en el control lo cual garantiza que se reduzca al máximo la posible desviación de la solicitud de copias. </t>
  </si>
  <si>
    <t>Verificar, revisar y registrar la solicitud (auxiliar de atención al ciudadano). Verificar, aprobar y autorizar la entrega y el cobro de la copia solicitada (Director Operativo y Coordinador de Programación).</t>
  </si>
  <si>
    <t xml:space="preserve">Solicitud expresa del ciudadano. </t>
  </si>
  <si>
    <t>No se tiene conocimiento por parte del auxiliar de atención al ciudadano del total de solicitudes de copias de material audiovisual que ingresan por medios diferentes a los establecidos para este fin.</t>
  </si>
  <si>
    <t>El diligenciamiento del cuadro de control garantizar que se tenga conocimiento pleno de la gestión asociada con la solicitud de copias.</t>
  </si>
  <si>
    <t>CONTROL 4</t>
  </si>
  <si>
    <t>CONTROL 5</t>
  </si>
  <si>
    <t>CONTROL 6</t>
  </si>
  <si>
    <t xml:space="preserve">El responsable asignado es el Jefe de la Oficina de Control Interno y los profesionales con los que cuente la Oficina. </t>
  </si>
  <si>
    <t>Personas que prestan sus servicios a la Oficina de Control Interno.</t>
  </si>
  <si>
    <t xml:space="preserve">Equipo de la Oficina de Control Interno </t>
  </si>
  <si>
    <t xml:space="preserve">Equipo Oficina de Control Interno </t>
  </si>
  <si>
    <t>El responsable es el Jefe de la Oficina de Control Interno y el profesional asignado a la Oficina.</t>
  </si>
  <si>
    <t>Determinadas en el Manual especifico de Funciones y competencias de Canal Capital.</t>
  </si>
  <si>
    <t>Determinadas en el Manual especifico de Funciones y competencias de Canal Capital y demás normatividad aplicable en materia de Control Interno.</t>
  </si>
  <si>
    <t xml:space="preserve">Se encuentran definidas en el anexo - Compromiso ético del auditor interno. </t>
  </si>
  <si>
    <t>Definidas en el Plan Anual de Auditorías</t>
  </si>
  <si>
    <t>Definidas en el Plan Anual de Auditorías y complementadas en el Plan de Fomento de la Cultura del Autocontrol.</t>
  </si>
  <si>
    <t>La aplicación de los controles se ejecuta en cada etapa de la auditoría, se extiende a los papeles de trabajo y cumplimiento del objetivo formulado.</t>
  </si>
  <si>
    <t xml:space="preserve">La ejecución de los controles se aplica en cada seguimiento efectuado por el equipo de la Oficina de Control Interno. </t>
  </si>
  <si>
    <t>Se ejecutan los principios y reglas durante el desarrollo de las funciones asignadas.</t>
  </si>
  <si>
    <t>Se realizan reuniones de seguimiento a las actividades de la Oficina de Control Interno que permiten hacer seguimiento a las actividades pendientes.</t>
  </si>
  <si>
    <t xml:space="preserve">Previene el desconocimiento de la normatividad vigente, principios y reglas que basan la ejecución de las actividades. </t>
  </si>
  <si>
    <t>Se ejecutan seguimientos complementarios de las actividades de la Oficina de Control Interno con seguimientos Trimestrales al PAA. (Plan Anual de Auditorías)</t>
  </si>
  <si>
    <t xml:space="preserve">Permite prevenir que se presenten resultados sin la debida aprobación o formalización de las observaciones. </t>
  </si>
  <si>
    <t>Permite verificar que los seguimientos adelantados generen valor para la entidad, que cuenten con los parámetros definidos y que se evidencie el avance reportado por el área responsable de entregar la información.</t>
  </si>
  <si>
    <t>Permite identificar las necesidades de formación del equipo de la Oficina de Control Interno con el fin mejorar las competencias que le permitan cumplir los principios descritos.</t>
  </si>
  <si>
    <t>Se revisan las actividades pendientes, en curso y programadas en el PAA con el fin de prevenir remisión de resultados sin revisión, que se fortalezca la cultura ética del Canal y  que se genere valor.</t>
  </si>
  <si>
    <t>Permite validar el conocimiento del equipo de la Oficina de Control Interno, así como fortalecer las competencias de este.</t>
  </si>
  <si>
    <t>Se verifican y aprueban las actividades identificadas mediante la herramienta para el PAA de las Oficinas de Control Interno en el CICCI de manera cuatrimestral.</t>
  </si>
  <si>
    <t>Se encuentra soportada con los papeles de trabajo de cada auditoría, así como de las evidencias entregadas por las unidades auditadas.</t>
  </si>
  <si>
    <t xml:space="preserve">Se soporta con las evidencias entregadas por las áreas responsables en relación con el avance identificado por el equipo de la Oficina de Control Interno. </t>
  </si>
  <si>
    <t xml:space="preserve">Se construye sobre la normatividad vigente en materia de Control Interno basados en buenas prácticas nacionales e internacionales. </t>
  </si>
  <si>
    <t xml:space="preserve">Se soporta con el Plan Anual de Auditoría formulado para la vigencia y aprobado por el Comité Institucional de Coordinación de Control Interno. </t>
  </si>
  <si>
    <t>Se basa en la normatividad vigente emitida por el gobierno nacional y distrital.</t>
  </si>
  <si>
    <t>Informes de auditoría, seguimiento, actas de reunión de seguimiento del equipo de la OCI, actas de reunión del CICCI.</t>
  </si>
  <si>
    <t>Se realiza la verificación comparando los soportes remitidos por el área responsable de reportar la información versus papeles de trabajo e informe consolidado.</t>
  </si>
  <si>
    <t>Se verifica lo observado por el área con los soportes entregados por el área, en caso de no corresponder se procede a la modificación de manera previa a la publicación o emisión del seguimiento.</t>
  </si>
  <si>
    <t>Se programan capacitaciones internas sobre el contenido del código y otros temas que fortalezcan las capacidades del equipo de la Oficina de Control Interno.</t>
  </si>
  <si>
    <t>Se establecen los compromisos para efectuar el seguimiento a las actividades retrasadas.</t>
  </si>
  <si>
    <t>Se realiza el agendamiento de actividades de capacitación el Plan de fomento de la cultura del autocontrol.</t>
  </si>
  <si>
    <t xml:space="preserve">Se registran en el Comité de Coordinación de la Oficina de Control Interno. </t>
  </si>
  <si>
    <t>Correos electrónicos, documentos con comentarios y actas de reunión en las que se consigna la ejecución del control.</t>
  </si>
  <si>
    <t>Memorandos, correos electrónicos, Herramientas de seguimientos, actas de reunión en los que se evidencia la ejecución de los controles.</t>
  </si>
  <si>
    <t>Se soporta en actas de reunión de socialización del código de ética, así como del compromiso remitido al expediente de cada auditor.</t>
  </si>
  <si>
    <t>Actas de reunión del seguimiento de las actividades de la Oficina de Control Interno, Citación hangout.</t>
  </si>
  <si>
    <t>Actas de reunión, plan de fomento de la cultura del autocontrol.</t>
  </si>
  <si>
    <t>Acta del comité, Plan Anual de Auditoría aprobado y modificado y reporte de publicación en botón de transparencia.</t>
  </si>
  <si>
    <t>El responsable asignado del establecimiento de las cláusulas de confidencialidad es la Coordinación Jurídica de Canal Capital.</t>
  </si>
  <si>
    <t>Determinadas en el Manual especifico de Funciones, competencias de Canal Capital y demás normatividad aplicable en materia de Control Interno.</t>
  </si>
  <si>
    <t>Determinadas en la normatividad aplicable en materia de contratación, así de las disposiciones del Canal incluídas en la documentación del proceso contractual.</t>
  </si>
  <si>
    <t xml:space="preserve">Se ejecutan los principios y reglas durante el desarrollo de las funciones asignadas.
El compromiso se suscribe durante los primeros meses de ejecución del contrato aceptando las condiciones establecidas en el código de ética del auditor. </t>
  </si>
  <si>
    <t>Se ejecutan los principios y reglas durante el desarrollo de las funciones asignadas.
Se verifica su cumplimiento semestralmente y se socializan los resultados al Comité Institucional de Coordinación de Control Interno.</t>
  </si>
  <si>
    <t>La aplicación de los controles se ejecuta en cada etapa de la auditoría, se extiende a los papeles de trabajo y cumplimiento del objetivo formulado en el plan individual de auditoría.</t>
  </si>
  <si>
    <t>La aplicación del control se inicia desde la etapa precontractual, se extiende hasta la etapa poscontractual.</t>
  </si>
  <si>
    <t xml:space="preserve">Permite identificar las necesidades de formación del equipo de la Oficina de Control Interno con el fin mejorar las competencias que le permitan cumplir los principios descritos.
Así mismo permite raificar el compromiso de los auditores internos con el cumplimiento del codigo de ética del auditor del Canal Capital. </t>
  </si>
  <si>
    <t>Permite prevenir que se presenten resultados sin la debida aprobación o formalización de las observaciones, así como del incumplimiento de los criterios establecidos para el desarrollo de las auditorías.</t>
  </si>
  <si>
    <t>Permite prevenir que se presenten vulneraciones a la información y/o uso inadecuado.</t>
  </si>
  <si>
    <t>Se construye sobre la normatividad en materia de contratación, uso de la información, confidencialidad y demás normatividad aplicable.</t>
  </si>
  <si>
    <t>Se programan capacitaciones internas sobre el contenido del estatuto y otros temas que fortalezcan las capacidades del equipo de la Oficina de Control Interno.</t>
  </si>
  <si>
    <t>Se verifica el cumplimiento de los criterios de  planeación, coordinación, ejecución y cierre
de las auditorías internas para cada ejercicio adelantado y en caso de encontrar incumplimientos o faltantes se informa durante las reuniones de seguimiento del equipo y se corrigen de manera posterior.</t>
  </si>
  <si>
    <t xml:space="preserve">Se programan capacitaciones internas tanto del equipo de la Oficina de Control Interno como de la Coordinación Jurídica en materia de contratación que fortalezcan el conocimiento del equipo en aspectos de contratación y demás temas relacionados. El supervisor en sus diferentes informes repota al Ordenador del Gasto presuntos incumplimientos para adelantar las investigaciones a que haya lugar. </t>
  </si>
  <si>
    <t>Se soporta en actas de reunión de socialización del código de ética, así como del compromiso remitido al expediente de cada auditor y la suscripción del compromiso que se traslada a cada uno de los expedientes contractuales.</t>
  </si>
  <si>
    <t>Se soporta en actas de reunión de socialización del estatuto, así como de las revisiones adelantadas a este.</t>
  </si>
  <si>
    <t>Se soporta en las actas de reunión de socialización del manual de auditoría, así como de los papeles de trabajo de desarrollo de las auditorías.</t>
  </si>
  <si>
    <t xml:space="preserve">Se soporta en los informes de supervisión entregados por el Jefe de la Oficina de Control Interno con destino al expediente de cada profesional del equipo y en los informes de supervisión en caso de que se detecten incumplimientos de alguna de las cláusulas señaladas. </t>
  </si>
  <si>
    <r>
      <t xml:space="preserve">Reporte Comunicaciones: </t>
    </r>
    <r>
      <rPr>
        <sz val="8"/>
        <color theme="1"/>
        <rFont val="Tahoma"/>
        <family val="2"/>
      </rPr>
      <t xml:space="preserve">1. Estos soportes son pantallazos que se realizaron durante  diferentes solicitudes de áreas internas de Canal Capital, para la Oficina de Comunicaciones y que cuentan con una aprobación por parte de la acción realizada desde la última área en mención. 2. El flujo de la ruta del proceso de comunicaciones, estará incluida dentro de la Política de Comunicaciones.
</t>
    </r>
    <r>
      <rPr>
        <b/>
        <sz val="8"/>
        <color theme="1"/>
        <rFont val="Tahoma"/>
        <family val="2"/>
      </rPr>
      <t xml:space="preserve">Análisis OCI: </t>
    </r>
    <r>
      <rPr>
        <sz val="8"/>
        <color theme="1"/>
        <rFont val="Tahoma"/>
        <family val="2"/>
      </rPr>
      <t xml:space="preserve">Se observan los pantallazos en los que el área de comunicaciones remite las piezas para revisión y aprobación de los solicitantes, así mismo, se observa la ruta que se aplicará para la revisión del contenido requerido en materia de comunicación interna en la política de comunicaciones. 
Teniendo en cuenta lo anterior, se califica la acción </t>
    </r>
    <r>
      <rPr>
        <b/>
        <sz val="8"/>
        <color theme="1"/>
        <rFont val="Tahoma"/>
        <family val="2"/>
      </rPr>
      <t>"En Proceso"</t>
    </r>
    <r>
      <rPr>
        <sz val="8"/>
        <color theme="1"/>
        <rFont val="Tahoma"/>
        <family val="2"/>
      </rPr>
      <t xml:space="preserve"> y se recomienda al área mantener la ruta de aprobación, así como finalizar la actualización y publicación de la política para la presente vigencia de conformidad con la fecha programada en el plan. </t>
    </r>
  </si>
  <si>
    <r>
      <t xml:space="preserve">Reporte Programación: </t>
    </r>
    <r>
      <rPr>
        <sz val="8"/>
        <color theme="1"/>
        <rFont val="Tahoma"/>
        <family val="2"/>
      </rPr>
      <t xml:space="preserve">Se cuenta con correos electrónicos y actas de reunión que evidencian el envío y/o revisión y aprobación con el director operativo, así como la elaboración y envío de la continuidad diaria y la generación de las bitácoras diarias de seguimiento realizadas en el primer trimestre de 2021.
</t>
    </r>
    <r>
      <rPr>
        <b/>
        <sz val="8"/>
        <color theme="1"/>
        <rFont val="Tahoma"/>
        <family val="2"/>
      </rPr>
      <t xml:space="preserve">Análisis OCI: </t>
    </r>
    <r>
      <rPr>
        <sz val="8"/>
        <color theme="1"/>
        <rFont val="Tahoma"/>
        <family val="2"/>
      </rPr>
      <t xml:space="preserve">Se adelanta la verificación de los soportes remitidos por el área en los que se evidencian los correos de aprobación de la parrilla semanal de enero de 2021, así mismo, se entregan dos (2) actas de reunión del 6 de enero y el 24 de febrero de 2021 en las que se revisaron las parrillas de febrero y marzo de 2021 por parte de la Dirección Operativa; respecto a las continuidades se evidencias los pantallazos de remisión diaria del documento. 
Por otro lado, se observa que se adelanta el diligenciamiento del documento MDCC-FT-073 BITÁCORA DIARIA MASTER DE EMISIÓN por parte de los encargados. Teniendo en cuenta lo anterior, se califica la acción </t>
    </r>
    <r>
      <rPr>
        <b/>
        <sz val="8"/>
        <color theme="1"/>
        <rFont val="Tahoma"/>
        <family val="2"/>
      </rPr>
      <t>"En Proceso"</t>
    </r>
    <r>
      <rPr>
        <sz val="8"/>
        <color theme="1"/>
        <rFont val="Tahoma"/>
        <family val="2"/>
      </rPr>
      <t xml:space="preserve"> y se recomienda al área mantener los mecanismos de control identificados para mitigación del riesgo. </t>
    </r>
  </si>
  <si>
    <r>
      <rPr>
        <b/>
        <sz val="8"/>
        <color theme="1"/>
        <rFont val="Tahoma"/>
        <family val="2"/>
      </rPr>
      <t>Reporte C. Técnica:</t>
    </r>
    <r>
      <rPr>
        <sz val="8"/>
        <color theme="1"/>
        <rFont val="Tahoma"/>
        <family val="2"/>
      </rPr>
      <t xml:space="preserve"> Durante el primer cuatrimestre la coordinación adelanto ocho (8) procesos de contratación de los cuales se realizó estudio de mercado a cuatro (4) procesos:
1. Cto 074-2021 - ETB
2. Cto 191-2021 - MEDIASTREAM
3. Cto 318-2021 - SISTEMAS COLOMBIA
4. Cto 338-2021 - Q PARTS
Los procesos correspondientes a los contratos: 158-2021 Nyl, 268-2021 Compañía Comercial Curacao, 354-2021 Adtel Latam, 357-2021 Istronyc Colombia, no presentan estudio de mercado ya que se trata de proveedores que cuentan con exclusividad para el territorio colombiano de las fábricas que representan
</t>
    </r>
    <r>
      <rPr>
        <b/>
        <sz val="8"/>
        <color theme="1"/>
        <rFont val="Tahoma"/>
        <family val="2"/>
      </rPr>
      <t>Análisis OCI:</t>
    </r>
    <r>
      <rPr>
        <sz val="8"/>
        <color theme="1"/>
        <rFont val="Tahoma"/>
        <family val="2"/>
      </rPr>
      <t xml:space="preserve"> Conforme a lo que reporta el área, a las evidencias presentadas como soporte y a lo formulado como actividad de control junto con los soportes identificados, se pudo evidenciar que:  Dentro de los documentos remitidos no fue posible evidenciar el formato  "AGJC-CN-FT-028 listado de documentos para contratar", adicional se observa lo siguiente: 
1) Del contrato 074-2021  no se evidencio una comparación técnica entre las ofertas presentadas por los proponentes. 2) Del contrato 318-2021 no evidencio la comparación técnica, comercial y económica. 
Por lo anterior se califica</t>
    </r>
    <r>
      <rPr>
        <b/>
        <sz val="8"/>
        <color theme="1"/>
        <rFont val="Tahoma"/>
        <family val="2"/>
      </rPr>
      <t xml:space="preserve"> "En Proceso"</t>
    </r>
    <r>
      <rPr>
        <sz val="8"/>
        <color theme="1"/>
        <rFont val="Tahoma"/>
        <family val="2"/>
      </rPr>
      <t xml:space="preserve"> con la recomendación que se tenga presente la actividad de control formulada y los soportes identificados para soportar dicha gestión, de acuerdo con lo indicado en el control correspondiente. </t>
    </r>
  </si>
  <si>
    <r>
      <rPr>
        <b/>
        <sz val="8"/>
        <color theme="1"/>
        <rFont val="Tahoma"/>
        <family val="2"/>
      </rPr>
      <t>Reporte Comercialización:</t>
    </r>
    <r>
      <rPr>
        <sz val="8"/>
        <color theme="1"/>
        <rFont val="Tahoma"/>
        <family val="2"/>
      </rPr>
      <t xml:space="preserve"> Se han realizado las reuniones de trafico con los equipos de proyectos estratégicos (comunicación publica y negocios estratégicos)y se ha dejado soporte de los seguimientos realizados
</t>
    </r>
    <r>
      <rPr>
        <b/>
        <sz val="8"/>
        <color theme="1"/>
        <rFont val="Tahoma"/>
        <family val="2"/>
      </rPr>
      <t xml:space="preserve">Análisis OCI: </t>
    </r>
    <r>
      <rPr>
        <sz val="8"/>
        <color theme="1"/>
        <rFont val="Tahoma"/>
        <family val="2"/>
      </rPr>
      <t xml:space="preserve">Se avisa al área que no se pudo adelantar la revisión de los soportes correspondientes a "proyectos estratégicos" al no tener permiso de ingreso. Se recuerda al área que la entrega de información debe asegurar un acceso real a los documentos soportes. 
Respecto a lo reportado y revisado en los soportes sobre "comunicación publica" se encontró que la herramienta “MCOM-FT-019 SEGUIMIENTO A LA GESTION COMERCIAL Y MERCADEO" no da cuenta de las reuniones contempladas en la actividad de control. Si bien registra la información de seguimiento a los convenios, cotizaciones, calculo del fee, flujo de jurídico de los proyectos y control de pausa y emisión, no da cuenta de cuando fueron las reuniones de trafico. Por lo anterior se califica </t>
    </r>
    <r>
      <rPr>
        <b/>
        <sz val="8"/>
        <color theme="1"/>
        <rFont val="Tahoma"/>
        <family val="2"/>
      </rPr>
      <t>"En Proceso"</t>
    </r>
    <r>
      <rPr>
        <sz val="8"/>
        <color theme="1"/>
        <rFont val="Tahoma"/>
        <family val="2"/>
      </rPr>
      <t xml:space="preserve"> y se recomienda que se revise la posibilidad de mejora del formato para el registro de las reuniones de trafico. </t>
    </r>
  </si>
  <si>
    <r>
      <rPr>
        <b/>
        <sz val="8"/>
        <color theme="1"/>
        <rFont val="Tahoma"/>
        <family val="2"/>
      </rPr>
      <t xml:space="preserve">Reporte Sistemas: </t>
    </r>
    <r>
      <rPr>
        <sz val="8"/>
        <color theme="1"/>
        <rFont val="Tahoma"/>
        <family val="2"/>
      </rPr>
      <t xml:space="preserve">Durante el periodo reportado se revisaron los anexos técnicos conteniendo información a la minucia acorde a los bienes y/o servicios a contratar, realizando pluralidad del mercado, para los procesos: COLUMBUS, CERTICAMARA, ECOMIL, ETC.
</t>
    </r>
    <r>
      <rPr>
        <b/>
        <sz val="8"/>
        <color theme="1"/>
        <rFont val="Tahoma"/>
        <family val="2"/>
      </rPr>
      <t>Análisis OCI:</t>
    </r>
    <r>
      <rPr>
        <sz val="8"/>
        <color theme="1"/>
        <rFont val="Tahoma"/>
        <family val="2"/>
      </rPr>
      <t xml:space="preserve"> Se informa al área que el reporte no es claro frente a la actividad de control. No es posible entender la expresión "realizando pluralidad del mercado" en el contexto de la actividad de control formulada pues esta va encaminada a la elaboración de anexos técnicos. De los soportes remitidos se encontró un estudio previo pero no un anexo técnico. Teniendo presente la fecha de la actividad, se califica</t>
    </r>
    <r>
      <rPr>
        <b/>
        <sz val="8"/>
        <color theme="1"/>
        <rFont val="Tahoma"/>
        <family val="2"/>
      </rPr>
      <t xml:space="preserve"> "En Proceso" </t>
    </r>
    <r>
      <rPr>
        <sz val="8"/>
        <color theme="1"/>
        <rFont val="Tahoma"/>
        <family val="2"/>
      </rPr>
      <t xml:space="preserve">con la alerta que los futuros reportes tengan conexidad con la actividad formulada y los soportes correspondan. De igual forma se sugiere revisar la formulación de los soportes de la actividad pues podría llegar a confundirse con el mismo control toda vez que ambos ítems mencionan el anexo técnico y no es preciso en señalar cual es el soporte de la revisión efectuada al anexo técnico. </t>
    </r>
  </si>
  <si>
    <r>
      <rPr>
        <b/>
        <sz val="8"/>
        <color theme="1"/>
        <rFont val="Tahoma"/>
        <family val="2"/>
      </rPr>
      <t>Reporte Sistemas:</t>
    </r>
    <r>
      <rPr>
        <sz val="8"/>
        <color theme="1"/>
        <rFont val="Tahoma"/>
        <family val="2"/>
      </rPr>
      <t xml:space="preserve"> Durante el periodo del seguimiento se compararon los valores históricos de los contratos de bienes y servicios con las condiciones actuales del mercado y las referencias de entidades estatales.
</t>
    </r>
    <r>
      <rPr>
        <b/>
        <sz val="8"/>
        <color theme="1"/>
        <rFont val="Tahoma"/>
        <family val="2"/>
      </rPr>
      <t>Análisis OCI:</t>
    </r>
    <r>
      <rPr>
        <sz val="8"/>
        <color theme="1"/>
        <rFont val="Tahoma"/>
        <family val="2"/>
      </rPr>
      <t xml:space="preserve"> El control identificado esta dirigido a que se efectué un análisis comparativo entre los valores históricos y los precios actuales de mercado y las referencias con otras entidades estatales. La actividad de control formulada contempla "Identificar los valores de referencia históricos de la entidad y del sector" y el soporte son los estudios de mercado elaborado para las contrataciones de bienes y servicios relacionados con el área. Ni de lo reportado por el área ni los soportes remitidos dan cuenta que se cumpla con el control o la actividad de control. En los documentos remitidos no hay alguno que evidencie ese análisis establecido en el control. Por lo anterior se califica con alerta</t>
    </r>
    <r>
      <rPr>
        <b/>
        <sz val="8"/>
        <color theme="1"/>
        <rFont val="Tahoma"/>
        <family val="2"/>
      </rPr>
      <t xml:space="preserve"> "Sin Iniciar" </t>
    </r>
    <r>
      <rPr>
        <sz val="8"/>
        <color theme="1"/>
        <rFont val="Tahoma"/>
        <family val="2"/>
      </rPr>
      <t xml:space="preserve">toda vez que si se han efectuado tramites precontractuales según lo reportado pero no se ha dado cumplimiento a la actividad de control </t>
    </r>
  </si>
  <si>
    <r>
      <rPr>
        <b/>
        <sz val="8"/>
        <color theme="1"/>
        <rFont val="Tahoma"/>
        <family val="2"/>
      </rPr>
      <t xml:space="preserve">Análisis OCI: </t>
    </r>
    <r>
      <rPr>
        <sz val="8"/>
        <color theme="1"/>
        <rFont val="Tahoma"/>
        <family val="2"/>
      </rPr>
      <t xml:space="preserve">Teniendo en cuenta que el área no adelantó reporte de avances ni remitió soportes que permitieran evidenciar la ejecución de la acción, se mantiene la calificación con alerta </t>
    </r>
    <r>
      <rPr>
        <b/>
        <sz val="8"/>
        <color theme="1"/>
        <rFont val="Tahoma"/>
        <family val="2"/>
      </rPr>
      <t xml:space="preserve">"Sin Iniciar" </t>
    </r>
    <r>
      <rPr>
        <sz val="8"/>
        <color theme="1"/>
        <rFont val="Tahoma"/>
        <family val="2"/>
      </rPr>
      <t xml:space="preserve">y se recomienda adelantar las actividades que permitan darle cabal cumplimiento a lo formulado dentro de los plazos establecidos, así como efectuar el reporte de lo que se viene ejecutando en los plazos establecidos para los seguimientos realizados por la Oficina de Control Interno.
De manera adicional, es importante que se adelante la revisión de los controles establecidos teniendo en cuenta la estructura indicada en la </t>
    </r>
    <r>
      <rPr>
        <i/>
        <sz val="8"/>
        <color theme="1"/>
        <rFont val="Tahoma"/>
        <family val="2"/>
      </rPr>
      <t>Guía para la administración del riesgo y el diseño de controles en entidades públicas VERSIÓN 5</t>
    </r>
    <r>
      <rPr>
        <sz val="8"/>
        <color theme="1"/>
        <rFont val="Tahoma"/>
        <family val="2"/>
      </rPr>
      <t xml:space="preserve"> </t>
    </r>
    <r>
      <rPr>
        <u/>
        <sz val="8"/>
        <color theme="1"/>
        <rFont val="Tahoma"/>
        <family val="2"/>
      </rPr>
      <t>"Responsable de ejecutar el control + Acción + Complemento"</t>
    </r>
    <r>
      <rPr>
        <sz val="8"/>
        <color theme="1"/>
        <rFont val="Tahoma"/>
        <family val="2"/>
      </rPr>
      <t>. Enlace: https://www.funcionpublica.gov.co/documents/28587410/34298398/2020-12-16_Guia_administracion_riesgos_dise%C3%B1o_controles_final.pdf/fa179c5e-45bb-dffd-027c-043d4733c834?t=1609857497641.</t>
    </r>
  </si>
  <si>
    <r>
      <t xml:space="preserve">Reporte G. Documental: </t>
    </r>
    <r>
      <rPr>
        <sz val="8"/>
        <color theme="1"/>
        <rFont val="Tahoma"/>
        <family val="2"/>
      </rPr>
      <t>Para el primer cuatrimestre del 2021 se realizaron un total de 140 prestamos digitales en Canal Capital.</t>
    </r>
    <r>
      <rPr>
        <b/>
        <sz val="8"/>
        <color theme="1"/>
        <rFont val="Tahoma"/>
        <family val="2"/>
      </rPr>
      <t xml:space="preserve">
Análisis OCI: </t>
    </r>
    <r>
      <rPr>
        <sz val="8"/>
        <color theme="1"/>
        <rFont val="Tahoma"/>
        <family val="2"/>
      </rPr>
      <t xml:space="preserve">Se adelanta la verificación de los soportes remitidos por el área de Gestión Documental, en los que se evidencia la base de datos de préstamos para la vigencia 2021, en la que se registran 139 expedientes entregados en digital de enero a abril de 2021; frente a las acciones de solicitud vía correo electrónico no se adelanta entrega de soportes y la tabla de "Medición de indicadores" no registra información relevante para tomar decisiones ya que no se evidencia el objeto de dicho registro.
Teniendo en cuenta lo anterior, se califica la acción </t>
    </r>
    <r>
      <rPr>
        <b/>
        <sz val="8"/>
        <color theme="1"/>
        <rFont val="Tahoma"/>
        <family val="2"/>
      </rPr>
      <t>"En Proceso"</t>
    </r>
    <r>
      <rPr>
        <sz val="8"/>
        <color theme="1"/>
        <rFont val="Tahoma"/>
        <family val="2"/>
      </rPr>
      <t xml:space="preserve"> y se recomienda al área efectuar las modificaciones a que haya lugar para dar cabal cumplimiento a lo formulado en el plan.</t>
    </r>
  </si>
  <si>
    <r>
      <rPr>
        <b/>
        <sz val="8"/>
        <color theme="1"/>
        <rFont val="Tahoma"/>
        <family val="2"/>
      </rPr>
      <t xml:space="preserve">Análisis OCI: </t>
    </r>
    <r>
      <rPr>
        <sz val="8"/>
        <color theme="1"/>
        <rFont val="Tahoma"/>
        <family val="2"/>
      </rPr>
      <t xml:space="preserve">Teniendo en cuenta que el área no adelantó reporte de avances ni remitió soportes que permitieran evidenciar la ejecución de la acción, se mantiene la calificación </t>
    </r>
    <r>
      <rPr>
        <b/>
        <sz val="8"/>
        <color theme="1"/>
        <rFont val="Tahoma"/>
        <family val="2"/>
      </rPr>
      <t xml:space="preserve">"En Proceso" </t>
    </r>
    <r>
      <rPr>
        <sz val="8"/>
        <color theme="1"/>
        <rFont val="Tahoma"/>
        <family val="2"/>
      </rPr>
      <t xml:space="preserve">y se recomienda adelantar el reporte de lo que se viene ejecutando en los plazos establecidos para los seguimientos realizados por la Oficina de Control Interno.
De manera adicional, es importante que se adelante la revisión de los controles establecidos teniendo en cuenta la estructura indicada en la </t>
    </r>
    <r>
      <rPr>
        <i/>
        <sz val="8"/>
        <color theme="1"/>
        <rFont val="Tahoma"/>
        <family val="2"/>
      </rPr>
      <t>Guía para la administración del riesgo y el diseño de controles en entidades públicas VERSIÓN 5</t>
    </r>
    <r>
      <rPr>
        <u/>
        <sz val="8"/>
        <color theme="1"/>
        <rFont val="Tahoma"/>
        <family val="2"/>
      </rPr>
      <t xml:space="preserve"> "Responsable de ejecutar el control + Acción + Complemento"</t>
    </r>
    <r>
      <rPr>
        <sz val="8"/>
        <color theme="1"/>
        <rFont val="Tahoma"/>
        <family val="2"/>
      </rPr>
      <t>. Enlace: https://www.funcionpublica.gov.co/documents/28587410/34298398/2020-12-16_Guia_administracion_riesgos_dise%C3%B1o_controles_final.pdf/fa179c5e-45bb-dffd-027c-043d4733c834?t=1609857497641.</t>
    </r>
  </si>
  <si>
    <t>1. Realizar una jornada de socialización sobre el Manual de contratación y los procedimientos asociados.
2. Exigir la constitución de las pólizas que cubran la totalidad de los riesgos asociados al incumplimiento en la ejecución del contrato.</t>
  </si>
  <si>
    <r>
      <t>Subdirección Financiera:</t>
    </r>
    <r>
      <rPr>
        <sz val="8"/>
        <color theme="1"/>
        <rFont val="Tahoma"/>
        <family val="2"/>
      </rPr>
      <t xml:space="preserve"> Durante el año 2021 no se realizado ninguna actualización al procedimiento AGFF-PD-010 LIQUIDACIÓN ÓRDENES DE PAGO, de ser necesario se realizará la actualización necesaria. 
</t>
    </r>
    <r>
      <rPr>
        <b/>
        <sz val="8"/>
        <color theme="1"/>
        <rFont val="Tahoma"/>
        <family val="2"/>
      </rPr>
      <t>Análisis OCI:</t>
    </r>
    <r>
      <rPr>
        <sz val="8"/>
        <color theme="1"/>
        <rFont val="Tahoma"/>
        <family val="2"/>
      </rPr>
      <t xml:space="preserve"> A la fecha no se ha adelantado ninguna actividad, por lo cual se califica</t>
    </r>
    <r>
      <rPr>
        <b/>
        <sz val="8"/>
        <color theme="1"/>
        <rFont val="Tahoma"/>
        <family val="2"/>
      </rPr>
      <t xml:space="preserve"> "Sin Iniciar"</t>
    </r>
    <r>
      <rPr>
        <sz val="8"/>
        <color theme="1"/>
        <rFont val="Tahoma"/>
        <family val="2"/>
      </rPr>
      <t xml:space="preserve"> y se hará seguimiento en el siguiente corte. </t>
    </r>
  </si>
  <si>
    <r>
      <t xml:space="preserve">Subdirección Financiera: </t>
    </r>
    <r>
      <rPr>
        <sz val="8"/>
        <color theme="1"/>
        <rFont val="Tahoma"/>
        <family val="2"/>
      </rPr>
      <t xml:space="preserve">Durante el año 2021 no se realizado ninguna actualización al procedimiento AGFF-PD-010 LIQUIDACIÓN ÓRDENES DE PAGO, de ser necesario se realizará la actualización necesaria. 
</t>
    </r>
    <r>
      <rPr>
        <b/>
        <sz val="8"/>
        <color theme="1"/>
        <rFont val="Tahoma"/>
        <family val="2"/>
      </rPr>
      <t xml:space="preserve">Análisis OCI: </t>
    </r>
    <r>
      <rPr>
        <sz val="8"/>
        <color theme="1"/>
        <rFont val="Tahoma"/>
        <family val="2"/>
      </rPr>
      <t xml:space="preserve">A la fecha no se ha adelantado ninguna actividad, por lo cual se califica </t>
    </r>
    <r>
      <rPr>
        <b/>
        <sz val="8"/>
        <color theme="1"/>
        <rFont val="Tahoma"/>
        <family val="2"/>
      </rPr>
      <t xml:space="preserve">"Sin iniciar" </t>
    </r>
    <r>
      <rPr>
        <sz val="8"/>
        <color theme="1"/>
        <rFont val="Tahoma"/>
        <family val="2"/>
      </rPr>
      <t xml:space="preserve">y se hará seguimiento en el siguiente corte. </t>
    </r>
  </si>
  <si>
    <r>
      <t xml:space="preserve">Reporte At. Ciudadano: </t>
    </r>
    <r>
      <rPr>
        <sz val="8"/>
        <color theme="1"/>
        <rFont val="Tahoma"/>
        <family val="2"/>
      </rPr>
      <t xml:space="preserve">1. Se envió un correo a las áreas competentes informando las actividades de las solicitudes de copia de material audiovisual y los responsables el 2 de marzo de 2021. 2. Se ha enviado mensualmente un reporte con las solicitudes de copias pendiente por respuesta al área de programación y tráfico.
</t>
    </r>
    <r>
      <rPr>
        <b/>
        <sz val="8"/>
        <color theme="1"/>
        <rFont val="Tahoma"/>
        <family val="2"/>
      </rPr>
      <t xml:space="preserve">Análisis OCI: </t>
    </r>
    <r>
      <rPr>
        <sz val="8"/>
        <color theme="1"/>
        <rFont val="Tahoma"/>
        <family val="2"/>
      </rPr>
      <t xml:space="preserve">Verificados los soportes remitidos por el área se observa el correo emitido el 2 de marzo de 2021 con las actividades que deben adelantarse para la recepción y entrega de la copia de material audiovisual, así como las responsabilidades de cada área involucrada en el proceso; de igual manera se evidenciaron los correos [enero a marzo] en los que se recuerdan las gestiones pendientes frente a la responsabilidad de verificación y aprobación de entrega de material audiovisual por parte de la Dirección Operativa. 
Teniendo en cuenta lo anterior, se califica la acción </t>
    </r>
    <r>
      <rPr>
        <b/>
        <sz val="8"/>
        <color theme="1"/>
        <rFont val="Tahoma"/>
        <family val="2"/>
      </rPr>
      <t>"En Proceso"</t>
    </r>
    <r>
      <rPr>
        <sz val="8"/>
        <color theme="1"/>
        <rFont val="Tahoma"/>
        <family val="2"/>
      </rPr>
      <t xml:space="preserve"> y se recomienda incluir las implicaciones en las que se incurren en caso de incumplir con lo establecido en el procedimiento de conformidad con lo formulado en la actividad de control. </t>
    </r>
  </si>
  <si>
    <r>
      <t xml:space="preserve">Reporte At. Ciudadano: </t>
    </r>
    <r>
      <rPr>
        <sz val="8"/>
        <color theme="1"/>
        <rFont val="Tahoma"/>
        <family val="2"/>
      </rPr>
      <t xml:space="preserve">1. El 28 de julio se realizó actualización de la presente matriz donde se modifica este punto. Hasta el momento no ha sido necesario enviar esta información a las áreas. 2. Se ha enviado mensualmente un reporte con las solicitudes de copias pendiente por respuesta al área de programación y tráfico.
</t>
    </r>
    <r>
      <rPr>
        <b/>
        <sz val="8"/>
        <color theme="1"/>
        <rFont val="Tahoma"/>
        <family val="2"/>
      </rPr>
      <t xml:space="preserve">Análisis OCI: </t>
    </r>
    <r>
      <rPr>
        <sz val="8"/>
        <color theme="1"/>
        <rFont val="Tahoma"/>
        <family val="2"/>
      </rPr>
      <t xml:space="preserve">Verificados los soportes se observan los correos de mayo a agosto en los que se relacionan las solicitudes que se encuentran pendientes por gestión y aprobación por parte de la Dirección Operativa de conformidad con lo formulado. Por lo anterior, se mantiene la calificación </t>
    </r>
    <r>
      <rPr>
        <b/>
        <sz val="8"/>
        <color theme="1"/>
        <rFont val="Tahoma"/>
        <family val="2"/>
      </rPr>
      <t>"En Proceso"</t>
    </r>
    <r>
      <rPr>
        <sz val="8"/>
        <color theme="1"/>
        <rFont val="Tahoma"/>
        <family val="2"/>
      </rPr>
      <t xml:space="preserve"> y se recomienda seguir adelantando la ejecución de lo programado. 
De manera adicional, es importante que se adelante la revisión de los controles establecidos teniendo en cuenta la estructura indicada en la Guía para la administración del riesgo y el diseño de controles en entidades públicas VERSIÓN 5 </t>
    </r>
    <r>
      <rPr>
        <u/>
        <sz val="8"/>
        <color theme="1"/>
        <rFont val="Tahoma"/>
        <family val="2"/>
      </rPr>
      <t>"Responsable de ejecutar el control + Acción + Complemento"</t>
    </r>
    <r>
      <rPr>
        <sz val="8"/>
        <color theme="1"/>
        <rFont val="Tahoma"/>
        <family val="2"/>
      </rPr>
      <t>. Enlace: https://www.funcionpublica.gov.co/documents/28587410/34298398/2020-12-16_Guia_administracion_riesgos_dise%C3%B1o_controles_final.pdf/fa179c5e-45bb-dffd-027c-043d4733c834?t=1609857497641.</t>
    </r>
  </si>
  <si>
    <r>
      <t>1. Socializar el Procedimiento AUDITORIAS DE GESTIÓN (CCSE-PD-002).</t>
    </r>
    <r>
      <rPr>
        <sz val="8"/>
        <color rgb="FFFF0000"/>
        <rFont val="Arial"/>
        <family val="2"/>
      </rPr>
      <t xml:space="preserve">
</t>
    </r>
    <r>
      <rPr>
        <sz val="8"/>
        <color theme="1"/>
        <rFont val="Arial"/>
        <family val="2"/>
      </rPr>
      <t xml:space="preserve">
2. Socializar el Procedimiento SEGUIMIENTOS (CCSE-PD-003) revisado y/o actualizado en la vigencia.</t>
    </r>
  </si>
  <si>
    <r>
      <rPr>
        <b/>
        <sz val="8"/>
        <color rgb="FF000000"/>
        <rFont val="Tahoma"/>
        <family val="2"/>
      </rPr>
      <t>Análisis OCI:</t>
    </r>
    <r>
      <rPr>
        <sz val="8"/>
        <color rgb="FF000000"/>
        <rFont val="Tahoma"/>
        <family val="2"/>
      </rPr>
      <t xml:space="preserve"> Se realizó la revisión del procedimiento CCSE-FT-002 AUDITORÍAS DE GESTIÓN, en reunión de equipo, el 26 de marzo de 2021 y se  realizó solicitud de modificación al área de Planeación para la actualización en la intranet el 16 de abril de 2021. Para la fecha de este corte no se evidenció el procedimiento actualizado en la intranet, por lo cual se califica</t>
    </r>
    <r>
      <rPr>
        <b/>
        <sz val="8"/>
        <color rgb="FF000000"/>
        <rFont val="Tahoma"/>
        <family val="2"/>
      </rPr>
      <t xml:space="preserve"> "En proceso".</t>
    </r>
  </si>
  <si>
    <r>
      <rPr>
        <b/>
        <sz val="8"/>
        <color rgb="FF000000"/>
        <rFont val="Tahoma"/>
        <family val="2"/>
      </rPr>
      <t xml:space="preserve">Análisis OCI: </t>
    </r>
    <r>
      <rPr>
        <sz val="8"/>
        <color rgb="FF000000"/>
        <rFont val="Tahoma"/>
        <family val="2"/>
      </rPr>
      <t>A la fecha no se ha adelantado, se tiene programado para el tercer trimestre de la vigencia, por lo cual se califica</t>
    </r>
    <r>
      <rPr>
        <b/>
        <sz val="8"/>
        <color rgb="FF000000"/>
        <rFont val="Tahoma"/>
        <family val="2"/>
      </rPr>
      <t xml:space="preserve"> "Sin iniciar"</t>
    </r>
    <r>
      <rPr>
        <sz val="8"/>
        <color rgb="FF000000"/>
        <rFont val="Tahoma"/>
        <family val="2"/>
      </rPr>
      <t xml:space="preserve"> y se hará seguimiento en el siguiente corte. </t>
    </r>
  </si>
  <si>
    <r>
      <t xml:space="preserve">Análisis OCI: </t>
    </r>
    <r>
      <rPr>
        <sz val="8"/>
        <color theme="1"/>
        <rFont val="Tahoma"/>
        <family val="2"/>
      </rPr>
      <t xml:space="preserve">Teniendo en cuenta que la Oficina de Control Interno adelantó la actualización de los riesgos de corrupción a 31 de julio de 2021, se evidencia que se realiza el seguimiento del Plan de Fomento de la cultura de autocontrol en el formato en el que se formuló y que reposa en el enlace: https://docs.google.com/spreadsheets/d/1jbM-86OwHy4ubdNw-ItYdnvGPHTKDvIAv9Aq2t4G-wc/edit#gid=930010860, así como en la matriz de seguimiento a las actividades de la Oficina de Control Interno mensualmente. Teniendo en cuenta lo anterior, se califica la acción </t>
    </r>
    <r>
      <rPr>
        <b/>
        <sz val="8"/>
        <color theme="1"/>
        <rFont val="Tahoma"/>
        <family val="2"/>
      </rPr>
      <t>"En Proceso".</t>
    </r>
  </si>
  <si>
    <r>
      <rPr>
        <b/>
        <sz val="8"/>
        <color rgb="FF000000"/>
        <rFont val="Tahoma"/>
        <family val="2"/>
      </rPr>
      <t>Análisis OCI:</t>
    </r>
    <r>
      <rPr>
        <sz val="8"/>
        <color rgb="FF000000"/>
        <rFont val="Tahoma"/>
        <family val="2"/>
      </rPr>
      <t xml:space="preserve"> Se realizaron capacitaciones internas en temas de * Código de ética del auditor, * Código de integridad de Canal Capital y * Manual de auditoría, en reunión del 19 de marzo de 2021 y sobre * Gestión documental y * Manual de auditoría II el 9 y 16 de abril de 2021. De acuerdo con los avances presentados, se califica</t>
    </r>
    <r>
      <rPr>
        <b/>
        <sz val="8"/>
        <color rgb="FF000000"/>
        <rFont val="Tahoma"/>
        <family val="2"/>
      </rPr>
      <t xml:space="preserve"> "En proceso".</t>
    </r>
  </si>
  <si>
    <r>
      <t xml:space="preserve">6. Revisar y/o actualizar Estatuto de Auditoría - Canal Capital
7. Revisar y/o actualizar Manual de Auditoría Interna - Canal Capital
</t>
    </r>
    <r>
      <rPr>
        <sz val="8"/>
        <rFont val="Arial"/>
        <family val="2"/>
      </rPr>
      <t xml:space="preserve">
8. Socialización del Estatuto de Auditoría y Manual de Auditoría al equipo de la Oficina de Control Interno. </t>
    </r>
  </si>
  <si>
    <r>
      <t xml:space="preserve">Análisis OCI: </t>
    </r>
    <r>
      <rPr>
        <sz val="8"/>
        <color theme="1"/>
        <rFont val="Tahoma"/>
        <family val="2"/>
      </rPr>
      <t xml:space="preserve">La Oficina de Control Interno adelantó la actualización de los riesgos de corrupción a 31 de julio de 2021, por lo que verificando el cumplimiento de las actividades formuladas se evidencia la solicitud de publicación del Estatuto de auditoría al área de Planeación el 19 de agosto de 2021, así como el Manual de auditoría que fue revisado, modificado y remitido para publicación en la intranet el 23 de julio fue actualizado en la plataforma el 17 de agosto de 2021 por lo que su socialización se adelantará durante el tercer cuatrimestre de la vigencia 2021. 
Teniendo en cuenta lo anterior, se califica la acción </t>
    </r>
    <r>
      <rPr>
        <b/>
        <sz val="8"/>
        <color theme="1"/>
        <rFont val="Tahoma"/>
        <family val="2"/>
      </rPr>
      <t>"En Proceso"</t>
    </r>
    <r>
      <rPr>
        <sz val="8"/>
        <color theme="1"/>
        <rFont val="Tahoma"/>
        <family val="2"/>
      </rPr>
      <t xml:space="preserve">. </t>
    </r>
  </si>
  <si>
    <r>
      <t>Reporte Planeación:</t>
    </r>
    <r>
      <rPr>
        <sz val="8"/>
        <color theme="1"/>
        <rFont val="Tahoma"/>
        <family val="2"/>
      </rPr>
      <t xml:space="preserve"> Durante el periodo de reporte se hicieron tres seguimientos: El primero de ellos en el mes de enero con corte al 31 de diciembre de 2020. El segundo en el mes de febrero asociado a la reprogramación de metas y presupuesto (No arroja soporte). El tercero em el mes de abril asociado a los seguimientos de los proyectos de inversión del primer trimestre de 2021. 
</t>
    </r>
    <r>
      <rPr>
        <b/>
        <sz val="8"/>
        <color theme="1"/>
        <rFont val="Tahoma"/>
        <family val="2"/>
      </rPr>
      <t xml:space="preserve">
Análisis OCI:</t>
    </r>
    <r>
      <rPr>
        <sz val="8"/>
        <color theme="1"/>
        <rFont val="Tahoma"/>
        <family val="2"/>
      </rPr>
      <t xml:space="preserve">  Se verifican los documentos enviados, los cuáles dan soporte a los seguimientos realizados. Sin embargo, no se remiten soportes de los correos electrónicos o actas de reunión como indica la actividad, de las reuniones con los responsables de hacer seguimiento a los proyectos. Además como se realizarán varios seguimientos en el año  se califica  como </t>
    </r>
    <r>
      <rPr>
        <b/>
        <sz val="8"/>
        <color theme="1"/>
        <rFont val="Tahoma"/>
        <family val="2"/>
      </rPr>
      <t>"En Proceso".</t>
    </r>
  </si>
  <si>
    <r>
      <t>Reporte Planeación:</t>
    </r>
    <r>
      <rPr>
        <sz val="8"/>
        <color theme="1"/>
        <rFont val="Tahoma"/>
        <family val="2"/>
      </rPr>
      <t xml:space="preserve"> Durante el segundo cuatrimestre se llevaron a cabo seguimientos a le ejecución de los proyectos de inversión en el aplicativo SPI cuyo insumo contribuye en el reporte de información en el sistema SEGPLAN, esto permite validar información y reducir el riesgos de inconsistencia en los reportes realizados.  
</t>
    </r>
    <r>
      <rPr>
        <b/>
        <sz val="8"/>
        <color theme="1"/>
        <rFont val="Tahoma"/>
        <family val="2"/>
      </rPr>
      <t xml:space="preserve">
Análisis OCI:</t>
    </r>
    <r>
      <rPr>
        <sz val="8"/>
        <color theme="1"/>
        <rFont val="Tahoma"/>
        <family val="2"/>
      </rPr>
      <t xml:space="preserve">  Se verifican los documentos enviados, los cuáles dan soporte a los seguimientos y reportes realizados para los meses de  mayo, junio, julio y agosto de los proyectos de inversión 7511 y 7505 en el sistema SPI, se evidencia  el reporte al SEGPLAN del mes de junio. También se evidencian los resultados del Plan de Fortalecimiento Institucional, insumo del proyecto 7511. Dado a que se realizarán  seguimientos a los proyectos de inversión durante los meses de  septiembre a diciembre  se califica  como </t>
    </r>
    <r>
      <rPr>
        <b/>
        <sz val="8"/>
        <color theme="1"/>
        <rFont val="Tahoma"/>
        <family val="2"/>
      </rPr>
      <t>"En Proceso".</t>
    </r>
  </si>
  <si>
    <t xml:space="preserve">1. Mantener la aplicación de la ruta de revisión del contenido a publicar o difundir por parte de la Coordinación de Prensa y Comunicaciones. 
2. Incluir la descripción de la ruta de revisión de contenido a publicar en la Política de Comunicaciones . </t>
  </si>
  <si>
    <t>1. Política de Comunicaciones con la ruta de aprobación incluida.</t>
  </si>
  <si>
    <r>
      <t xml:space="preserve">Reporte Comunicaciones: </t>
    </r>
    <r>
      <rPr>
        <sz val="8"/>
        <color theme="1"/>
        <rFont val="Tahoma"/>
        <family val="2"/>
      </rPr>
      <t xml:space="preserve">Socialización de la ruta de flujo de trabajo en la jornada de reinducción que se llevó a cabo en el primer semestre de este año en curso. Es importante compartir que junto a planeación se consideró necesario realizar una acotación al riesgo mencionado, respecto a las comunicaciones que manejamos en la dependencia, teniendo en cuenta el enfoque en comunicación interna. Dicho cambio ya se socializó con el equipo de planeación y se realizaron los debidos ajustes en el mes de julio que esperamos se vean reflejados para los próximos seguimientos.
</t>
    </r>
    <r>
      <rPr>
        <b/>
        <sz val="8"/>
        <color theme="1"/>
        <rFont val="Tahoma"/>
        <family val="2"/>
      </rPr>
      <t xml:space="preserve">Análisis OCI: </t>
    </r>
    <r>
      <rPr>
        <sz val="8"/>
        <color theme="1"/>
        <rFont val="Tahoma"/>
        <family val="2"/>
      </rPr>
      <t xml:space="preserve">Se evidencia la presentación de la ruta para la revisión del contenido a publicar; sin embargo, teniendo en cuenta lo formulado en las actividades de control no se ha adelantado la inclusión en la Política de Comunicaciones, por lo que se recomienda adelantar la revisión de las acciones establecidas con el fin de establecer la pertinencia de éstas para mitigación del riesgo identificado. Teniendo en cuenta lo anterior, así como la fecha de ejecución se mantiene la calificación </t>
    </r>
    <r>
      <rPr>
        <b/>
        <sz val="8"/>
        <color theme="1"/>
        <rFont val="Tahoma"/>
        <family val="2"/>
      </rPr>
      <t xml:space="preserve">"En Proceso".
</t>
    </r>
    <r>
      <rPr>
        <sz val="8"/>
        <color theme="1"/>
        <rFont val="Tahoma"/>
        <family val="2"/>
      </rPr>
      <t xml:space="preserve">De manera adicional, es importante que se adelante la revisión de los controles establecidos teniendo en cuenta la estructura indicada en la Guía para la administración del riesgo y el diseño de controles en entidades públicas VERSIÓN 5 </t>
    </r>
    <r>
      <rPr>
        <u/>
        <sz val="8"/>
        <color theme="1"/>
        <rFont val="Tahoma"/>
        <family val="2"/>
      </rPr>
      <t>"Responsable de ejecutar el control + Acción + Complemento"</t>
    </r>
    <r>
      <rPr>
        <sz val="8"/>
        <color theme="1"/>
        <rFont val="Tahoma"/>
        <family val="2"/>
      </rPr>
      <t>. Enlace: https://www.funcionpublica.gov.co/documents/28587410/34298398/2020-12-16_Guia_administracion_riesgos_dise%C3%B1o_controles_final.pdf/fa179c5e-45bb-dffd-027c-043d4733c834?t=1609857497641.</t>
    </r>
  </si>
  <si>
    <t>Ausencia de criterios para la invitación a oferentes que puedan proporcionar contenidos o  servicios logísticos requeridos por la dirección operativa.</t>
  </si>
  <si>
    <t>1. AGJC-CN-MN-001 Manual de contratación que se encuentre vigente.
3. MPTV-PD-006 Presentación de iniciativas - banco de proyectos audiovisuales y digitales</t>
  </si>
  <si>
    <t>Los lideres de las  áreas misionales (digital, proyectos estratégicos, cultura - ciudadanía y educación, sistema informativo, entre otros), el coordinador de producción, el profesional universitario de producción,  los productores que estas instancias consideren, los colaboradores del área técnica y/o programación, los colaboradores de la subdirección financiera, jurídica y administrativa designados, una vez se identifica la necesidad de adquisición de contenidos o servicios logísticos realizan la definición de las condiciones técnicas,  jurídicas y financieras para  la contratación de los proveedores de  requeridos por la dirección operativa.</t>
  </si>
  <si>
    <t>Expediente con la información precontractual para  la contratación de los proveedores requeridos por la dirección operativa tales como estudio previo y soportes. 
Esta información puede visualizarse en una carpeta drive compartida o en el link de Secop II</t>
  </si>
  <si>
    <t>Número de expedientes cargados carpeta drive compartida o en el link de Secop II</t>
  </si>
  <si>
    <r>
      <t xml:space="preserve">Reporte Producción: </t>
    </r>
    <r>
      <rPr>
        <sz val="8"/>
        <color theme="1"/>
        <rFont val="Tahoma"/>
        <family val="2"/>
      </rPr>
      <t xml:space="preserve">Actualmente se cuenta con los siguientes procesos contractuales realizados: 1. Operador logístico bajo el numero de contrato 024 de 2021 asignado al proveedor Patagonia Films, 2. Bolsa de corresponsales bajo el contrato 284 de 2021 asignado al proveedor Patagonia Films, 3. Administración delegada asignada a Rafael Poveda bajo el numero de contrato 188 de 2021, 4. Transporte de pasajeros contrato número 181 de 2021 asignado al proveedor AS transporte, 5. Transporte de carga asignado al proveedor Transportes Alex Ltda  bajo el numero de contrato 334 de 2021.
</t>
    </r>
    <r>
      <rPr>
        <b/>
        <sz val="8"/>
        <color theme="1"/>
        <rFont val="Tahoma"/>
        <family val="2"/>
      </rPr>
      <t xml:space="preserve">Análisis OCI: </t>
    </r>
    <r>
      <rPr>
        <sz val="8"/>
        <color theme="1"/>
        <rFont val="Tahoma"/>
        <family val="2"/>
      </rPr>
      <t xml:space="preserve">Se adelanta la solicitud de permisos sobre los expedientes evidenciando que el área mantiene en su archivo de gestión los documentos precontractuales en borrador, así como los documentos soporte [documentos del contratista], al adelantar la verificación en la plataforma SECOP II no se evidencia la coherencia de la numeración por lo que es importante que se adelante la verificación de manera que el equipo de la Oficina de Control Interno pueda evaluar los soportes remitidos de manera adecuada. 
Por lo anterior, se califica la acción </t>
    </r>
    <r>
      <rPr>
        <b/>
        <sz val="8"/>
        <color theme="1"/>
        <rFont val="Tahoma"/>
        <family val="2"/>
      </rPr>
      <t xml:space="preserve">"En Proceso" </t>
    </r>
    <r>
      <rPr>
        <sz val="8"/>
        <color theme="1"/>
        <rFont val="Tahoma"/>
        <family val="2"/>
      </rPr>
      <t>y se recomienda al área remitir los enlaces de consulta SECOP II para adelantar la verificación de los documentos precontractuales requeridos y/o el enlace de dicha documentación con los permisos correspondientes de conformidad con la Circular Interna No. 024 de 2020 para los próximos seguimientos.</t>
    </r>
  </si>
  <si>
    <r>
      <rPr>
        <b/>
        <sz val="8"/>
        <color theme="1"/>
        <rFont val="Tahoma"/>
        <family val="2"/>
      </rPr>
      <t xml:space="preserve">1. </t>
    </r>
    <r>
      <rPr>
        <sz val="8"/>
        <color theme="1"/>
        <rFont val="Tahoma"/>
        <family val="2"/>
      </rPr>
      <t xml:space="preserve">Proveedores contenidos
*TAYFERCABEZA
*UT LFP
*LA PIRAGNA EPICA
*FILMAWA SAS
</t>
    </r>
    <r>
      <rPr>
        <b/>
        <sz val="8"/>
        <color theme="1"/>
        <rFont val="Tahoma"/>
        <family val="2"/>
      </rPr>
      <t xml:space="preserve">Drive jurídica </t>
    </r>
    <r>
      <rPr>
        <sz val="8"/>
        <color theme="1"/>
        <rFont val="Tahoma"/>
        <family val="2"/>
      </rPr>
      <t xml:space="preserve">
https://drive.google.com/drive/u/2/folders/1FITyeoluPjwQ-n4qUA3g3dcqr7Sg7acR
</t>
    </r>
    <r>
      <rPr>
        <b/>
        <sz val="8"/>
        <color theme="1"/>
        <rFont val="Tahoma"/>
        <family val="2"/>
      </rPr>
      <t>2.</t>
    </r>
    <r>
      <rPr>
        <sz val="8"/>
        <color theme="1"/>
        <rFont val="Tahoma"/>
        <family val="2"/>
      </rPr>
      <t xml:space="preserve"> Proveedor de transporte "ASOCIACION DE TRANSPORTADORES ESPECIALES":
https://community.secop.gov.co/Public/Tendering/OpportunityDetail/Index?noticeUID=CO1.NTC.1771666&amp;isFromPublicArea=True&amp;isModal=False
</t>
    </r>
    <r>
      <rPr>
        <b/>
        <sz val="8"/>
        <color theme="1"/>
        <rFont val="Tahoma"/>
        <family val="2"/>
      </rPr>
      <t>3.</t>
    </r>
    <r>
      <rPr>
        <sz val="8"/>
        <color theme="1"/>
        <rFont val="Tahoma"/>
        <family val="2"/>
      </rPr>
      <t xml:space="preserve"> Contrato 459 de 2021 DIECISEIS 9 FILMS SAS 
https://community.secop.gov.co/Public/Tendering/OpportunityDetail/Index?noticeUID=CO1.NTC.2139274&amp;isFromPublicArea=True&amp;isModal=False
</t>
    </r>
    <r>
      <rPr>
        <b/>
        <sz val="8"/>
        <color theme="1"/>
        <rFont val="Tahoma"/>
        <family val="2"/>
      </rPr>
      <t>4.</t>
    </r>
    <r>
      <rPr>
        <sz val="8"/>
        <color theme="1"/>
        <rFont val="Tahoma"/>
        <family val="2"/>
      </rPr>
      <t xml:space="preserve"> Contrato 458 de 2021 Guoquitoqui SAS
https://community.secop.gov.co/Public/Tendering/OpportunityDetail/Index?noticeUID=CO1.NTC.2139272&amp;isFromPublicArea=True&amp;isModal=False
</t>
    </r>
    <r>
      <rPr>
        <b/>
        <sz val="8"/>
        <color theme="1"/>
        <rFont val="Tahoma"/>
        <family val="2"/>
      </rPr>
      <t>Drive jurídica</t>
    </r>
    <r>
      <rPr>
        <sz val="8"/>
        <color theme="1"/>
        <rFont val="Tahoma"/>
        <family val="2"/>
      </rPr>
      <t xml:space="preserve">
Adición y prórroga del contrato 181- 2021 https://drive.google.com/drive/u/1/folders/1FyldQ0Fhw0HRArswroYs4xepPVDuA0SE</t>
    </r>
  </si>
  <si>
    <r>
      <rPr>
        <b/>
        <sz val="8"/>
        <color theme="1"/>
        <rFont val="Tahoma"/>
        <family val="2"/>
      </rPr>
      <t xml:space="preserve">Reporte D. Operativa: </t>
    </r>
    <r>
      <rPr>
        <sz val="8"/>
        <color theme="1"/>
        <rFont val="Tahoma"/>
        <family val="2"/>
      </rPr>
      <t xml:space="preserve">Se relacionan a continuación los contratos suscritos en el periodo de reporte:
1. Contratar bajo la modalidad de producción por encargo, el diseño, preproducción, producción y posproducción para los proyectos audiovisuales MICROFICCIONES NUEVAS REALIDADES, NO FICCIÓN INFANTIL AMIGOS COMO SOMOS, NO FICCIÓN INFANTIL LA ALEGRÍA DE CONVIVIR, DOCUREALITY TRANSFORMACIONES, ANIMACIÓN DOCUMENTAL TECHO DE CRISTAL y FICCIÓN ANIMADA LOS ANIMALES o como llegaren a denominarse, propuestos para la línea de Ciudadanía, Cultura y Educación, en cumplimiento de los objetivos y gestión de Canal
Se aclara los contenidos relacionados "la alegría de convivir" y "techo de cristal", fueron declarados desierto 
2. Adición y prórroga del contrato 181- 2021 correspondiente al servicio de transporte y contrato 186 de 2021
3. Contrato 459 de 2021 DIECISEIS 9 FILMS SAS 
4. Contrato 458 de 2021 Guoquitoqui SAS
</t>
    </r>
    <r>
      <rPr>
        <b/>
        <sz val="8"/>
        <color theme="1"/>
        <rFont val="Tahoma"/>
        <family val="2"/>
      </rPr>
      <t xml:space="preserve">Análisis OCI: </t>
    </r>
    <r>
      <rPr>
        <sz val="8"/>
        <color theme="1"/>
        <rFont val="Tahoma"/>
        <family val="2"/>
      </rPr>
      <t xml:space="preserve">Se adelanta la verificación de los enlaces suministrados observando que se viene adelantando el cargue de la información precontractual y contractual; sin embargo, no se observa la totalidad de la documentación publicada en el Drive de los proveedores de contenidos y la ejecución del contrato de transporte no se encuentra en SECOP II. Por lo anterior, se recomienda adelantar la verificación de la información publicada de manera que ésta se encuentre completa finalizando la ejecución de lo formulado. Por lo anterior, se mantiene la calificación </t>
    </r>
    <r>
      <rPr>
        <b/>
        <sz val="8"/>
        <color theme="1"/>
        <rFont val="Tahoma"/>
        <family val="2"/>
      </rPr>
      <t xml:space="preserve">"En Proceso" </t>
    </r>
    <r>
      <rPr>
        <sz val="8"/>
        <color theme="1"/>
        <rFont val="Tahoma"/>
        <family val="2"/>
      </rPr>
      <t xml:space="preserve">y se reitera la recomendación de continuar ejecutando lo programado. 
De manera adicional, es importante que se adelante la revisión de los controles establecidos teniendo en cuenta la estructura indicada en la Guía para la administración del riesgo y el diseño de controles en entidades públicas VERSIÓN 5 </t>
    </r>
    <r>
      <rPr>
        <u/>
        <sz val="8"/>
        <color theme="1"/>
        <rFont val="Tahoma"/>
        <family val="2"/>
      </rPr>
      <t>"Responsable de ejecutar el control + Acción + Complemento"</t>
    </r>
    <r>
      <rPr>
        <sz val="8"/>
        <color theme="1"/>
        <rFont val="Tahoma"/>
        <family val="2"/>
      </rPr>
      <t>. Enlace: https://www.funcionpublica.gov.co/documents/28587410/34298398/2020-12-16_Guia_administracion_riesgos_dise%C3%B1o_controles_final.pdf/fa179c5e-45bb-dffd-027c-043d4733c834?t=1609857497641.</t>
    </r>
  </si>
  <si>
    <t>1. Falta o incumplimiento de los puntos de control en la gestión de la programación en relación con contenidos que no provienen de los equipos de producción o comercialización del canal.</t>
  </si>
  <si>
    <r>
      <t xml:space="preserve">Reporte Programación: </t>
    </r>
    <r>
      <rPr>
        <sz val="8"/>
        <color theme="1"/>
        <rFont val="Tahoma"/>
        <family val="2"/>
      </rPr>
      <t xml:space="preserve">Se ha realizado el control conforme se tiene establecido.
</t>
    </r>
    <r>
      <rPr>
        <b/>
        <sz val="8"/>
        <color theme="1"/>
        <rFont val="Tahoma"/>
        <family val="2"/>
      </rPr>
      <t xml:space="preserve">Análisis OCI: </t>
    </r>
    <r>
      <rPr>
        <sz val="8"/>
        <color theme="1"/>
        <rFont val="Tahoma"/>
        <family val="2"/>
      </rPr>
      <t xml:space="preserve">Verificados los soportes remitidos por el área se evidencian las actas de reunión del 26 de mayo, 23 de junio y 28 de julio con la Dirección Operativa para verificación de la parrilla del mes, así como los correos de remisión de la continuidad semanal y el diligenciamiento de la bitácora diaria del máster de emisión [MDCC-FT-073] por parte de los cuatro (4) responsables. Teniendo en cuenta lo anterior, así como las fechas de ejecución se mantiene la calificación </t>
    </r>
    <r>
      <rPr>
        <b/>
        <sz val="8"/>
        <color theme="1"/>
        <rFont val="Tahoma"/>
        <family val="2"/>
      </rPr>
      <t>"En Proceso"</t>
    </r>
    <r>
      <rPr>
        <sz val="8"/>
        <color theme="1"/>
        <rFont val="Tahoma"/>
        <family val="2"/>
      </rPr>
      <t xml:space="preserve"> y se recomienda mantener la ejecución de las actividades formuladas en los tiempos establecidos. </t>
    </r>
    <r>
      <rPr>
        <b/>
        <sz val="8"/>
        <color theme="1"/>
        <rFont val="Tahoma"/>
        <family val="2"/>
      </rPr>
      <t xml:space="preserve">
</t>
    </r>
    <r>
      <rPr>
        <sz val="8"/>
        <color theme="1"/>
        <rFont val="Tahoma"/>
        <family val="2"/>
      </rPr>
      <t xml:space="preserve">De manera adicional, es importante que se adelante la revisión de los controles establecidos teniendo en cuenta la estructura indicada en la Guía para la administración del riesgo y el diseño de controles en entidades públicas VERSIÓN 5 </t>
    </r>
    <r>
      <rPr>
        <u/>
        <sz val="8"/>
        <color theme="1"/>
        <rFont val="Tahoma"/>
        <family val="2"/>
      </rPr>
      <t>"Responsable de ejecutar el control + Acción + Complemento"</t>
    </r>
    <r>
      <rPr>
        <sz val="8"/>
        <color theme="1"/>
        <rFont val="Tahoma"/>
        <family val="2"/>
      </rPr>
      <t>. Enlace: https://www.funcionpublica.gov.co/documents/28587410/34298398/2020-12-16_Guia_administracion_riesgos_dise%C3%B1o_controles_final.pdf/fa179c5e-45bb-dffd-027c-043d4733c834?t=1609857497641.</t>
    </r>
  </si>
  <si>
    <t xml:space="preserve">Cada vez que se requiera iniciar un proceso de contratación en el cual sea necesario efectuar un estudio de mercado, el coordinador del área técnica, el ingeniero de apoyo del área (contratista) o la persona que el coordinador y/o el director operativo designe, se debe adelantar las siguientes acciones:
1. Proyección de un anexo técnico que responda a la necesidad a satisfacer
2. Invitación a cotizar a empresas con capacidad de proveer el producto o servicios a contratar
3. Comparación técnica, comercial y económica de las ofertas </t>
  </si>
  <si>
    <t>Carpeta "estudio de mercado "con la siguiente información:
1. Estudios de mercado de las contrataciones de los procesos de contratación a los que aplique
2. Ofertas de proveedores
3. Anexos técnicos
4. Archivo "cuadro consolidado"
5. "AGJC-CN-FT-028 listado de documentos para contratar"</t>
  </si>
  <si>
    <r>
      <t xml:space="preserve">Reporte Técnica: </t>
    </r>
    <r>
      <rPr>
        <sz val="8"/>
        <color theme="1"/>
        <rFont val="Tahoma"/>
        <family val="2"/>
      </rPr>
      <t xml:space="preserve">Durante el segundo cuatrimestre la coordinación adelanto tres (3) procesos de contratación para los cuales se realizó estudio de mercado a la totalidad de los procesos:
 1. Cto 387-2021 - ADTEL LATAM S.A.S.
 2. Cto 413-2021 - INGELOS TELECOMUMICACIONES S.A.S.
 3. Cto 479-2021 - ADTEL LATAM S.A.S.
</t>
    </r>
    <r>
      <rPr>
        <b/>
        <sz val="8"/>
        <color theme="1"/>
        <rFont val="Tahoma"/>
        <family val="2"/>
      </rPr>
      <t xml:space="preserve">Análisis OCI: </t>
    </r>
    <r>
      <rPr>
        <sz val="8"/>
        <color theme="1"/>
        <rFont val="Tahoma"/>
        <family val="2"/>
      </rPr>
      <t xml:space="preserve">Se pudo revisar que el contrato 387 de 2021 y contrato 413 de 2021 cumplen la actividad de control. El contrato 479 de 2021 solo cuenta  con una de las ofertas presentadas (backborne) según la documentación aportada por el area. Sin embargo se pudo revisar la carpeta contractual correspondiente y se evidencia que si están los soportes de las además ofertas presentadas. Se sugiere al area aportar todas las evidencias que den cuenta de la actividad de control para el próximo seguimiento y que sean correspondientes al contenido de la carpeta contractual. Se califica </t>
    </r>
    <r>
      <rPr>
        <b/>
        <sz val="8"/>
        <color theme="1"/>
        <rFont val="Tahoma"/>
        <family val="2"/>
      </rPr>
      <t>"En Proceso".</t>
    </r>
  </si>
  <si>
    <t>El Líder de proyectos estratégicos y/o el profesional de ventas y mercadeo, cada vez que se perfecciona un contrato u oferta de servicio, realizan la asignación de los productores para las diferentes cuentas del área, asi mismo realizan las reuniones de tráfico (mínimo dos veces en el mes) con los equipos de proyectos estratégicos (comunicación publica y negocios estratégicos). Como soporte de la ejecución de estas actividades se realiza el registro de la información en la herramienta dispuesta para este fin.</t>
  </si>
  <si>
    <t>Líder de proyectos estratégicos
Profesional de ventas y mercadeo</t>
  </si>
  <si>
    <r>
      <rPr>
        <u/>
        <sz val="8"/>
        <color rgb="FF000000"/>
        <rFont val="Tahoma"/>
        <family val="2"/>
      </rPr>
      <t xml:space="preserve">Gestión comercial y mercadeo: 
</t>
    </r>
    <r>
      <rPr>
        <u/>
        <sz val="8"/>
        <color rgb="FF1155CC"/>
        <rFont val="Tahoma"/>
        <family val="2"/>
      </rPr>
      <t xml:space="preserve">https://docs.google.com/spreadsheets/d/1ffGQZG5IR9tId9nSyk9frYZ2mmp-TyXKR0AK8i-Gay4/edit#gid=99290053
</t>
    </r>
    <r>
      <rPr>
        <u/>
        <sz val="8"/>
        <color rgb="FF000000"/>
        <rFont val="Tahoma"/>
        <family val="2"/>
      </rPr>
      <t xml:space="preserve">Negocios estratégicos:
</t>
    </r>
    <r>
      <rPr>
        <u/>
        <sz val="8"/>
        <color rgb="FF1155CC"/>
        <rFont val="Tahoma"/>
        <family val="2"/>
      </rPr>
      <t>https://drive.google.com/drive/u/2/folders/1ePy6LmLc_VgSlub7tQseWrI7Nl1AzFf0</t>
    </r>
  </si>
  <si>
    <r>
      <t xml:space="preserve">Reporte Comercialización: </t>
    </r>
    <r>
      <rPr>
        <sz val="8"/>
        <color theme="1"/>
        <rFont val="Tahoma"/>
        <family val="2"/>
      </rPr>
      <t xml:space="preserve">No se adelanta reporte de avances.
</t>
    </r>
    <r>
      <rPr>
        <b/>
        <sz val="8"/>
        <color theme="1"/>
        <rFont val="Tahoma"/>
        <family val="2"/>
      </rPr>
      <t xml:space="preserve">Análisis OCI:  </t>
    </r>
    <r>
      <rPr>
        <sz val="8"/>
        <color theme="1"/>
        <rFont val="Tahoma"/>
        <family val="2"/>
      </rPr>
      <t xml:space="preserve">Sin contar con el reporte correspondiente del área donde se explicará las gestiones realizadas para dar cumplimiento a la actividad de control formulada, se pudo revisar los soportes remitidos. En estos se pudo verificar que se viene ejecutando las actividades formuladas consignadas en los formatos dispuestos para tal fin (MCOM-FT-019 SEGUIMIENTO A LA GESTION COMERCIAL Y MERCADEO e INFORME EJECUTIVO SEGUIMIENTO DE ACTIVIDADES y los Informes Ejecutivos de Seguimiento de Actividades). Se infiere de lo revisado que el área está cumpliendo con la gestión del riesgo de corrupción. De igual  manera se recuerda los distintos documentos internos de Canal Capital que establecen las reglas para efectuar los reportes en el marco de los seguimientos de la oficina de control interno, por ejemplo, el reporte en la columna "Relación de avances" del formato "Matriz relación de soportes y avances  - mapa riesgos de corrupción". En vista de la fecha programada, se califica como </t>
    </r>
    <r>
      <rPr>
        <b/>
        <sz val="8"/>
        <color theme="1"/>
        <rFont val="Tahoma"/>
        <family val="2"/>
      </rPr>
      <t>"En proceso"</t>
    </r>
    <r>
      <rPr>
        <sz val="8"/>
        <color theme="1"/>
        <rFont val="Tahoma"/>
        <family val="2"/>
      </rPr>
      <t xml:space="preserve">. 
</t>
    </r>
    <r>
      <rPr>
        <b/>
        <sz val="8"/>
        <color theme="1"/>
        <rFont val="Tahoma"/>
        <family val="2"/>
      </rPr>
      <t xml:space="preserve">
</t>
    </r>
    <r>
      <rPr>
        <sz val="8"/>
        <color theme="1"/>
        <rFont val="Tahoma"/>
        <family val="2"/>
      </rPr>
      <t xml:space="preserve">Frente al formato MCOM-FT-019 se recomienda hacer una revisión de la información ya que en algunas filas no se evidencia el diligenciamiento integral de la información, lo que genera debilidades en la información al no contar con información relevante como Dirección, teléfono, página web, contacto, datos del contacto (teléfono, celular y correo electrónico) que permita que la información no se concentre en quienes lideran estos acercamientos con estas empresas. </t>
    </r>
    <r>
      <rPr>
        <b/>
        <sz val="8"/>
        <color theme="1"/>
        <rFont val="Tahoma"/>
        <family val="2"/>
      </rPr>
      <t xml:space="preserve">
</t>
    </r>
  </si>
  <si>
    <r>
      <t xml:space="preserve">Reporte Talento Humano: </t>
    </r>
    <r>
      <rPr>
        <sz val="8"/>
        <color theme="1"/>
        <rFont val="Tahoma"/>
        <family val="2"/>
      </rPr>
      <t xml:space="preserve">Se realizó la reunión en el área.
</t>
    </r>
    <r>
      <rPr>
        <b/>
        <sz val="8"/>
        <color theme="1"/>
        <rFont val="Tahoma"/>
        <family val="2"/>
      </rPr>
      <t xml:space="preserve">
Análisis OCI:  </t>
    </r>
    <r>
      <rPr>
        <sz val="8"/>
        <color theme="1"/>
        <rFont val="Tahoma"/>
        <family val="2"/>
      </rPr>
      <t xml:space="preserve">Se verifica el acta de reunión enviada, la cuál corresponde a una reunión realizada por Talento Humano, donde se revisó el ingreso de una nueva persona a Capital en el mes de enero. En el acta se deja constancia de que el ingreso cumplió con los requisitos establecidos, verificando los controles establecidos para tal fin.  Se recomienda incluir en las reuniones y dejar constancia en las actas, la revisión del procedimiento    AGTH-PD-005 INGRESO DE SERVIDORES PUBLICOS .                                     
Teniendo en cuenta que se pueden generar más ingresos de personal durante el año, se califica  como </t>
    </r>
    <r>
      <rPr>
        <b/>
        <sz val="8"/>
        <color theme="1"/>
        <rFont val="Tahoma"/>
        <family val="2"/>
      </rPr>
      <t>"En Proceso"</t>
    </r>
    <r>
      <rPr>
        <sz val="8"/>
        <color theme="1"/>
        <rFont val="Tahoma"/>
        <family val="2"/>
      </rPr>
      <t>.</t>
    </r>
  </si>
  <si>
    <r>
      <t xml:space="preserve">Reporte Talento Humano: </t>
    </r>
    <r>
      <rPr>
        <sz val="8"/>
        <color theme="1"/>
        <rFont val="Tahoma"/>
        <family val="2"/>
      </rPr>
      <t xml:space="preserve">Se realizó la reunión en el área.
</t>
    </r>
    <r>
      <rPr>
        <b/>
        <sz val="8"/>
        <color theme="1"/>
        <rFont val="Tahoma"/>
        <family val="2"/>
      </rPr>
      <t xml:space="preserve">
Análisis OCI:  </t>
    </r>
    <r>
      <rPr>
        <sz val="8"/>
        <color theme="1"/>
        <rFont val="Tahoma"/>
        <family val="2"/>
      </rPr>
      <t xml:space="preserve">Se verifica el acta de reunión enviada, la cuál corresponde a una reunión realizada por el equipo de Talento Humano el 24 de junio, donde se revisó el ingreso de dos funcionarios en el mes de abril. En el acta se deja constancia de que el ingreso cumplió con los requisitos establecidos, verificando los controles establecidos para tal fin.  Se recomienda incluir en las reuniones y dejar constancia en las actas, la revisión del procedimiento    AGTH-PD-005 INGRESO DE SERVIDORES PUBLICOS .                                     
Teniendo en cuenta que se pueden generar más ingresos de personal durante el año, se califica  como </t>
    </r>
    <r>
      <rPr>
        <b/>
        <sz val="8"/>
        <color theme="1"/>
        <rFont val="Tahoma"/>
        <family val="2"/>
      </rPr>
      <t>"En Proceso"</t>
    </r>
    <r>
      <rPr>
        <sz val="8"/>
        <color theme="1"/>
        <rFont val="Tahoma"/>
        <family val="2"/>
      </rPr>
      <t>.</t>
    </r>
  </si>
  <si>
    <t>1. Un (1) documento con el estudio de seguridad.
2. Una (1) minuta contractual del servicio de vigilancia con las obligaciones definidas por la entidad.</t>
  </si>
  <si>
    <r>
      <t xml:space="preserve">Reporte Subdirección Administrativa: Actividad 1: </t>
    </r>
    <r>
      <rPr>
        <sz val="8"/>
        <color theme="1"/>
        <rFont val="Tahoma"/>
        <family val="2"/>
      </rPr>
      <t>Se anexa los estudios de seguridad realizados en los lugares donde se presta el servicio de vigilancia (sede principal, cerro Manjui y casa Quinta Camacho) todo dentro del marco del contrato de vigilancia y seguridad privada No. 573 de 2020 dado que no se ha suscrito un contrato nuevo en la vigencia 2021</t>
    </r>
    <r>
      <rPr>
        <b/>
        <sz val="8"/>
        <color theme="1"/>
        <rFont val="Tahoma"/>
        <family val="2"/>
      </rPr>
      <t xml:space="preserve">. Actividad 2: </t>
    </r>
    <r>
      <rPr>
        <sz val="8"/>
        <color theme="1"/>
        <rFont val="Tahoma"/>
        <family val="2"/>
      </rPr>
      <t xml:space="preserve">Se anexa la minuta contractual, la cual, corresponde al contrato 573 de 2020 con un plazo de ejecución desde el 7 de septiembre de 2020 hasta el 6 de julio de 2021.
</t>
    </r>
    <r>
      <rPr>
        <b/>
        <sz val="8"/>
        <color theme="1"/>
        <rFont val="Tahoma"/>
        <family val="2"/>
      </rPr>
      <t xml:space="preserve">Análisis OCI: </t>
    </r>
    <r>
      <rPr>
        <sz val="8"/>
        <color theme="1"/>
        <rFont val="Tahoma"/>
        <family val="2"/>
      </rPr>
      <t xml:space="preserve"> Se verifican los documentos enviados, los cuales dan soporte de que la contratación termina en julio de 2021 . Razón por la cuál el estudio de seguridad y la minuta contractual de esta vigencia, aún no se han elaborado, Se comprende que las actividades  de este año deben dar inicio antes de que se termine el contrato vigente con la empresa de seguridad. Por lo anterior  se califica  como </t>
    </r>
    <r>
      <rPr>
        <b/>
        <sz val="8"/>
        <color theme="1"/>
        <rFont val="Tahoma"/>
        <family val="2"/>
      </rPr>
      <t>"Sin Iniciar".</t>
    </r>
  </si>
  <si>
    <r>
      <t xml:space="preserve">Reporte Subdirección Administrativa: Actividad 1: </t>
    </r>
    <r>
      <rPr>
        <sz val="8"/>
        <color theme="1"/>
        <rFont val="Tahoma"/>
        <family val="2"/>
      </rPr>
      <t xml:space="preserve">Actividad 1: Se anexa los estudios de seguridad realizados en los lugares donde se presta el servicio de vigilancia (sede principal, cerro Manjui y casa Quinta Camacho) todo dentro del marco del contrato de vigilancia y seguridad privada No. 425 de 2021
</t>
    </r>
    <r>
      <rPr>
        <b/>
        <sz val="8"/>
        <color theme="1"/>
        <rFont val="Tahoma"/>
        <family val="2"/>
      </rPr>
      <t>Actividad 2</t>
    </r>
    <r>
      <rPr>
        <sz val="8"/>
        <color theme="1"/>
        <rFont val="Tahoma"/>
        <family val="2"/>
      </rPr>
      <t xml:space="preserve">: Se anexa la minuta contractual, la cual, corresponde al contrato mencionado
</t>
    </r>
    <r>
      <rPr>
        <b/>
        <sz val="8"/>
        <color theme="1"/>
        <rFont val="Tahoma"/>
        <family val="2"/>
      </rPr>
      <t xml:space="preserve">Análisis OCI: </t>
    </r>
    <r>
      <rPr>
        <sz val="8"/>
        <color theme="1"/>
        <rFont val="Tahoma"/>
        <family val="2"/>
      </rPr>
      <t xml:space="preserve"> Se verifican los documentos enviados, los cuales dan soporte de  la contratación realizada en julio de 2021, a través del contrato 425 de 2021 con la empresa AMCOVIT LTDA, con el objeto de Contratar el servicio de vigilancia y seguridad privada, según las condiciones y necesidades identificadas en los estudios previos. Se verifican los estudios de seguridad realizados para cada una de las sedes de Canal Capital donde se deben prestar los servicios de seguridad y vigilancia. Por lo anterior, se califica como </t>
    </r>
    <r>
      <rPr>
        <b/>
        <sz val="8"/>
        <color theme="1"/>
        <rFont val="Tahoma"/>
        <family val="2"/>
      </rPr>
      <t>"Terminada".</t>
    </r>
  </si>
  <si>
    <r>
      <rPr>
        <b/>
        <sz val="8"/>
        <color theme="1"/>
        <rFont val="Tahoma"/>
        <family val="2"/>
      </rPr>
      <t xml:space="preserve">Reporte Sistemas: </t>
    </r>
    <r>
      <rPr>
        <sz val="8"/>
        <color theme="1"/>
        <rFont val="Tahoma"/>
        <family val="2"/>
      </rPr>
      <t xml:space="preserve">Durante el periodo reportado se revisaron los anexos técnicos conteniendo información a la minucia acorde a los bienes y/o servicios a contratar, realizando pluralidad del mercado, para los procesos: MONITOREO IPV6 y WEB SOLUTION TI - MANTENIMIENTO.
</t>
    </r>
    <r>
      <rPr>
        <b/>
        <sz val="8"/>
        <color theme="1"/>
        <rFont val="Tahoma"/>
        <family val="2"/>
      </rPr>
      <t xml:space="preserve">Análisis OCI: </t>
    </r>
    <r>
      <rPr>
        <sz val="8"/>
        <color theme="1"/>
        <rFont val="Tahoma"/>
        <family val="2"/>
      </rPr>
      <t xml:space="preserve">Una vez analizada la información del reporte frente los documentos remitidos se avisa que la actividad de control supone es la elaboración de los anexos técnicos. De los estudios previos aportados, ninguno cuenta con el anexo soporte. Si bien hay mención de estos anexos, no se aportaron para la verificación de la acción. Se sugiere para próximos seguimientos revisar que las evidencias correspondan a la acción de control. Se califica </t>
    </r>
    <r>
      <rPr>
        <b/>
        <sz val="8"/>
        <color theme="1"/>
        <rFont val="Tahoma"/>
        <family val="2"/>
      </rPr>
      <t>"En proceso"</t>
    </r>
  </si>
  <si>
    <r>
      <rPr>
        <b/>
        <sz val="8"/>
        <color theme="1"/>
        <rFont val="Tahoma"/>
        <family val="2"/>
      </rPr>
      <t xml:space="preserve">Reporte Sistemas: </t>
    </r>
    <r>
      <rPr>
        <sz val="8"/>
        <color theme="1"/>
        <rFont val="Tahoma"/>
        <family val="2"/>
      </rPr>
      <t xml:space="preserve">Durante el periodo del seguimiento se compararon los valores históricos de los contratos de bienes y servicios con las condiciones actuales del mercado y las referencias de entidades estatales.
</t>
    </r>
    <r>
      <rPr>
        <b/>
        <sz val="8"/>
        <color theme="1"/>
        <rFont val="Tahoma"/>
        <family val="2"/>
      </rPr>
      <t xml:space="preserve">Análisis OCI: </t>
    </r>
    <r>
      <rPr>
        <sz val="8"/>
        <color theme="1"/>
        <rFont val="Tahoma"/>
        <family val="2"/>
      </rPr>
      <t>Conforme a lo informado y a los documentos aportados, los cuales no son debidamente identificados con los proceso de contratación revisados, se reitera lo avisado en el anterior seguimiento: "</t>
    </r>
    <r>
      <rPr>
        <i/>
        <sz val="8"/>
        <color theme="1"/>
        <rFont val="Tahoma"/>
        <family val="2"/>
      </rPr>
      <t xml:space="preserve"> El control identificado esta dirigido a que se efectué un análisis comparativo entre los valores históricos y los precios actuales de mercado y las referencias con otras entidades estatales. La actividad de control formulada contempla "Identificar los valores de referencia históricos de la entidad y del sector" y el soporte son los estudios de mercado elaborado para las contrataciones de bienes y servicios relacionados con el área. Ni de lo reportado por el área ni los soportes remitidos dan cuenta que se cumpla con el control o la actividad de control. En los documentos remitidos no hay alguno que evidencie ese análisis establecido en el control " .
</t>
    </r>
    <r>
      <rPr>
        <sz val="8"/>
        <color theme="1"/>
        <rFont val="Tahoma"/>
        <family val="2"/>
      </rPr>
      <t xml:space="preserve">Se concluye que de la documentación aportada para este seguimiento no se pudo revisar soporte documental que de cuenta de un análisis de mercado donde se haya identificado los valores de referencia históricos y del sector. Por lo anterior es que se mantiene la alerta de </t>
    </r>
    <r>
      <rPr>
        <b/>
        <sz val="8"/>
        <color theme="1"/>
        <rFont val="Tahoma"/>
        <family val="2"/>
      </rPr>
      <t>"Sin iniciar"</t>
    </r>
    <r>
      <rPr>
        <sz val="8"/>
        <color theme="1"/>
        <rFont val="Tahoma"/>
        <family val="2"/>
      </rPr>
      <t xml:space="preserve">
</t>
    </r>
  </si>
  <si>
    <r>
      <t xml:space="preserve">Reporte G. Documental: </t>
    </r>
    <r>
      <rPr>
        <sz val="8"/>
        <color theme="1"/>
        <rFont val="Tahoma"/>
        <family val="2"/>
      </rPr>
      <t xml:space="preserve">Durante la vigencia 2021 no se realizaron prestamos de manera física en Canal Capital, teniendo en cuenta el trabajo en casa y el uso del correo electrónico para las consultas de expedientes. 
</t>
    </r>
    <r>
      <rPr>
        <b/>
        <sz val="8"/>
        <color theme="1"/>
        <rFont val="Tahoma"/>
        <family val="2"/>
      </rPr>
      <t xml:space="preserve">Análisis OCI: </t>
    </r>
    <r>
      <rPr>
        <sz val="8"/>
        <color theme="1"/>
        <rFont val="Tahoma"/>
        <family val="2"/>
      </rPr>
      <t xml:space="preserve">Teniendo en cuenta el reporte del área, se califica la acción como </t>
    </r>
    <r>
      <rPr>
        <b/>
        <sz val="8"/>
        <color theme="1"/>
        <rFont val="Tahoma"/>
        <family val="2"/>
      </rPr>
      <t>"Sin Iniciar"</t>
    </r>
    <r>
      <rPr>
        <sz val="8"/>
        <color theme="1"/>
        <rFont val="Tahoma"/>
        <family val="2"/>
      </rPr>
      <t xml:space="preserve"> y se adelantará el seguimiento en el siguiente cuatrimestre de la vigencia. </t>
    </r>
  </si>
  <si>
    <r>
      <t xml:space="preserve">Reporte Coordinación Jurídica: </t>
    </r>
    <r>
      <rPr>
        <sz val="8"/>
        <color theme="1"/>
        <rFont val="Tahoma"/>
        <family val="2"/>
      </rPr>
      <t xml:space="preserve">1. Durante el período de comprendido entre enero y 30 de abril de 2021, se adelantó una (1) sesión de capacitación sobre el Manual de Contratación versión adoptada en diciembre de 2020, siendo realizada el 7 de enero de 2021 y el 22 de enero de 2021, se efectuó capacitación sobre el procedimiento de Invitación Cerrada. ilusión de pólizas a cargo de sus contratistas para efectos de amparar el cumplimiento de sus obligaciones. 2. Entre los meses de enero al 30 de abril de 2021, se suscribieron trescientos cincuenta y siete (357) contratos, de los cuales solamente a catorce (14) contratos no se les exigió la constitución de póliza, lo cual quedó justificado en los estudios previos y de acuerdo a la normatividad vigente.  </t>
    </r>
    <r>
      <rPr>
        <b/>
        <sz val="8"/>
        <color theme="1"/>
        <rFont val="Tahoma"/>
        <family val="2"/>
      </rPr>
      <t xml:space="preserve">
Análisis OCI: </t>
    </r>
    <r>
      <rPr>
        <sz val="8"/>
        <color theme="1"/>
        <rFont val="Tahoma"/>
        <family val="2"/>
      </rPr>
      <t xml:space="preserve">Una vez revisado los soportes remitidos y de acuerdo a lo reportado por el área, se evidencia desarrollo de la actividad de control formulada. De acuerdo a la fecha establecida se califica </t>
    </r>
    <r>
      <rPr>
        <b/>
        <sz val="8"/>
        <color theme="1"/>
        <rFont val="Tahoma"/>
        <family val="2"/>
      </rPr>
      <t>"En Proceso"</t>
    </r>
    <r>
      <rPr>
        <sz val="8"/>
        <color theme="1"/>
        <rFont val="Tahoma"/>
        <family val="2"/>
      </rPr>
      <t xml:space="preserve">. No obstante lo anterior, se recuerda al área que el soporte de la actividad de control numero 01 son actas de asistencia. Se sugiere revisar el soporte documental que corresponda. </t>
    </r>
  </si>
  <si>
    <r>
      <t>Reporte Jurídica: 1.</t>
    </r>
    <r>
      <rPr>
        <sz val="8"/>
        <color theme="1"/>
        <rFont val="Tahoma"/>
        <family val="2"/>
      </rPr>
      <t xml:space="preserve"> Durante el período de comprendido entre enero y 30 de abril de 2021, se adelantó una (1) sesión de capacitación sobre el Manual de Contratación versión adoptada en diciembre de 2020, siendo realizada el 7 de enero de 2021 y el 22 de enero de 2021, se efectuó capacitación sobre el procedimiento de Invitación Cerrada. 2. Entre los meses de Mayo a 31 de Agosto  de 2021, se suscribieron 119 contratos, de los cuales solamente en 4 contratos no se les exigió la constitución de póliza, lo cual quedó justificado en los estudios previos y de acuerdo a la normatividad vigente y el manual de contratación de la entidad.  
</t>
    </r>
    <r>
      <rPr>
        <b/>
        <sz val="8"/>
        <color theme="1"/>
        <rFont val="Tahoma"/>
        <family val="2"/>
      </rPr>
      <t xml:space="preserve">Análisis OCI: </t>
    </r>
    <r>
      <rPr>
        <sz val="8"/>
        <color theme="1"/>
        <rFont val="Tahoma"/>
        <family val="2"/>
      </rPr>
      <t>De lo reportado y soportes remitidos por el area se puede informar que se ha dado cumplimiento a la acción de control formulada. En relación con los 04 contratos donde no se exigió garantías, se sugiere que para procesos de contratación similares se tenga presente que la exigencia de garantía contractual hace parte de la acción de control contra riesgos de corrupción. De igual manera se reitera que el soporte documental del la primera actividad es la lista de asistencia. Teniendo en cuenta la fecha programada se califica "en proceso"</t>
    </r>
  </si>
  <si>
    <r>
      <t>Subdirección Financiera:</t>
    </r>
    <r>
      <rPr>
        <sz val="8"/>
        <color theme="1"/>
        <rFont val="Tahoma"/>
        <family val="2"/>
      </rPr>
      <t xml:space="preserve"> Se realizó actualización del procedimiento AGFF-PD-010 LIQUIDACIÓN ÓRDENES DE PAGO el 1 de junio de 2021 Versión 9 
</t>
    </r>
    <r>
      <rPr>
        <b/>
        <sz val="8"/>
        <color theme="1"/>
        <rFont val="Tahoma"/>
        <family val="2"/>
      </rPr>
      <t>Análisis OCI:</t>
    </r>
    <r>
      <rPr>
        <sz val="8"/>
        <color theme="1"/>
        <rFont val="Tahoma"/>
        <family val="2"/>
      </rPr>
      <t xml:space="preserve"> Se verificó actualización y publicación del procedimiento, versión 6, en la intranet del Canal. Soportan realización de las reuniones para revisar y socializar el procedimiento. De acuerdo con el indicador de la actividad y la fecha de terminación, se califica </t>
    </r>
    <r>
      <rPr>
        <b/>
        <sz val="8"/>
        <color theme="1"/>
        <rFont val="Tahoma"/>
        <family val="2"/>
      </rPr>
      <t>"En Proceso"</t>
    </r>
    <r>
      <rPr>
        <sz val="8"/>
        <color theme="1"/>
        <rFont val="Tahoma"/>
        <family val="2"/>
      </rPr>
      <t>, recomendando al área, la revisión y actualización de otros procedimientos si se requiere.</t>
    </r>
  </si>
  <si>
    <r>
      <rPr>
        <b/>
        <sz val="8"/>
        <color theme="1"/>
        <rFont val="Tahoma"/>
        <family val="2"/>
      </rPr>
      <t>Análisis OCI:</t>
    </r>
    <r>
      <rPr>
        <sz val="8"/>
        <color theme="1"/>
        <rFont val="Tahoma"/>
        <family val="2"/>
      </rPr>
      <t xml:space="preserve"> Teniendo en cuenta que la Oficina de Control Interno adelantó la actualización de los riesgos de corrupción a 31 de julio de 2021, se evidencia que los procedimientos CCSE-PD-002 y CCSE-PD-003 ya fueron publicados en la intranet de Capital por parte del área de Planeación, por lo que se adelantará la socialización de las actualizaciones adelantadas durante el tercer cuatrimestre de la vigencia. Por lo anterior, se mantiene la calificación de la acción </t>
    </r>
    <r>
      <rPr>
        <b/>
        <sz val="8"/>
        <color theme="1"/>
        <rFont val="Tahoma"/>
        <family val="2"/>
      </rPr>
      <t>"En Proceso"</t>
    </r>
    <r>
      <rPr>
        <sz val="8"/>
        <color theme="1"/>
        <rFont val="Tahoma"/>
        <family val="2"/>
      </rPr>
      <t>.</t>
    </r>
  </si>
  <si>
    <r>
      <t xml:space="preserve">Análisis OCI: </t>
    </r>
    <r>
      <rPr>
        <sz val="8"/>
        <color theme="1"/>
        <rFont val="Tahoma"/>
        <family val="2"/>
      </rPr>
      <t xml:space="preserve">La Oficina de Control Interno adelantó la actualización de los riesgos de corrupción a 31 de julio de 2021, por lo que verificando el cumplimiento de las actividades formuladas se observa que el código de ética fue actualizado y aprobado en CICCI de julio y se remitió a publicación en la intranet de Capital el 19 de agosto de 2021. Por lo anterior, se califica la acción </t>
    </r>
    <r>
      <rPr>
        <b/>
        <sz val="8"/>
        <color theme="1"/>
        <rFont val="Tahoma"/>
        <family val="2"/>
      </rPr>
      <t>"En Proceso"</t>
    </r>
    <r>
      <rPr>
        <sz val="8"/>
        <color theme="1"/>
        <rFont val="Tahoma"/>
        <family val="2"/>
      </rPr>
      <t xml:space="preserve">. </t>
    </r>
  </si>
  <si>
    <r>
      <t xml:space="preserve">Información general  </t>
    </r>
    <r>
      <rPr>
        <sz val="9"/>
        <color theme="1"/>
        <rFont val="Tahoma"/>
        <family val="2"/>
      </rPr>
      <t>(asignada por planeación)</t>
    </r>
  </si>
  <si>
    <r>
      <t xml:space="preserve">Riesgo 
</t>
    </r>
    <r>
      <rPr>
        <sz val="9"/>
        <color theme="1"/>
        <rFont val="Tahoma"/>
        <family val="2"/>
      </rPr>
      <t>(¿Qué puede suceder?)</t>
    </r>
  </si>
  <si>
    <r>
      <t xml:space="preserve">Causa - Vulnerabilidades y amenazas
 </t>
    </r>
    <r>
      <rPr>
        <sz val="9"/>
        <color theme="1"/>
        <rFont val="Tahoma"/>
        <family val="2"/>
      </rPr>
      <t>(Factores Internos y Externos, Agente Generador)</t>
    </r>
  </si>
  <si>
    <r>
      <t xml:space="preserve">Consecuencias
</t>
    </r>
    <r>
      <rPr>
        <sz val="9"/>
        <color theme="1"/>
        <rFont val="Tahoma"/>
        <family val="2"/>
      </rPr>
      <t>(Lo que podría ocasionar…)</t>
    </r>
  </si>
  <si>
    <r>
      <t xml:space="preserve">Probabilidad o Frecuencia
</t>
    </r>
    <r>
      <rPr>
        <sz val="9"/>
        <color theme="1"/>
        <rFont val="Tahoma"/>
        <family val="2"/>
      </rPr>
      <t>(Sobre las causas)</t>
    </r>
  </si>
  <si>
    <r>
      <t xml:space="preserve">Impacto
</t>
    </r>
    <r>
      <rPr>
        <sz val="9"/>
        <color theme="1"/>
        <rFont val="Tahoma"/>
        <family val="2"/>
      </rPr>
      <t>(Sobre las consecuencias)</t>
    </r>
  </si>
  <si>
    <r>
      <t xml:space="preserve">Total Nivel de Exposición
</t>
    </r>
    <r>
      <rPr>
        <sz val="9"/>
        <color theme="1"/>
        <rFont val="Tahoma"/>
        <family val="2"/>
      </rPr>
      <t>(F x I)</t>
    </r>
  </si>
  <si>
    <r>
      <t xml:space="preserve">Total nivel de exposición residual
</t>
    </r>
    <r>
      <rPr>
        <sz val="9"/>
        <color theme="1"/>
        <rFont val="Tahoma"/>
        <family val="2"/>
      </rPr>
      <t>(F' x I')</t>
    </r>
  </si>
  <si>
    <t>2. Resultado del indicador</t>
  </si>
  <si>
    <t>3. Alerta</t>
  </si>
  <si>
    <t>4. Análisis - Seguimiento OCI</t>
  </si>
  <si>
    <t>5. Auditor que realizó el seguimiento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</si>
</sst>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0.0%"/>
  </numFmts>
  <fonts count="45" x14ac:knownFonts="1">
    <font>
      <sz val="11"/>
      <color theme="1"/>
      <name val="Calibri"/>
      <family val="2"/>
      <scheme val="minor"/>
    </font>
    <font>
      <b/>
      <sz val="11"/>
      <color theme="1"/>
      <name val="Calibri"/>
      <family val="2"/>
      <scheme val="minor"/>
    </font>
    <font>
      <sz val="10"/>
      <name val="Arial"/>
      <family val="2"/>
    </font>
    <font>
      <i/>
      <sz val="10"/>
      <name val="Arial"/>
      <family val="2"/>
    </font>
    <font>
      <b/>
      <sz val="10"/>
      <name val="Arial"/>
      <family val="2"/>
    </font>
    <font>
      <b/>
      <sz val="11"/>
      <name val="Arial"/>
      <family val="2"/>
    </font>
    <font>
      <sz val="11"/>
      <name val="Arial"/>
      <family val="2"/>
    </font>
    <font>
      <sz val="10"/>
      <name val="Arial"/>
      <family val="2"/>
    </font>
    <font>
      <sz val="11"/>
      <color theme="1"/>
      <name val="Arial"/>
      <family val="2"/>
    </font>
    <font>
      <sz val="10"/>
      <color theme="1"/>
      <name val="Arial"/>
      <family val="2"/>
    </font>
    <font>
      <b/>
      <sz val="10"/>
      <color theme="1"/>
      <name val="Arial"/>
      <family val="2"/>
    </font>
    <font>
      <sz val="11"/>
      <color theme="1"/>
      <name val="Calibri"/>
      <family val="2"/>
      <scheme val="minor"/>
    </font>
    <font>
      <b/>
      <sz val="11"/>
      <color theme="1"/>
      <name val="Arial"/>
      <family val="2"/>
    </font>
    <font>
      <i/>
      <sz val="11"/>
      <color theme="1"/>
      <name val="Arial"/>
      <family val="2"/>
    </font>
    <font>
      <i/>
      <sz val="10"/>
      <color theme="1"/>
      <name val="Arial"/>
      <family val="2"/>
    </font>
    <font>
      <b/>
      <sz val="8"/>
      <color theme="1"/>
      <name val="Arial"/>
      <family val="2"/>
    </font>
    <font>
      <sz val="10"/>
      <name val="Arial Narrow"/>
      <family val="2"/>
    </font>
    <font>
      <sz val="10"/>
      <name val="Arial Narrow"/>
      <family val="2"/>
      <charset val="1"/>
    </font>
    <font>
      <sz val="11"/>
      <color rgb="FFFF0000"/>
      <name val="Arial"/>
      <family val="2"/>
    </font>
    <font>
      <sz val="8"/>
      <name val="Calibri"/>
      <family val="2"/>
      <scheme val="minor"/>
    </font>
    <font>
      <sz val="10"/>
      <color theme="1"/>
      <name val="Arial Narrow"/>
      <family val="2"/>
    </font>
    <font>
      <b/>
      <sz val="10"/>
      <color rgb="FFFF0000"/>
      <name val="Arial"/>
      <family val="2"/>
    </font>
    <font>
      <b/>
      <sz val="8"/>
      <color rgb="FFFF0000"/>
      <name val="Arial"/>
      <family val="2"/>
    </font>
    <font>
      <b/>
      <sz val="11"/>
      <color rgb="FFFF0000"/>
      <name val="Arial"/>
      <family val="2"/>
    </font>
    <font>
      <i/>
      <sz val="11"/>
      <color rgb="FFFF0000"/>
      <name val="Arial"/>
      <family val="2"/>
    </font>
    <font>
      <sz val="10"/>
      <color rgb="FFFF0000"/>
      <name val="Arial"/>
      <family val="2"/>
    </font>
    <font>
      <sz val="9"/>
      <color theme="1"/>
      <name val="Tahoma"/>
      <family val="2"/>
    </font>
    <font>
      <b/>
      <sz val="10"/>
      <color theme="0"/>
      <name val="Tahoma"/>
      <family val="2"/>
    </font>
    <font>
      <b/>
      <sz val="9"/>
      <color theme="1"/>
      <name val="Tahoma"/>
      <family val="2"/>
    </font>
    <font>
      <u/>
      <sz val="11"/>
      <color theme="10"/>
      <name val="Calibri"/>
      <family val="2"/>
      <scheme val="minor"/>
    </font>
    <font>
      <sz val="8"/>
      <color theme="1"/>
      <name val="Arial"/>
      <family val="2"/>
    </font>
    <font>
      <sz val="8"/>
      <color theme="1"/>
      <name val="Tahoma"/>
      <family val="2"/>
    </font>
    <font>
      <b/>
      <sz val="8"/>
      <name val="Arial"/>
      <family val="2"/>
    </font>
    <font>
      <b/>
      <sz val="8"/>
      <color theme="1"/>
      <name val="Tahoma"/>
      <family val="2"/>
    </font>
    <font>
      <u/>
      <sz val="8"/>
      <color theme="10"/>
      <name val="Tahoma"/>
      <family val="2"/>
    </font>
    <font>
      <u/>
      <sz val="8"/>
      <color theme="1"/>
      <name val="Tahoma"/>
      <family val="2"/>
    </font>
    <font>
      <sz val="8"/>
      <name val="Tahoma"/>
      <family val="2"/>
    </font>
    <font>
      <sz val="8"/>
      <name val="Arial"/>
      <family val="2"/>
    </font>
    <font>
      <u/>
      <sz val="8"/>
      <color rgb="FF1155CC"/>
      <name val="Tahoma"/>
      <family val="2"/>
    </font>
    <font>
      <u/>
      <sz val="8"/>
      <color rgb="FF000000"/>
      <name val="Tahoma"/>
      <family val="2"/>
    </font>
    <font>
      <i/>
      <sz val="8"/>
      <color theme="1"/>
      <name val="Tahoma"/>
      <family val="2"/>
    </font>
    <font>
      <sz val="8"/>
      <color rgb="FFFF0000"/>
      <name val="Arial"/>
      <family val="2"/>
    </font>
    <font>
      <b/>
      <sz val="8"/>
      <color rgb="FF000000"/>
      <name val="Tahoma"/>
      <family val="2"/>
    </font>
    <font>
      <sz val="8"/>
      <color rgb="FF000000"/>
      <name val="Tahoma"/>
      <family val="2"/>
    </font>
    <font>
      <b/>
      <sz val="9"/>
      <color theme="1"/>
      <name val="Arial"/>
      <family val="2"/>
    </font>
  </fonts>
  <fills count="22">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rgb="FFBFBFBF"/>
        <bgColor indexed="64"/>
      </patternFill>
    </fill>
    <fill>
      <patternFill patternType="solid">
        <fgColor rgb="FFFFFF00"/>
        <bgColor indexed="64"/>
      </patternFill>
    </fill>
    <fill>
      <patternFill patternType="solid">
        <fgColor rgb="FFFF6600"/>
        <bgColor indexed="64"/>
      </patternFill>
    </fill>
    <fill>
      <patternFill patternType="solid">
        <fgColor rgb="FFFF0000"/>
        <bgColor indexed="64"/>
      </patternFill>
    </fill>
    <fill>
      <patternFill patternType="solid">
        <fgColor rgb="FF00B050"/>
        <bgColor indexed="64"/>
      </patternFill>
    </fill>
    <fill>
      <patternFill patternType="solid">
        <fgColor theme="4"/>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8"/>
        <bgColor indexed="64"/>
      </patternFill>
    </fill>
    <fill>
      <patternFill patternType="solid">
        <fgColor theme="9"/>
        <bgColor indexed="64"/>
      </patternFill>
    </fill>
    <fill>
      <patternFill patternType="solid">
        <fgColor theme="9" tint="0.79998168889431442"/>
        <bgColor indexed="64"/>
      </patternFill>
    </fill>
    <fill>
      <patternFill patternType="solid">
        <fgColor theme="8" tint="-0.499984740745262"/>
        <bgColor indexed="64"/>
      </patternFill>
    </fill>
    <fill>
      <patternFill patternType="solid">
        <fgColor theme="8" tint="0.59999389629810485"/>
        <bgColor indexed="64"/>
      </patternFill>
    </fill>
    <fill>
      <patternFill patternType="solid">
        <fgColor theme="6" tint="-0.499984740745262"/>
        <bgColor indexed="64"/>
      </patternFill>
    </fill>
    <fill>
      <patternFill patternType="solid">
        <fgColor theme="6" tint="0.59999389629810485"/>
        <bgColor indexed="64"/>
      </patternFill>
    </fill>
  </fills>
  <borders count="88">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style="thin">
        <color rgb="FF000000"/>
      </top>
      <bottom style="thin">
        <color rgb="FF000000"/>
      </bottom>
      <diagonal/>
    </border>
    <border>
      <left/>
      <right/>
      <top style="thin">
        <color rgb="FF000000"/>
      </top>
      <bottom style="medium">
        <color rgb="FF000000"/>
      </bottom>
      <diagonal/>
    </border>
    <border>
      <left/>
      <right/>
      <top style="medium">
        <color indexed="64"/>
      </top>
      <bottom style="thin">
        <color rgb="FF000000"/>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rgb="FF000000"/>
      </left>
      <right/>
      <top style="medium">
        <color indexed="64"/>
      </top>
      <bottom style="thin">
        <color rgb="FF000000"/>
      </bottom>
      <diagonal/>
    </border>
    <border>
      <left/>
      <right style="medium">
        <color rgb="FF000000"/>
      </right>
      <top style="medium">
        <color indexed="64"/>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s>
  <cellStyleXfs count="10">
    <xf numFmtId="0" fontId="0" fillId="0" borderId="0"/>
    <xf numFmtId="0" fontId="2" fillId="0" borderId="0"/>
    <xf numFmtId="0" fontId="7" fillId="0" borderId="0"/>
    <xf numFmtId="0" fontId="7" fillId="0" borderId="0"/>
    <xf numFmtId="9" fontId="11" fillId="0" borderId="0" applyFont="0" applyFill="0" applyBorder="0" applyAlignment="0" applyProtection="0"/>
    <xf numFmtId="0" fontId="2" fillId="0" borderId="0"/>
    <xf numFmtId="0" fontId="2" fillId="0" borderId="0"/>
    <xf numFmtId="44" fontId="11" fillId="0" borderId="0" applyFont="0" applyFill="0" applyBorder="0" applyAlignment="0" applyProtection="0"/>
    <xf numFmtId="0" fontId="29" fillId="0" borderId="0" applyNumberFormat="0" applyFill="0" applyBorder="0" applyAlignment="0" applyProtection="0"/>
    <xf numFmtId="44" fontId="11" fillId="0" borderId="0" applyFont="0" applyFill="0" applyBorder="0" applyAlignment="0" applyProtection="0"/>
  </cellStyleXfs>
  <cellXfs count="645">
    <xf numFmtId="0" fontId="0" fillId="0" borderId="0" xfId="0"/>
    <xf numFmtId="0" fontId="2" fillId="2" borderId="0" xfId="1" applyFill="1"/>
    <xf numFmtId="0" fontId="2" fillId="2" borderId="2" xfId="1" applyFill="1" applyBorder="1"/>
    <xf numFmtId="0" fontId="2" fillId="2" borderId="0" xfId="1" applyFill="1" applyBorder="1"/>
    <xf numFmtId="0" fontId="2" fillId="2" borderId="3" xfId="1" applyFill="1" applyBorder="1"/>
    <xf numFmtId="0" fontId="5" fillId="4" borderId="4" xfId="1" applyFont="1" applyFill="1" applyBorder="1" applyAlignment="1">
      <alignment horizontal="center" vertical="center" wrapText="1"/>
    </xf>
    <xf numFmtId="0" fontId="5" fillId="5" borderId="4" xfId="1" applyFont="1" applyFill="1" applyBorder="1" applyAlignment="1">
      <alignment horizontal="center" vertical="center" wrapText="1"/>
    </xf>
    <xf numFmtId="0" fontId="5" fillId="6" borderId="5" xfId="1" applyFont="1" applyFill="1" applyBorder="1" applyAlignment="1">
      <alignment horizontal="center" vertical="center" wrapText="1"/>
    </xf>
    <xf numFmtId="0" fontId="5" fillId="7" borderId="6" xfId="1" applyFont="1" applyFill="1" applyBorder="1" applyAlignment="1">
      <alignment horizontal="center" vertical="center" wrapText="1"/>
    </xf>
    <xf numFmtId="0" fontId="5" fillId="7" borderId="7" xfId="1" applyFont="1" applyFill="1" applyBorder="1" applyAlignment="1">
      <alignment horizontal="center" vertical="center" wrapText="1"/>
    </xf>
    <xf numFmtId="0" fontId="5" fillId="7" borderId="8" xfId="1" applyFont="1" applyFill="1" applyBorder="1" applyAlignment="1">
      <alignment horizontal="center" vertical="center" wrapText="1"/>
    </xf>
    <xf numFmtId="0" fontId="5" fillId="6" borderId="9" xfId="1" applyFont="1" applyFill="1" applyBorder="1" applyAlignment="1">
      <alignment horizontal="center" vertical="center" wrapText="1"/>
    </xf>
    <xf numFmtId="0" fontId="5" fillId="7" borderId="4" xfId="1" applyFont="1" applyFill="1" applyBorder="1" applyAlignment="1">
      <alignment horizontal="center" vertical="center" wrapText="1"/>
    </xf>
    <xf numFmtId="0" fontId="5" fillId="7" borderId="10" xfId="1" applyFont="1" applyFill="1" applyBorder="1" applyAlignment="1">
      <alignment horizontal="center" vertical="center" wrapText="1"/>
    </xf>
    <xf numFmtId="0" fontId="5" fillId="5" borderId="5" xfId="1" applyFont="1" applyFill="1" applyBorder="1" applyAlignment="1">
      <alignment horizontal="center" vertical="center" wrapText="1"/>
    </xf>
    <xf numFmtId="0" fontId="5" fillId="6" borderId="4" xfId="1" applyFont="1" applyFill="1" applyBorder="1" applyAlignment="1">
      <alignment horizontal="center" vertical="center" wrapText="1"/>
    </xf>
    <xf numFmtId="0" fontId="5" fillId="8" borderId="4" xfId="1" applyFont="1" applyFill="1" applyBorder="1" applyAlignment="1">
      <alignment horizontal="center" vertical="center" wrapText="1"/>
    </xf>
    <xf numFmtId="0" fontId="5" fillId="5" borderId="9" xfId="1" applyFont="1" applyFill="1" applyBorder="1" applyAlignment="1">
      <alignment horizontal="center" vertical="center" wrapText="1"/>
    </xf>
    <xf numFmtId="0" fontId="5" fillId="6" borderId="10" xfId="1" applyFont="1" applyFill="1" applyBorder="1" applyAlignment="1">
      <alignment horizontal="center" vertical="center" wrapText="1"/>
    </xf>
    <xf numFmtId="0" fontId="5" fillId="8" borderId="5" xfId="1" applyFont="1" applyFill="1" applyBorder="1" applyAlignment="1">
      <alignment horizontal="center" vertical="center" wrapText="1"/>
    </xf>
    <xf numFmtId="0" fontId="5" fillId="5" borderId="11" xfId="1" applyFont="1" applyFill="1" applyBorder="1" applyAlignment="1">
      <alignment horizontal="center" vertical="center" wrapText="1"/>
    </xf>
    <xf numFmtId="0" fontId="5" fillId="5" borderId="12" xfId="1" applyFont="1" applyFill="1" applyBorder="1" applyAlignment="1">
      <alignment horizontal="center" vertical="center" wrapText="1"/>
    </xf>
    <xf numFmtId="0" fontId="5" fillId="5" borderId="13" xfId="1" applyFont="1" applyFill="1" applyBorder="1" applyAlignment="1">
      <alignment horizontal="center" vertical="center" wrapText="1"/>
    </xf>
    <xf numFmtId="0" fontId="5" fillId="4" borderId="14" xfId="1" applyFont="1" applyFill="1" applyBorder="1" applyAlignment="1">
      <alignment horizontal="center" vertical="center" wrapText="1"/>
    </xf>
    <xf numFmtId="0" fontId="5" fillId="2" borderId="0" xfId="1" applyFont="1" applyFill="1" applyBorder="1" applyAlignment="1">
      <alignment vertical="center" wrapText="1"/>
    </xf>
    <xf numFmtId="0" fontId="5" fillId="2" borderId="0" xfId="1" applyFont="1" applyFill="1" applyBorder="1" applyAlignment="1">
      <alignment vertical="top" wrapText="1"/>
    </xf>
    <xf numFmtId="0" fontId="6" fillId="2" borderId="0" xfId="1" applyFont="1" applyFill="1" applyBorder="1" applyAlignment="1">
      <alignment vertical="top" wrapText="1"/>
    </xf>
    <xf numFmtId="0" fontId="5" fillId="2" borderId="0" xfId="1" applyFont="1" applyFill="1" applyBorder="1" applyAlignment="1">
      <alignment horizontal="center" vertical="top" wrapText="1"/>
    </xf>
    <xf numFmtId="0" fontId="8" fillId="0" borderId="0" xfId="0" applyFont="1"/>
    <xf numFmtId="0" fontId="4" fillId="2" borderId="4"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4" fillId="8" borderId="6"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5" borderId="9" xfId="1" applyFont="1" applyFill="1" applyBorder="1" applyAlignment="1">
      <alignment horizontal="center" vertical="center" wrapText="1"/>
    </xf>
    <xf numFmtId="0" fontId="4" fillId="6" borderId="9" xfId="1" applyFont="1" applyFill="1" applyBorder="1" applyAlignment="1">
      <alignment horizontal="center" vertical="center" wrapText="1"/>
    </xf>
    <xf numFmtId="0" fontId="4" fillId="7" borderId="11" xfId="1" applyFont="1" applyFill="1" applyBorder="1" applyAlignment="1">
      <alignment horizontal="center" vertical="center" wrapText="1"/>
    </xf>
    <xf numFmtId="0" fontId="1" fillId="0" borderId="0" xfId="0" applyFont="1" applyAlignment="1">
      <alignment horizontal="center"/>
    </xf>
    <xf numFmtId="0" fontId="10" fillId="0" borderId="4" xfId="0" applyFont="1" applyBorder="1" applyAlignment="1">
      <alignment horizontal="center" vertical="center"/>
    </xf>
    <xf numFmtId="0" fontId="9" fillId="0" borderId="0" xfId="0" applyFont="1"/>
    <xf numFmtId="0" fontId="10" fillId="0" borderId="24"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9" fillId="0" borderId="10" xfId="0" applyFont="1" applyBorder="1" applyAlignment="1">
      <alignment horizontal="left" vertical="center" wrapText="1"/>
    </xf>
    <xf numFmtId="0" fontId="9" fillId="0" borderId="13" xfId="0" applyFont="1" applyBorder="1" applyAlignment="1">
      <alignment horizontal="left" vertical="center" wrapText="1"/>
    </xf>
    <xf numFmtId="0" fontId="1" fillId="0" borderId="0" xfId="0" applyFont="1" applyBorder="1" applyAlignment="1"/>
    <xf numFmtId="0" fontId="0" fillId="0" borderId="8" xfId="0" applyBorder="1" applyAlignment="1">
      <alignment horizontal="center" vertical="center"/>
    </xf>
    <xf numFmtId="0" fontId="0" fillId="0" borderId="13" xfId="0" applyBorder="1" applyAlignment="1">
      <alignment horizontal="center" vertical="center"/>
    </xf>
    <xf numFmtId="0" fontId="10" fillId="0" borderId="26" xfId="0" applyFont="1" applyBorder="1" applyAlignment="1">
      <alignment horizontal="center" vertical="center"/>
    </xf>
    <xf numFmtId="0" fontId="9" fillId="0" borderId="11" xfId="0" applyFont="1" applyBorder="1" applyAlignment="1">
      <alignment horizontal="left" vertical="center"/>
    </xf>
    <xf numFmtId="0" fontId="8" fillId="0" borderId="0" xfId="0" applyFont="1" applyProtection="1">
      <protection locked="0"/>
    </xf>
    <xf numFmtId="0" fontId="9" fillId="0" borderId="0" xfId="0" applyFont="1" applyAlignment="1" applyProtection="1">
      <alignment vertical="center"/>
      <protection locked="0"/>
    </xf>
    <xf numFmtId="0" fontId="16" fillId="0" borderId="4" xfId="0" applyFont="1" applyFill="1" applyBorder="1" applyAlignment="1">
      <alignment horizontal="center" vertical="center" wrapText="1"/>
    </xf>
    <xf numFmtId="0" fontId="17" fillId="0" borderId="4" xfId="0" applyFont="1" applyBorder="1" applyAlignment="1">
      <alignment horizontal="center" vertical="center" wrapText="1"/>
    </xf>
    <xf numFmtId="0" fontId="16" fillId="0" borderId="12" xfId="0" applyFont="1" applyFill="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0" fillId="0" borderId="47" xfId="0" applyFont="1" applyBorder="1" applyAlignment="1" applyProtection="1">
      <alignment horizontal="center" vertical="center" wrapText="1"/>
      <protection locked="0"/>
    </xf>
    <xf numFmtId="0" fontId="10" fillId="0" borderId="48" xfId="0" applyFont="1" applyBorder="1" applyAlignment="1" applyProtection="1">
      <alignment horizontal="center" vertical="center" wrapText="1"/>
      <protection locked="0"/>
    </xf>
    <xf numFmtId="0" fontId="10" fillId="0" borderId="49" xfId="0" applyFont="1" applyBorder="1" applyAlignment="1" applyProtection="1">
      <alignment horizontal="center" vertical="center" wrapText="1"/>
      <protection locked="0"/>
    </xf>
    <xf numFmtId="0" fontId="9" fillId="0" borderId="60" xfId="0" applyFont="1" applyBorder="1" applyAlignment="1">
      <alignment horizontal="center" vertical="center"/>
    </xf>
    <xf numFmtId="0" fontId="9" fillId="0" borderId="61" xfId="0" applyFont="1" applyBorder="1" applyAlignment="1">
      <alignment vertical="center"/>
    </xf>
    <xf numFmtId="0" fontId="9" fillId="0" borderId="5" xfId="0" applyFont="1" applyBorder="1" applyAlignment="1">
      <alignment horizontal="center" vertical="center"/>
    </xf>
    <xf numFmtId="0" fontId="9" fillId="0" borderId="16" xfId="0" applyFont="1" applyBorder="1" applyAlignment="1">
      <alignment vertical="center"/>
    </xf>
    <xf numFmtId="0" fontId="9" fillId="0" borderId="16" xfId="0" applyFont="1" applyBorder="1" applyAlignment="1">
      <alignment vertical="center" wrapText="1"/>
    </xf>
    <xf numFmtId="0" fontId="9" fillId="0" borderId="23" xfId="0" applyFont="1" applyBorder="1" applyAlignment="1">
      <alignment horizontal="center" vertical="center"/>
    </xf>
    <xf numFmtId="0" fontId="9" fillId="0" borderId="52" xfId="0" applyFont="1" applyBorder="1" applyAlignment="1">
      <alignment vertical="center"/>
    </xf>
    <xf numFmtId="0" fontId="8" fillId="0" borderId="57" xfId="0" applyFont="1" applyBorder="1"/>
    <xf numFmtId="0" fontId="8" fillId="0" borderId="58" xfId="0" applyFont="1" applyBorder="1"/>
    <xf numFmtId="0" fontId="14" fillId="0" borderId="0" xfId="0" applyFont="1" applyBorder="1" applyAlignment="1">
      <alignment vertical="center"/>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16" fillId="0" borderId="9"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2" xfId="0" applyFont="1" applyBorder="1" applyAlignment="1">
      <alignment horizontal="center" vertical="center" wrapText="1"/>
    </xf>
    <xf numFmtId="0" fontId="8" fillId="0" borderId="0" xfId="0" applyFont="1" applyAlignment="1">
      <alignment vertical="center"/>
    </xf>
    <xf numFmtId="0" fontId="16" fillId="0" borderId="10" xfId="0" applyFont="1" applyBorder="1" applyAlignment="1">
      <alignment horizontal="center" vertical="center" wrapText="1"/>
    </xf>
    <xf numFmtId="0" fontId="16" fillId="0" borderId="13"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6" xfId="0" applyFont="1" applyFill="1" applyBorder="1" applyAlignment="1">
      <alignment horizontal="center" vertical="center"/>
    </xf>
    <xf numFmtId="0" fontId="13" fillId="0" borderId="52" xfId="0" applyFont="1" applyBorder="1" applyAlignment="1">
      <alignment horizontal="center" vertical="center"/>
    </xf>
    <xf numFmtId="0" fontId="13" fillId="0" borderId="23" xfId="0" applyFont="1" applyBorder="1" applyAlignment="1">
      <alignment horizontal="center" vertical="center"/>
    </xf>
    <xf numFmtId="0" fontId="20" fillId="0" borderId="4" xfId="0" applyFont="1" applyBorder="1" applyAlignment="1">
      <alignment horizontal="center" vertical="center" wrapText="1"/>
    </xf>
    <xf numFmtId="0" fontId="20" fillId="0" borderId="12" xfId="0" applyFont="1" applyBorder="1" applyAlignment="1">
      <alignment horizontal="center" vertical="center" wrapText="1"/>
    </xf>
    <xf numFmtId="0" fontId="0" fillId="0" borderId="26" xfId="0" applyBorder="1"/>
    <xf numFmtId="0" fontId="8" fillId="0" borderId="0" xfId="0" applyFont="1" applyAlignment="1" applyProtection="1">
      <alignment horizontal="center" vertical="center"/>
      <protection locked="0"/>
    </xf>
    <xf numFmtId="0" fontId="0" fillId="0" borderId="0" xfId="0" applyFill="1"/>
    <xf numFmtId="0" fontId="0" fillId="0" borderId="7" xfId="0" applyFill="1" applyBorder="1" applyAlignment="1">
      <alignment horizontal="center" vertical="center"/>
    </xf>
    <xf numFmtId="0" fontId="0" fillId="0" borderId="12" xfId="0" applyFill="1" applyBorder="1" applyAlignment="1">
      <alignment horizontal="center" vertical="center"/>
    </xf>
    <xf numFmtId="0" fontId="10" fillId="0" borderId="48" xfId="0" applyFont="1" applyFill="1" applyBorder="1" applyAlignment="1" applyProtection="1">
      <alignment horizontal="center" vertical="center" wrapText="1"/>
      <protection locked="0"/>
    </xf>
    <xf numFmtId="0" fontId="14" fillId="0" borderId="0" xfId="0" applyFont="1" applyAlignment="1">
      <alignment vertical="center"/>
    </xf>
    <xf numFmtId="0" fontId="18" fillId="0" borderId="0" xfId="0" applyFont="1"/>
    <xf numFmtId="0" fontId="24" fillId="0" borderId="0" xfId="0" applyFont="1" applyAlignment="1">
      <alignment horizontal="center" vertical="center"/>
    </xf>
    <xf numFmtId="0" fontId="25" fillId="0" borderId="0" xfId="0" applyFont="1" applyAlignme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18" fillId="0" borderId="0" xfId="0" applyFont="1" applyAlignment="1">
      <alignment vertical="center"/>
    </xf>
    <xf numFmtId="0" fontId="1" fillId="0" borderId="0" xfId="0" applyFont="1"/>
    <xf numFmtId="0" fontId="16" fillId="0" borderId="20" xfId="0" applyFont="1" applyBorder="1" applyAlignment="1">
      <alignment horizontal="center" vertical="center" wrapText="1"/>
    </xf>
    <xf numFmtId="0" fontId="17" fillId="0" borderId="14" xfId="0" applyFont="1" applyBorder="1" applyAlignment="1">
      <alignment horizontal="center" vertical="center" wrapText="1"/>
    </xf>
    <xf numFmtId="0" fontId="16" fillId="0" borderId="14" xfId="0" applyFont="1" applyBorder="1" applyAlignment="1">
      <alignment horizontal="center" vertical="center" wrapText="1"/>
    </xf>
    <xf numFmtId="0" fontId="20" fillId="0" borderId="14" xfId="0" applyFont="1" applyBorder="1" applyAlignment="1">
      <alignment horizontal="center" vertical="center" wrapText="1"/>
    </xf>
    <xf numFmtId="0" fontId="16" fillId="0"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9" fillId="0" borderId="53" xfId="0" applyFont="1" applyBorder="1" applyAlignment="1">
      <alignment horizontal="center" vertical="center"/>
    </xf>
    <xf numFmtId="0" fontId="9" fillId="0" borderId="55" xfId="0" applyFont="1" applyBorder="1" applyAlignment="1">
      <alignment horizontal="center" vertical="center"/>
    </xf>
    <xf numFmtId="0" fontId="9" fillId="0" borderId="50" xfId="0" applyFont="1" applyBorder="1" applyAlignment="1">
      <alignment horizontal="center" vertical="center"/>
    </xf>
    <xf numFmtId="0" fontId="13" fillId="0" borderId="0" xfId="0" applyFont="1" applyBorder="1" applyAlignment="1">
      <alignment horizontal="center" vertical="center"/>
    </xf>
    <xf numFmtId="0" fontId="9" fillId="0" borderId="9" xfId="0" applyFont="1" applyBorder="1" applyAlignment="1">
      <alignment vertical="center"/>
    </xf>
    <xf numFmtId="0" fontId="9" fillId="0" borderId="10" xfId="0" applyFont="1" applyBorder="1" applyAlignment="1">
      <alignment horizontal="center" vertical="center"/>
    </xf>
    <xf numFmtId="0" fontId="9" fillId="0" borderId="9" xfId="0" applyFont="1" applyBorder="1" applyAlignment="1">
      <alignment vertical="center" wrapText="1"/>
    </xf>
    <xf numFmtId="0" fontId="9" fillId="0" borderId="11" xfId="0" applyFont="1" applyBorder="1" applyAlignment="1">
      <alignment vertical="center"/>
    </xf>
    <xf numFmtId="0" fontId="9" fillId="0" borderId="13" xfId="0" applyFont="1" applyBorder="1" applyAlignment="1">
      <alignment horizontal="center" vertical="center"/>
    </xf>
    <xf numFmtId="0" fontId="9" fillId="0" borderId="20" xfId="0" applyFont="1" applyBorder="1" applyAlignment="1">
      <alignment vertical="center"/>
    </xf>
    <xf numFmtId="0" fontId="9" fillId="0" borderId="21" xfId="0" applyFont="1" applyBorder="1" applyAlignment="1">
      <alignment horizontal="center" vertical="center"/>
    </xf>
    <xf numFmtId="0" fontId="13" fillId="0" borderId="11" xfId="0" applyFont="1" applyBorder="1" applyAlignment="1">
      <alignment horizontal="center" vertical="center"/>
    </xf>
    <xf numFmtId="0" fontId="13" fillId="0" borderId="13" xfId="0" applyFont="1" applyBorder="1" applyAlignment="1">
      <alignment horizontal="center" vertical="center"/>
    </xf>
    <xf numFmtId="0" fontId="8" fillId="0" borderId="0" xfId="0" applyFont="1" applyBorder="1"/>
    <xf numFmtId="0" fontId="8" fillId="0" borderId="0" xfId="0" applyFont="1" applyBorder="1" applyAlignment="1">
      <alignment vertical="center"/>
    </xf>
    <xf numFmtId="0" fontId="9" fillId="0" borderId="0" xfId="0" applyFont="1" applyBorder="1" applyAlignment="1">
      <alignment vertical="center"/>
    </xf>
    <xf numFmtId="0" fontId="9" fillId="0" borderId="0" xfId="0" applyFont="1" applyBorder="1" applyAlignment="1">
      <alignment horizontal="center" vertical="center"/>
    </xf>
    <xf numFmtId="0" fontId="9" fillId="0" borderId="0" xfId="0" applyFont="1" applyBorder="1" applyAlignment="1">
      <alignment vertical="center" wrapText="1"/>
    </xf>
    <xf numFmtId="0" fontId="6" fillId="0" borderId="0" xfId="0" applyFont="1" applyBorder="1" applyAlignment="1">
      <alignment vertical="center" wrapText="1"/>
    </xf>
    <xf numFmtId="0" fontId="18" fillId="0" borderId="0" xfId="0" applyFont="1" applyBorder="1" applyAlignment="1">
      <alignment vertical="center" wrapText="1"/>
    </xf>
    <xf numFmtId="0" fontId="8" fillId="0" borderId="0" xfId="0" applyFont="1" applyBorder="1" applyAlignment="1">
      <alignment vertical="center" wrapText="1"/>
    </xf>
    <xf numFmtId="0" fontId="12" fillId="0" borderId="0" xfId="0" applyFont="1" applyBorder="1" applyAlignment="1"/>
    <xf numFmtId="0" fontId="12" fillId="0" borderId="0" xfId="0" applyFont="1" applyBorder="1" applyAlignment="1">
      <alignment vertical="center"/>
    </xf>
    <xf numFmtId="0" fontId="10" fillId="0" borderId="0" xfId="0" applyFont="1" applyBorder="1" applyAlignment="1">
      <alignment vertical="center" wrapText="1"/>
    </xf>
    <xf numFmtId="0" fontId="15" fillId="0" borderId="0" xfId="0" applyFont="1" applyBorder="1" applyAlignment="1">
      <alignment vertical="center" wrapText="1"/>
    </xf>
    <xf numFmtId="0" fontId="26" fillId="0" borderId="0" xfId="0" applyFont="1" applyAlignment="1" applyProtection="1">
      <alignment horizontal="center"/>
      <protection locked="0"/>
    </xf>
    <xf numFmtId="0" fontId="26" fillId="0" borderId="0" xfId="0" applyFont="1" applyProtection="1">
      <protection locked="0"/>
    </xf>
    <xf numFmtId="164" fontId="26" fillId="0" borderId="0" xfId="0" applyNumberFormat="1" applyFont="1" applyProtection="1">
      <protection locked="0"/>
    </xf>
    <xf numFmtId="0" fontId="26" fillId="0" borderId="14" xfId="0" applyFont="1" applyBorder="1" applyAlignment="1" applyProtection="1">
      <alignment horizontal="center" vertical="center" wrapText="1"/>
    </xf>
    <xf numFmtId="0" fontId="26" fillId="0" borderId="0" xfId="0" applyFont="1" applyFill="1" applyProtection="1">
      <protection locked="0"/>
    </xf>
    <xf numFmtId="0" fontId="28" fillId="17" borderId="12" xfId="0" applyFont="1" applyFill="1" applyBorder="1" applyAlignment="1" applyProtection="1">
      <alignment horizontal="center" vertical="center" wrapText="1"/>
      <protection locked="0"/>
    </xf>
    <xf numFmtId="0" fontId="8" fillId="0" borderId="0" xfId="0" applyFont="1" applyAlignment="1" applyProtection="1">
      <alignment horizontal="center"/>
      <protection locked="0"/>
    </xf>
    <xf numFmtId="0" fontId="9" fillId="0" borderId="9" xfId="0" applyFont="1" applyBorder="1" applyAlignment="1">
      <alignment horizontal="left" vertical="center"/>
    </xf>
    <xf numFmtId="0" fontId="10" fillId="0" borderId="7" xfId="0" applyFont="1" applyBorder="1" applyAlignment="1">
      <alignment horizontal="center" vertical="center"/>
    </xf>
    <xf numFmtId="0" fontId="10" fillId="0" borderId="12" xfId="0" applyFont="1" applyBorder="1" applyAlignment="1">
      <alignment horizontal="center" vertical="center"/>
    </xf>
    <xf numFmtId="0" fontId="2" fillId="0" borderId="41" xfId="0" applyFont="1" applyFill="1" applyBorder="1" applyAlignment="1">
      <alignment horizontal="center" vertical="center" wrapText="1"/>
    </xf>
    <xf numFmtId="0" fontId="2" fillId="0" borderId="50" xfId="0" applyFont="1" applyFill="1" applyBorder="1" applyAlignment="1">
      <alignment horizontal="center" vertical="center" wrapText="1"/>
    </xf>
    <xf numFmtId="0" fontId="2" fillId="0" borderId="53" xfId="0" applyFont="1" applyFill="1" applyBorder="1" applyAlignment="1">
      <alignment vertical="center" wrapText="1"/>
    </xf>
    <xf numFmtId="0" fontId="2" fillId="0" borderId="55" xfId="0" applyFont="1" applyFill="1" applyBorder="1" applyAlignment="1">
      <alignment vertical="center" wrapText="1"/>
    </xf>
    <xf numFmtId="0" fontId="2" fillId="0" borderId="50" xfId="0" applyFont="1" applyFill="1" applyBorder="1" applyAlignment="1">
      <alignment vertical="center" wrapText="1"/>
    </xf>
    <xf numFmtId="0" fontId="4" fillId="2" borderId="0" xfId="1" applyFont="1" applyFill="1" applyAlignment="1">
      <alignment horizontal="center" vertical="center"/>
    </xf>
    <xf numFmtId="0" fontId="2" fillId="2" borderId="4" xfId="1" applyFont="1" applyFill="1" applyBorder="1" applyAlignment="1">
      <alignment horizontal="left" vertical="center" wrapText="1"/>
    </xf>
    <xf numFmtId="0" fontId="2" fillId="2" borderId="10" xfId="1" applyFont="1" applyFill="1" applyBorder="1" applyAlignment="1">
      <alignment horizontal="left" vertical="center" wrapText="1"/>
    </xf>
    <xf numFmtId="0" fontId="2" fillId="2" borderId="12" xfId="1" applyFont="1" applyFill="1" applyBorder="1" applyAlignment="1">
      <alignment horizontal="left" vertical="center" wrapText="1"/>
    </xf>
    <xf numFmtId="0" fontId="2" fillId="2" borderId="13" xfId="1" applyFont="1" applyFill="1" applyBorder="1" applyAlignment="1">
      <alignment horizontal="left" vertical="center" wrapText="1"/>
    </xf>
    <xf numFmtId="0" fontId="5" fillId="2" borderId="17"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19" xfId="1" applyFont="1" applyFill="1" applyBorder="1" applyAlignment="1">
      <alignment horizontal="center" vertical="center" wrapText="1"/>
    </xf>
    <xf numFmtId="0" fontId="3" fillId="2" borderId="1" xfId="1" applyFont="1" applyFill="1" applyBorder="1" applyAlignment="1">
      <alignment horizontal="center"/>
    </xf>
    <xf numFmtId="0" fontId="4" fillId="3" borderId="4" xfId="1" applyFont="1" applyFill="1" applyBorder="1" applyAlignment="1">
      <alignment horizontal="center" vertical="center" textRotation="90"/>
    </xf>
    <xf numFmtId="0" fontId="6" fillId="0" borderId="0" xfId="1" applyFont="1" applyBorder="1" applyAlignment="1">
      <alignment horizontal="justify" vertical="top" wrapText="1"/>
    </xf>
    <xf numFmtId="0" fontId="5" fillId="4" borderId="5"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2" fillId="2" borderId="7" xfId="1" applyFont="1" applyFill="1" applyBorder="1" applyAlignment="1">
      <alignment horizontal="left" vertical="center" wrapText="1"/>
    </xf>
    <xf numFmtId="0" fontId="2" fillId="2" borderId="8" xfId="1" applyFont="1" applyFill="1" applyBorder="1" applyAlignment="1">
      <alignment horizontal="left" vertical="center" wrapText="1"/>
    </xf>
    <xf numFmtId="0" fontId="8" fillId="0" borderId="8" xfId="0" applyFont="1" applyBorder="1" applyAlignment="1" applyProtection="1">
      <alignment horizontal="center"/>
    </xf>
    <xf numFmtId="0" fontId="8" fillId="0" borderId="10" xfId="0" applyFont="1" applyBorder="1" applyAlignment="1" applyProtection="1">
      <alignment horizontal="center"/>
    </xf>
    <xf numFmtId="0" fontId="8" fillId="0" borderId="13" xfId="0" applyFont="1" applyBorder="1" applyAlignment="1" applyProtection="1">
      <alignment horizontal="center"/>
    </xf>
    <xf numFmtId="0" fontId="10" fillId="0" borderId="46" xfId="0" applyFont="1" applyBorder="1" applyAlignment="1" applyProtection="1">
      <alignment horizontal="left" vertical="center"/>
    </xf>
    <xf numFmtId="0" fontId="10" fillId="0" borderId="28" xfId="0" applyFont="1" applyBorder="1" applyAlignment="1" applyProtection="1">
      <alignment horizontal="left" vertical="center"/>
    </xf>
    <xf numFmtId="0" fontId="10" fillId="0" borderId="43" xfId="0" applyFont="1" applyBorder="1" applyAlignment="1" applyProtection="1">
      <alignment horizontal="left" vertical="center"/>
    </xf>
    <xf numFmtId="0" fontId="8" fillId="0" borderId="6" xfId="0" applyFont="1" applyBorder="1" applyAlignment="1" applyProtection="1">
      <alignment horizontal="center" vertical="center"/>
    </xf>
    <xf numFmtId="0" fontId="8" fillId="0" borderId="9" xfId="0" applyFont="1" applyBorder="1" applyAlignment="1" applyProtection="1">
      <alignment horizontal="center" vertical="center"/>
    </xf>
    <xf numFmtId="0" fontId="8" fillId="0" borderId="11" xfId="0" applyFont="1" applyBorder="1" applyAlignment="1" applyProtection="1">
      <alignment horizontal="center" vertical="center"/>
    </xf>
    <xf numFmtId="0" fontId="10" fillId="9" borderId="47" xfId="0" applyFont="1" applyFill="1" applyBorder="1" applyAlignment="1" applyProtection="1">
      <alignment horizontal="center" vertical="center"/>
      <protection locked="0"/>
    </xf>
    <xf numFmtId="0" fontId="10" fillId="9" borderId="48" xfId="0" applyFont="1" applyFill="1" applyBorder="1" applyAlignment="1" applyProtection="1">
      <alignment horizontal="center" vertical="center"/>
      <protection locked="0"/>
    </xf>
    <xf numFmtId="0" fontId="10" fillId="9" borderId="49" xfId="0" applyFont="1" applyFill="1" applyBorder="1" applyAlignment="1" applyProtection="1">
      <alignment horizontal="center" vertical="center"/>
      <protection locked="0"/>
    </xf>
    <xf numFmtId="0" fontId="12" fillId="0" borderId="44" xfId="0" applyFont="1" applyBorder="1" applyAlignment="1" applyProtection="1">
      <alignment horizontal="center" vertical="center" wrapText="1"/>
    </xf>
    <xf numFmtId="0" fontId="12" fillId="0" borderId="33" xfId="0" applyFont="1" applyBorder="1" applyAlignment="1" applyProtection="1">
      <alignment horizontal="center" vertical="center"/>
    </xf>
    <xf numFmtId="0" fontId="12" fillId="0" borderId="45"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2" xfId="0" applyFont="1" applyBorder="1" applyAlignment="1" applyProtection="1">
      <alignment horizontal="center" vertical="center"/>
    </xf>
    <xf numFmtId="0" fontId="12" fillId="0" borderId="46" xfId="0" applyFont="1" applyBorder="1" applyAlignment="1" applyProtection="1">
      <alignment horizontal="center" vertical="center"/>
    </xf>
    <xf numFmtId="0" fontId="12" fillId="0" borderId="28" xfId="0" applyFont="1" applyBorder="1" applyAlignment="1" applyProtection="1">
      <alignment horizontal="center" vertical="center"/>
    </xf>
    <xf numFmtId="0" fontId="12" fillId="0" borderId="43" xfId="0" applyFont="1" applyBorder="1" applyAlignment="1" applyProtection="1">
      <alignment horizontal="center" vertical="center"/>
    </xf>
    <xf numFmtId="0" fontId="10" fillId="12" borderId="47" xfId="0" applyFont="1" applyFill="1" applyBorder="1" applyAlignment="1" applyProtection="1">
      <alignment horizontal="center" vertical="center"/>
      <protection locked="0"/>
    </xf>
    <xf numFmtId="0" fontId="10" fillId="12" borderId="48" xfId="0" applyFont="1" applyFill="1" applyBorder="1" applyAlignment="1" applyProtection="1">
      <alignment horizontal="center" vertical="center"/>
      <protection locked="0"/>
    </xf>
    <xf numFmtId="0" fontId="10" fillId="12" borderId="49" xfId="0" applyFont="1" applyFill="1" applyBorder="1" applyAlignment="1" applyProtection="1">
      <alignment horizontal="center" vertical="center"/>
      <protection locked="0"/>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9" xfId="0" applyFont="1" applyBorder="1" applyAlignment="1" applyProtection="1">
      <alignment horizontal="center" vertical="center"/>
    </xf>
    <xf numFmtId="0" fontId="12" fillId="0" borderId="4" xfId="0" applyFont="1" applyBorder="1" applyAlignment="1" applyProtection="1">
      <alignment horizontal="center" vertical="center"/>
    </xf>
    <xf numFmtId="0" fontId="12" fillId="0" borderId="11"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8" xfId="0" applyFont="1" applyBorder="1" applyAlignment="1" applyProtection="1">
      <alignment horizontal="center" vertical="center"/>
    </xf>
    <xf numFmtId="0" fontId="12" fillId="0" borderId="10" xfId="0" applyFont="1" applyBorder="1" applyAlignment="1" applyProtection="1">
      <alignment horizontal="center" vertical="center"/>
    </xf>
    <xf numFmtId="0" fontId="12" fillId="0" borderId="13" xfId="0" applyFont="1" applyBorder="1" applyAlignment="1" applyProtection="1">
      <alignment horizontal="center" vertical="center"/>
    </xf>
    <xf numFmtId="0" fontId="10" fillId="15" borderId="47" xfId="0" applyFont="1" applyFill="1" applyBorder="1" applyAlignment="1" applyProtection="1">
      <alignment horizontal="center" vertical="center"/>
      <protection locked="0"/>
    </xf>
    <xf numFmtId="0" fontId="10" fillId="15" borderId="48" xfId="0" applyFont="1" applyFill="1" applyBorder="1" applyAlignment="1" applyProtection="1">
      <alignment horizontal="center" vertical="center"/>
      <protection locked="0"/>
    </xf>
    <xf numFmtId="0" fontId="10" fillId="15" borderId="49" xfId="0" applyFont="1" applyFill="1" applyBorder="1" applyAlignment="1" applyProtection="1">
      <alignment horizontal="center" vertical="center"/>
      <protection locked="0"/>
    </xf>
    <xf numFmtId="0" fontId="12" fillId="0" borderId="33" xfId="0" applyFont="1" applyBorder="1" applyAlignment="1" applyProtection="1">
      <alignment horizontal="center" vertical="center" wrapText="1"/>
    </xf>
    <xf numFmtId="0" fontId="12" fillId="0" borderId="45" xfId="0" applyFont="1" applyBorder="1" applyAlignment="1" applyProtection="1">
      <alignment horizontal="center" vertical="center" wrapText="1"/>
    </xf>
    <xf numFmtId="0" fontId="12" fillId="0" borderId="3" xfId="0" applyFont="1" applyBorder="1" applyAlignment="1" applyProtection="1">
      <alignment horizontal="center" vertical="center" wrapText="1"/>
    </xf>
    <xf numFmtId="0" fontId="12" fillId="0" borderId="0" xfId="0" applyFont="1" applyBorder="1" applyAlignment="1" applyProtection="1">
      <alignment horizontal="center" vertical="center" wrapText="1"/>
    </xf>
    <xf numFmtId="0" fontId="12" fillId="0" borderId="2" xfId="0" applyFont="1" applyBorder="1" applyAlignment="1" applyProtection="1">
      <alignment horizontal="center" vertical="center" wrapText="1"/>
    </xf>
    <xf numFmtId="0" fontId="12" fillId="0" borderId="46" xfId="0" applyFont="1" applyBorder="1" applyAlignment="1" applyProtection="1">
      <alignment horizontal="center" vertical="center" wrapText="1"/>
    </xf>
    <xf numFmtId="0" fontId="12" fillId="0" borderId="28" xfId="0" applyFont="1" applyBorder="1" applyAlignment="1" applyProtection="1">
      <alignment horizontal="center" vertical="center" wrapText="1"/>
    </xf>
    <xf numFmtId="0" fontId="12" fillId="0" borderId="43" xfId="0" applyFont="1" applyBorder="1" applyAlignment="1" applyProtection="1">
      <alignment horizontal="center" vertical="center" wrapText="1"/>
    </xf>
    <xf numFmtId="0" fontId="10" fillId="0" borderId="22" xfId="0" applyFont="1" applyBorder="1" applyAlignment="1" applyProtection="1">
      <alignment horizontal="left" vertical="center"/>
    </xf>
    <xf numFmtId="0" fontId="10" fillId="0" borderId="36" xfId="0" applyFont="1" applyBorder="1" applyAlignment="1" applyProtection="1">
      <alignment horizontal="left" vertical="center"/>
    </xf>
    <xf numFmtId="0" fontId="10" fillId="0" borderId="42" xfId="0" applyFont="1" applyBorder="1" applyAlignment="1" applyProtection="1">
      <alignment horizontal="left" vertical="center"/>
    </xf>
    <xf numFmtId="0" fontId="10" fillId="8" borderId="47" xfId="0" applyFont="1" applyFill="1" applyBorder="1" applyAlignment="1" applyProtection="1">
      <alignment horizontal="center" vertical="center"/>
      <protection locked="0"/>
    </xf>
    <xf numFmtId="0" fontId="10" fillId="8" borderId="48" xfId="0" applyFont="1" applyFill="1" applyBorder="1" applyAlignment="1" applyProtection="1">
      <alignment horizontal="center" vertical="center"/>
      <protection locked="0"/>
    </xf>
    <xf numFmtId="0" fontId="10" fillId="8" borderId="49" xfId="0" applyFont="1" applyFill="1" applyBorder="1" applyAlignment="1" applyProtection="1">
      <alignment horizontal="center" vertical="center"/>
      <protection locked="0"/>
    </xf>
    <xf numFmtId="0" fontId="10" fillId="0" borderId="5" xfId="0" applyFont="1" applyBorder="1" applyAlignment="1" applyProtection="1">
      <alignment horizontal="left" vertical="center"/>
    </xf>
    <xf numFmtId="0" fontId="10" fillId="0" borderId="15" xfId="0" applyFont="1" applyBorder="1" applyAlignment="1" applyProtection="1">
      <alignment horizontal="left" vertical="center"/>
    </xf>
    <xf numFmtId="0" fontId="0" fillId="0" borderId="16" xfId="0" applyBorder="1" applyAlignment="1">
      <alignment horizontal="left" vertical="center"/>
    </xf>
    <xf numFmtId="0" fontId="10" fillId="0" borderId="23" xfId="0" applyFont="1" applyBorder="1" applyAlignment="1" applyProtection="1">
      <alignment horizontal="left" vertical="center"/>
    </xf>
    <xf numFmtId="0" fontId="10" fillId="0" borderId="51" xfId="0" applyFont="1" applyBorder="1" applyAlignment="1" applyProtection="1">
      <alignment horizontal="left" vertical="center"/>
    </xf>
    <xf numFmtId="0" fontId="0" fillId="0" borderId="52" xfId="0" applyBorder="1" applyAlignment="1">
      <alignment horizontal="left" vertical="center"/>
    </xf>
    <xf numFmtId="0" fontId="10" fillId="16" borderId="26" xfId="0" applyFont="1" applyFill="1" applyBorder="1" applyAlignment="1" applyProtection="1">
      <alignment horizontal="center" vertical="center"/>
      <protection locked="0"/>
    </xf>
    <xf numFmtId="0" fontId="10" fillId="16" borderId="34" xfId="0" applyFont="1" applyFill="1" applyBorder="1" applyAlignment="1" applyProtection="1">
      <alignment horizontal="center" vertical="center"/>
      <protection locked="0"/>
    </xf>
    <xf numFmtId="0" fontId="10" fillId="16" borderId="27" xfId="0" applyFont="1" applyFill="1" applyBorder="1" applyAlignment="1" applyProtection="1">
      <alignment horizontal="center" vertical="center"/>
      <protection locked="0"/>
    </xf>
    <xf numFmtId="0" fontId="27" fillId="20" borderId="26" xfId="0" applyFont="1" applyFill="1" applyBorder="1" applyAlignment="1">
      <alignment horizontal="center" vertical="center"/>
    </xf>
    <xf numFmtId="0" fontId="27" fillId="20" borderId="34" xfId="0" applyFont="1" applyFill="1" applyBorder="1" applyAlignment="1">
      <alignment horizontal="center" vertical="center"/>
    </xf>
    <xf numFmtId="0" fontId="27" fillId="20" borderId="27" xfId="0" applyFont="1" applyFill="1" applyBorder="1" applyAlignment="1">
      <alignment horizontal="center" vertical="center"/>
    </xf>
    <xf numFmtId="14" fontId="28" fillId="21" borderId="20" xfId="0" applyNumberFormat="1" applyFont="1" applyFill="1" applyBorder="1" applyAlignment="1">
      <alignment horizontal="center" vertical="center" wrapText="1"/>
    </xf>
    <xf numFmtId="14" fontId="28" fillId="21" borderId="11" xfId="0" applyNumberFormat="1" applyFont="1" applyFill="1" applyBorder="1" applyAlignment="1">
      <alignment horizontal="center" vertical="center" wrapText="1"/>
    </xf>
    <xf numFmtId="0" fontId="28" fillId="21" borderId="14" xfId="0" applyFont="1" applyFill="1" applyBorder="1" applyAlignment="1">
      <alignment horizontal="center" vertical="center" wrapText="1"/>
    </xf>
    <xf numFmtId="0" fontId="28" fillId="21" borderId="12" xfId="0" applyFont="1" applyFill="1" applyBorder="1" applyAlignment="1">
      <alignment horizontal="center" vertical="center" wrapText="1"/>
    </xf>
    <xf numFmtId="164" fontId="28" fillId="21" borderId="14" xfId="4" applyNumberFormat="1" applyFont="1" applyFill="1" applyBorder="1" applyAlignment="1">
      <alignment horizontal="center" vertical="center" wrapText="1"/>
    </xf>
    <xf numFmtId="164" fontId="28" fillId="21" borderId="12" xfId="4" applyNumberFormat="1" applyFont="1" applyFill="1" applyBorder="1" applyAlignment="1">
      <alignment horizontal="center" vertical="center" wrapText="1"/>
    </xf>
    <xf numFmtId="0" fontId="28" fillId="21" borderId="21" xfId="0" applyFont="1" applyFill="1" applyBorder="1" applyAlignment="1">
      <alignment horizontal="center" vertical="center" wrapText="1"/>
    </xf>
    <xf numFmtId="0" fontId="28" fillId="21" borderId="13" xfId="0" applyFont="1" applyFill="1" applyBorder="1" applyAlignment="1">
      <alignment horizontal="center" vertical="center" wrapText="1"/>
    </xf>
    <xf numFmtId="0" fontId="10" fillId="0" borderId="85" xfId="0" applyFont="1" applyBorder="1" applyAlignment="1" applyProtection="1">
      <alignment horizontal="center" vertical="center"/>
    </xf>
    <xf numFmtId="0" fontId="10" fillId="0" borderId="83" xfId="0" applyFont="1" applyBorder="1" applyAlignment="1" applyProtection="1">
      <alignment horizontal="center" vertical="center"/>
    </xf>
    <xf numFmtId="0" fontId="10" fillId="0" borderId="86" xfId="0" applyFont="1" applyBorder="1" applyAlignment="1" applyProtection="1">
      <alignment horizontal="center" vertical="center"/>
    </xf>
    <xf numFmtId="0" fontId="27" fillId="18" borderId="26" xfId="0" applyFont="1" applyFill="1" applyBorder="1" applyAlignment="1">
      <alignment horizontal="center" vertical="center"/>
    </xf>
    <xf numFmtId="0" fontId="27" fillId="18" borderId="34" xfId="0" applyFont="1" applyFill="1" applyBorder="1" applyAlignment="1">
      <alignment horizontal="center" vertical="center"/>
    </xf>
    <xf numFmtId="0" fontId="27" fillId="18" borderId="27" xfId="0" applyFont="1" applyFill="1" applyBorder="1" applyAlignment="1">
      <alignment horizontal="center" vertical="center"/>
    </xf>
    <xf numFmtId="14" fontId="28" fillId="19" borderId="20" xfId="0" applyNumberFormat="1" applyFont="1" applyFill="1" applyBorder="1" applyAlignment="1">
      <alignment horizontal="center" vertical="center" wrapText="1"/>
    </xf>
    <xf numFmtId="14" fontId="28" fillId="19" borderId="11" xfId="0" applyNumberFormat="1" applyFont="1" applyFill="1" applyBorder="1" applyAlignment="1">
      <alignment horizontal="center" vertical="center" wrapText="1"/>
    </xf>
    <xf numFmtId="164" fontId="28" fillId="19" borderId="14" xfId="4" applyNumberFormat="1" applyFont="1" applyFill="1" applyBorder="1" applyAlignment="1">
      <alignment horizontal="center" vertical="center" wrapText="1"/>
    </xf>
    <xf numFmtId="164" fontId="28" fillId="19" borderId="12" xfId="4" applyNumberFormat="1" applyFont="1" applyFill="1" applyBorder="1" applyAlignment="1">
      <alignment horizontal="center" vertical="center" wrapText="1"/>
    </xf>
    <xf numFmtId="0" fontId="28" fillId="19" borderId="14" xfId="0" applyFont="1" applyFill="1" applyBorder="1" applyAlignment="1">
      <alignment horizontal="center" vertical="center" wrapText="1"/>
    </xf>
    <xf numFmtId="0" fontId="28" fillId="19" borderId="12" xfId="0" applyFont="1" applyFill="1" applyBorder="1" applyAlignment="1">
      <alignment horizontal="center" vertical="center" wrapText="1"/>
    </xf>
    <xf numFmtId="0" fontId="28" fillId="19" borderId="21" xfId="0" applyFont="1" applyFill="1" applyBorder="1" applyAlignment="1">
      <alignment horizontal="center" vertical="center" wrapText="1"/>
    </xf>
    <xf numFmtId="0" fontId="28" fillId="19" borderId="13" xfId="0" applyFont="1" applyFill="1" applyBorder="1" applyAlignment="1">
      <alignment horizontal="center" vertical="center" wrapText="1"/>
    </xf>
    <xf numFmtId="0" fontId="12" fillId="0" borderId="30" xfId="0" applyFont="1" applyBorder="1" applyAlignment="1" applyProtection="1">
      <alignment horizontal="center" vertical="center"/>
    </xf>
    <xf numFmtId="0" fontId="12" fillId="0" borderId="57" xfId="0" applyFont="1" applyBorder="1" applyAlignment="1" applyProtection="1">
      <alignment horizontal="center" vertical="center"/>
    </xf>
    <xf numFmtId="0" fontId="12" fillId="0" borderId="32" xfId="0" applyFont="1" applyBorder="1" applyAlignment="1" applyProtection="1">
      <alignment horizontal="center" vertical="center"/>
    </xf>
    <xf numFmtId="0" fontId="1" fillId="0" borderId="26" xfId="0" applyFont="1" applyBorder="1" applyAlignment="1">
      <alignment horizontal="center" vertical="center"/>
    </xf>
    <xf numFmtId="0" fontId="1" fillId="0" borderId="34" xfId="0" applyFont="1" applyBorder="1" applyAlignment="1">
      <alignment horizontal="center" vertical="center"/>
    </xf>
    <xf numFmtId="0" fontId="1" fillId="0" borderId="27" xfId="0" applyFont="1" applyBorder="1" applyAlignment="1">
      <alignment horizontal="center" vertical="center"/>
    </xf>
    <xf numFmtId="0" fontId="9" fillId="0" borderId="50" xfId="0" applyFont="1" applyBorder="1" applyAlignment="1">
      <alignment horizontal="left" vertical="center" wrapText="1"/>
    </xf>
    <xf numFmtId="0" fontId="9" fillId="0" borderId="51" xfId="0" applyFont="1" applyBorder="1" applyAlignment="1">
      <alignment horizontal="left" vertical="center" wrapText="1"/>
    </xf>
    <xf numFmtId="0" fontId="9" fillId="0" borderId="59" xfId="0" applyFont="1" applyBorder="1" applyAlignment="1">
      <alignment horizontal="left" vertical="center" wrapText="1"/>
    </xf>
    <xf numFmtId="0" fontId="25" fillId="0" borderId="0" xfId="0" applyFont="1" applyAlignment="1">
      <alignment horizontal="left" vertical="center" wrapText="1"/>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0" xfId="0" applyFont="1" applyAlignment="1">
      <alignment horizontal="center" vertical="center"/>
    </xf>
    <xf numFmtId="0" fontId="18" fillId="0" borderId="0" xfId="0" applyFont="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9" fillId="0" borderId="55" xfId="0" applyFont="1" applyBorder="1" applyAlignment="1">
      <alignment horizontal="left" vertical="center" wrapText="1"/>
    </xf>
    <xf numFmtId="0" fontId="9" fillId="0" borderId="15" xfId="0" applyFont="1" applyBorder="1" applyAlignment="1">
      <alignment horizontal="left" vertical="center" wrapText="1"/>
    </xf>
    <xf numFmtId="0" fontId="9" fillId="0" borderId="56" xfId="0" applyFont="1" applyBorder="1" applyAlignment="1">
      <alignment horizontal="left" vertical="center" wrapText="1"/>
    </xf>
    <xf numFmtId="0" fontId="10" fillId="0" borderId="6" xfId="0" applyFont="1" applyBorder="1" applyAlignment="1">
      <alignment horizontal="center" vertical="center"/>
    </xf>
    <xf numFmtId="0" fontId="10" fillId="0" borderId="11" xfId="0" applyFont="1" applyBorder="1" applyAlignment="1">
      <alignment horizontal="center" vertical="center"/>
    </xf>
    <xf numFmtId="0" fontId="10" fillId="0" borderId="7" xfId="0" applyFont="1" applyBorder="1" applyAlignment="1">
      <alignment horizontal="center" vertical="center"/>
    </xf>
    <xf numFmtId="0" fontId="10" fillId="0" borderId="22" xfId="0" applyFont="1" applyBorder="1" applyAlignment="1">
      <alignment horizontal="center" vertical="center"/>
    </xf>
    <xf numFmtId="0" fontId="10" fillId="0" borderId="12" xfId="0" applyFont="1" applyBorder="1" applyAlignment="1">
      <alignment horizontal="center" vertical="center"/>
    </xf>
    <xf numFmtId="0" fontId="10" fillId="0" borderId="23" xfId="0" applyFont="1" applyBorder="1" applyAlignment="1">
      <alignment horizontal="center" vertical="center"/>
    </xf>
    <xf numFmtId="0" fontId="12" fillId="0" borderId="6" xfId="0" applyFont="1" applyBorder="1" applyAlignment="1">
      <alignment horizontal="center"/>
    </xf>
    <xf numFmtId="0" fontId="12" fillId="0" borderId="22" xfId="0" applyFont="1" applyBorder="1" applyAlignment="1">
      <alignment horizontal="center"/>
    </xf>
    <xf numFmtId="0" fontId="10" fillId="0" borderId="30"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29" xfId="0" applyFont="1" applyBorder="1" applyAlignment="1">
      <alignment horizontal="center" vertical="center" wrapText="1"/>
    </xf>
    <xf numFmtId="0" fontId="12" fillId="0" borderId="61" xfId="0" applyFont="1" applyBorder="1" applyAlignment="1">
      <alignment horizontal="center"/>
    </xf>
    <xf numFmtId="0" fontId="12" fillId="0" borderId="60" xfId="0" applyFont="1" applyBorder="1" applyAlignment="1">
      <alignment horizontal="center"/>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9" fillId="0" borderId="6" xfId="0" applyFont="1" applyBorder="1" applyAlignment="1">
      <alignment horizontal="left" vertical="center"/>
    </xf>
    <xf numFmtId="0" fontId="9" fillId="0" borderId="9" xfId="0" applyFont="1" applyBorder="1" applyAlignment="1">
      <alignment horizontal="left" vertical="center"/>
    </xf>
    <xf numFmtId="0" fontId="9" fillId="0" borderId="41" xfId="0" applyFont="1" applyBorder="1" applyAlignment="1">
      <alignment horizontal="left" vertical="center" wrapText="1"/>
    </xf>
    <xf numFmtId="0" fontId="9" fillId="0" borderId="36" xfId="0" applyFont="1" applyBorder="1" applyAlignment="1">
      <alignment horizontal="left" vertical="center" wrapText="1"/>
    </xf>
    <xf numFmtId="0" fontId="9" fillId="0" borderId="37" xfId="0" applyFont="1" applyBorder="1" applyAlignment="1">
      <alignment horizontal="left" vertical="center" wrapText="1"/>
    </xf>
    <xf numFmtId="0" fontId="12" fillId="0" borderId="20" xfId="0" applyFont="1" applyBorder="1" applyAlignment="1">
      <alignment horizontal="center"/>
    </xf>
    <xf numFmtId="0" fontId="10" fillId="0" borderId="26"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27" xfId="0" applyFont="1" applyBorder="1" applyAlignment="1">
      <alignment horizontal="center" vertical="center" wrapText="1"/>
    </xf>
    <xf numFmtId="0" fontId="21" fillId="0" borderId="0" xfId="0" applyFont="1" applyAlignment="1">
      <alignment horizontal="center" vertical="center" wrapText="1"/>
    </xf>
    <xf numFmtId="0" fontId="15" fillId="0" borderId="57" xfId="0" applyFont="1" applyBorder="1" applyAlignment="1">
      <alignment horizontal="center" vertical="center" wrapText="1"/>
    </xf>
    <xf numFmtId="0" fontId="15" fillId="0" borderId="0" xfId="0" applyFont="1" applyAlignment="1">
      <alignment horizontal="center" vertical="center" wrapText="1"/>
    </xf>
    <xf numFmtId="0" fontId="15" fillId="0" borderId="40"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58" xfId="0" applyFont="1" applyBorder="1" applyAlignment="1">
      <alignment horizontal="center" vertical="center" wrapText="1"/>
    </xf>
    <xf numFmtId="0" fontId="22" fillId="0" borderId="0" xfId="0" applyFont="1" applyAlignment="1">
      <alignment horizontal="center" vertical="center" wrapText="1"/>
    </xf>
    <xf numFmtId="0" fontId="23" fillId="0" borderId="0" xfId="0" applyFont="1" applyAlignment="1">
      <alignment horizontal="center"/>
    </xf>
    <xf numFmtId="0" fontId="21" fillId="0" borderId="0" xfId="0" applyFont="1" applyAlignment="1">
      <alignment horizontal="left" vertical="center" wrapText="1"/>
    </xf>
    <xf numFmtId="0" fontId="14" fillId="0" borderId="26" xfId="0" applyFont="1" applyBorder="1" applyAlignment="1">
      <alignment horizontal="left" vertical="center"/>
    </xf>
    <xf numFmtId="0" fontId="14" fillId="0" borderId="34" xfId="0" applyFont="1" applyBorder="1" applyAlignment="1">
      <alignment horizontal="left" vertical="center"/>
    </xf>
    <xf numFmtId="0" fontId="14" fillId="0" borderId="27" xfId="0" applyFont="1" applyBorder="1" applyAlignment="1">
      <alignment horizontal="left" vertical="center"/>
    </xf>
    <xf numFmtId="0" fontId="10" fillId="0" borderId="30" xfId="0" applyFont="1" applyBorder="1" applyAlignment="1">
      <alignment horizontal="center" vertical="center"/>
    </xf>
    <xf numFmtId="0" fontId="10" fillId="0" borderId="33"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47"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49" xfId="0" applyFont="1" applyBorder="1" applyAlignment="1">
      <alignment horizontal="center" vertical="center" wrapText="1"/>
    </xf>
    <xf numFmtId="0" fontId="9" fillId="0" borderId="50" xfId="0" applyFont="1" applyBorder="1" applyAlignment="1">
      <alignment horizontal="center" vertical="center" wrapText="1"/>
    </xf>
    <xf numFmtId="0" fontId="9" fillId="0" borderId="51" xfId="0" applyFont="1" applyBorder="1" applyAlignment="1">
      <alignment horizontal="center" vertical="center" wrapText="1"/>
    </xf>
    <xf numFmtId="0" fontId="9" fillId="0" borderId="59" xfId="0" applyFont="1" applyBorder="1" applyAlignment="1">
      <alignment horizontal="center" vertical="center" wrapText="1"/>
    </xf>
    <xf numFmtId="0" fontId="9" fillId="0" borderId="55"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56" xfId="0" applyFont="1" applyBorder="1" applyAlignment="1">
      <alignment horizontal="center" vertical="center" wrapText="1"/>
    </xf>
    <xf numFmtId="0" fontId="12" fillId="0" borderId="21" xfId="0" applyFont="1" applyBorder="1" applyAlignment="1">
      <alignment horizontal="center"/>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9" fillId="0" borderId="41"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37" xfId="0" applyFont="1" applyBorder="1" applyAlignment="1">
      <alignment horizontal="center" vertical="center" wrapText="1"/>
    </xf>
    <xf numFmtId="0" fontId="8" fillId="0" borderId="9" xfId="0" applyFont="1" applyBorder="1" applyAlignment="1">
      <alignment vertical="center" wrapText="1"/>
    </xf>
    <xf numFmtId="0" fontId="8" fillId="0" borderId="4" xfId="0" applyFont="1" applyBorder="1" applyAlignment="1">
      <alignment vertical="center" wrapText="1"/>
    </xf>
    <xf numFmtId="0" fontId="8" fillId="0" borderId="10" xfId="0" applyFont="1" applyBorder="1" applyAlignment="1">
      <alignment vertical="center" wrapText="1"/>
    </xf>
    <xf numFmtId="0" fontId="8" fillId="0" borderId="50" xfId="0" applyFont="1" applyBorder="1" applyAlignment="1">
      <alignment vertical="center" wrapText="1"/>
    </xf>
    <xf numFmtId="0" fontId="8" fillId="0" borderId="51" xfId="0" applyFont="1" applyBorder="1" applyAlignment="1">
      <alignment vertical="center" wrapText="1"/>
    </xf>
    <xf numFmtId="0" fontId="8" fillId="0" borderId="59" xfId="0" applyFont="1" applyBorder="1" applyAlignment="1">
      <alignmen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4" xfId="0" applyFont="1" applyBorder="1" applyAlignment="1">
      <alignment horizontal="left" vertical="center" wrapText="1"/>
    </xf>
    <xf numFmtId="0" fontId="8" fillId="0" borderId="10" xfId="0" applyFont="1" applyBorder="1" applyAlignment="1">
      <alignment horizontal="left" vertical="center" wrapText="1"/>
    </xf>
    <xf numFmtId="0" fontId="8" fillId="0" borderId="9" xfId="0" applyFont="1" applyBorder="1" applyAlignment="1">
      <alignment horizontal="left" vertical="center"/>
    </xf>
    <xf numFmtId="0" fontId="8" fillId="0" borderId="4"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2" fillId="0" borderId="57" xfId="0" applyFont="1" applyBorder="1" applyAlignment="1">
      <alignment horizontal="center" vertical="center"/>
    </xf>
    <xf numFmtId="0" fontId="12" fillId="0" borderId="0" xfId="0" applyFont="1" applyBorder="1" applyAlignment="1">
      <alignment horizontal="center" vertical="center"/>
    </xf>
    <xf numFmtId="0" fontId="12" fillId="0" borderId="58" xfId="0" applyFont="1" applyBorder="1" applyAlignment="1">
      <alignment horizontal="center" vertical="center"/>
    </xf>
    <xf numFmtId="0" fontId="12" fillId="0" borderId="32" xfId="0" applyFont="1" applyBorder="1" applyAlignment="1">
      <alignment horizontal="center"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8" fillId="0" borderId="30" xfId="0" applyFont="1" applyBorder="1" applyAlignment="1">
      <alignment vertical="center" wrapText="1"/>
    </xf>
    <xf numFmtId="0" fontId="8" fillId="0" borderId="33" xfId="0" applyFont="1" applyBorder="1" applyAlignment="1">
      <alignment vertical="center" wrapText="1"/>
    </xf>
    <xf numFmtId="0" fontId="8" fillId="0" borderId="31" xfId="0" applyFont="1" applyBorder="1" applyAlignment="1">
      <alignment vertical="center" wrapText="1"/>
    </xf>
    <xf numFmtId="0" fontId="8" fillId="0" borderId="55" xfId="0" applyFont="1" applyBorder="1" applyAlignment="1">
      <alignment vertical="center" wrapText="1"/>
    </xf>
    <xf numFmtId="0" fontId="8" fillId="0" borderId="15" xfId="0" applyFont="1" applyBorder="1" applyAlignment="1">
      <alignment vertical="center" wrapText="1"/>
    </xf>
    <xf numFmtId="0" fontId="8" fillId="0" borderId="56" xfId="0" applyFont="1" applyBorder="1" applyAlignment="1">
      <alignment vertical="center" wrapText="1"/>
    </xf>
    <xf numFmtId="0" fontId="14" fillId="0" borderId="26" xfId="0" applyFont="1" applyBorder="1" applyAlignment="1">
      <alignment horizontal="left" vertical="center" wrapText="1"/>
    </xf>
    <xf numFmtId="0" fontId="14" fillId="0" borderId="34" xfId="0" applyFont="1" applyBorder="1" applyAlignment="1">
      <alignment horizontal="left" vertical="center" wrapText="1"/>
    </xf>
    <xf numFmtId="0" fontId="14" fillId="0" borderId="27" xfId="0" applyFont="1" applyBorder="1" applyAlignment="1">
      <alignment horizontal="left" vertical="center" wrapText="1"/>
    </xf>
    <xf numFmtId="0" fontId="8" fillId="0" borderId="41" xfId="0" applyFont="1" applyBorder="1" applyAlignment="1">
      <alignment vertical="center" wrapText="1"/>
    </xf>
    <xf numFmtId="0" fontId="8" fillId="0" borderId="36" xfId="0" applyFont="1" applyBorder="1" applyAlignment="1">
      <alignment vertical="center" wrapText="1"/>
    </xf>
    <xf numFmtId="0" fontId="8" fillId="0" borderId="37" xfId="0" applyFont="1" applyBorder="1" applyAlignment="1">
      <alignment vertical="center" wrapText="1"/>
    </xf>
    <xf numFmtId="0" fontId="2" fillId="0" borderId="69" xfId="0" applyFont="1" applyBorder="1" applyAlignment="1">
      <alignment vertical="center" wrapText="1"/>
    </xf>
    <xf numFmtId="0" fontId="2" fillId="0" borderId="64" xfId="0" applyFont="1" applyBorder="1" applyAlignment="1">
      <alignment vertical="center" wrapText="1"/>
    </xf>
    <xf numFmtId="0" fontId="2" fillId="0" borderId="70" xfId="0" applyFont="1" applyBorder="1" applyAlignment="1">
      <alignment vertical="center" wrapText="1"/>
    </xf>
    <xf numFmtId="0" fontId="2" fillId="0" borderId="76" xfId="0" applyFont="1" applyBorder="1" applyAlignment="1">
      <alignment horizontal="left" vertical="center" wrapText="1"/>
    </xf>
    <xf numFmtId="0" fontId="2" fillId="0" borderId="64" xfId="0" applyFont="1" applyBorder="1" applyAlignment="1">
      <alignment horizontal="left" vertical="center" wrapText="1"/>
    </xf>
    <xf numFmtId="0" fontId="2" fillId="0" borderId="77" xfId="0" applyFont="1" applyBorder="1" applyAlignment="1">
      <alignment horizontal="left" vertical="center" wrapText="1"/>
    </xf>
    <xf numFmtId="0" fontId="2" fillId="0" borderId="71" xfId="0" applyFont="1" applyBorder="1" applyAlignment="1">
      <alignment vertical="center" wrapText="1"/>
    </xf>
    <xf numFmtId="0" fontId="2" fillId="0" borderId="72" xfId="0" applyFont="1" applyBorder="1" applyAlignment="1">
      <alignment vertical="center" wrapText="1"/>
    </xf>
    <xf numFmtId="0" fontId="2" fillId="0" borderId="73" xfId="0" applyFont="1" applyBorder="1" applyAlignment="1">
      <alignment vertical="center" wrapText="1"/>
    </xf>
    <xf numFmtId="0" fontId="2" fillId="0" borderId="78" xfId="0" applyFont="1" applyBorder="1" applyAlignment="1">
      <alignment horizontal="left" vertical="center" wrapText="1"/>
    </xf>
    <xf numFmtId="0" fontId="2" fillId="0" borderId="65" xfId="0" applyFont="1" applyBorder="1" applyAlignment="1">
      <alignment horizontal="left" vertical="center" wrapText="1"/>
    </xf>
    <xf numFmtId="0" fontId="2" fillId="0" borderId="79" xfId="0" applyFont="1" applyBorder="1" applyAlignment="1">
      <alignment horizontal="left" vertical="center" wrapText="1"/>
    </xf>
    <xf numFmtId="0" fontId="8" fillId="0" borderId="0" xfId="0" applyFont="1" applyBorder="1" applyAlignment="1">
      <alignment horizontal="center" vertical="center"/>
    </xf>
    <xf numFmtId="0" fontId="2" fillId="0" borderId="67" xfId="0" applyFont="1" applyBorder="1" applyAlignment="1">
      <alignment vertical="center" wrapText="1"/>
    </xf>
    <xf numFmtId="0" fontId="2" fillId="0" borderId="66" xfId="0" applyFont="1" applyBorder="1" applyAlignment="1">
      <alignment vertical="center" wrapText="1"/>
    </xf>
    <xf numFmtId="0" fontId="2" fillId="0" borderId="68" xfId="0" applyFont="1" applyBorder="1" applyAlignment="1">
      <alignment vertical="center" wrapText="1"/>
    </xf>
    <xf numFmtId="0" fontId="2" fillId="0" borderId="74" xfId="0" applyFont="1" applyBorder="1" applyAlignment="1">
      <alignment horizontal="left" vertical="center" wrapText="1"/>
    </xf>
    <xf numFmtId="0" fontId="2" fillId="0" borderId="66" xfId="0" applyFont="1" applyBorder="1" applyAlignment="1">
      <alignment horizontal="left" vertical="center" wrapText="1"/>
    </xf>
    <xf numFmtId="0" fontId="2" fillId="0" borderId="75"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56" xfId="0" applyFont="1" applyBorder="1" applyAlignment="1">
      <alignment horizontal="left" vertical="center" wrapText="1"/>
    </xf>
    <xf numFmtId="0" fontId="2" fillId="0" borderId="23" xfId="0" applyFont="1" applyBorder="1" applyAlignment="1">
      <alignment horizontal="left" vertical="center" wrapText="1"/>
    </xf>
    <xf numFmtId="0" fontId="2" fillId="0" borderId="51" xfId="0" applyFont="1" applyBorder="1" applyAlignment="1">
      <alignment horizontal="left" vertical="center" wrapText="1"/>
    </xf>
    <xf numFmtId="0" fontId="2" fillId="0" borderId="59" xfId="0" applyFont="1" applyBorder="1" applyAlignment="1">
      <alignment horizontal="left" vertical="center" wrapText="1"/>
    </xf>
    <xf numFmtId="0" fontId="2" fillId="0" borderId="55" xfId="0" applyFont="1" applyBorder="1" applyAlignment="1">
      <alignment horizontal="left" vertical="center" wrapText="1"/>
    </xf>
    <xf numFmtId="0" fontId="2" fillId="0" borderId="22" xfId="0" applyFont="1" applyBorder="1" applyAlignment="1">
      <alignment horizontal="left" vertical="center" wrapText="1"/>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15" fillId="0" borderId="0" xfId="0" applyFont="1" applyBorder="1" applyAlignment="1">
      <alignment horizontal="center" vertical="center" wrapText="1"/>
    </xf>
    <xf numFmtId="0" fontId="2" fillId="0" borderId="41" xfId="0" applyFont="1" applyBorder="1" applyAlignment="1">
      <alignment horizontal="left" vertical="center" wrapText="1"/>
    </xf>
    <xf numFmtId="0" fontId="2" fillId="0" borderId="50" xfId="0" applyFont="1" applyBorder="1" applyAlignment="1">
      <alignment horizontal="left" vertical="center" wrapText="1"/>
    </xf>
    <xf numFmtId="0" fontId="12" fillId="0" borderId="8" xfId="0" applyFont="1" applyBorder="1" applyAlignment="1">
      <alignment horizontal="center"/>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13" xfId="0" applyFont="1" applyBorder="1" applyAlignment="1">
      <alignment horizontal="left" vertical="center" wrapText="1"/>
    </xf>
    <xf numFmtId="0" fontId="6" fillId="0" borderId="55" xfId="0" applyFont="1" applyBorder="1" applyAlignment="1">
      <alignment vertical="center" wrapText="1"/>
    </xf>
    <xf numFmtId="0" fontId="6" fillId="0" borderId="15" xfId="0" applyFont="1" applyBorder="1" applyAlignment="1">
      <alignment vertical="center" wrapText="1"/>
    </xf>
    <xf numFmtId="0" fontId="6" fillId="0" borderId="56" xfId="0" applyFont="1" applyBorder="1" applyAlignment="1">
      <alignment vertical="center" wrapText="1"/>
    </xf>
    <xf numFmtId="0" fontId="6" fillId="0" borderId="9" xfId="0" applyFont="1" applyBorder="1" applyAlignment="1">
      <alignment vertical="center" wrapText="1"/>
    </xf>
    <xf numFmtId="0" fontId="6" fillId="0" borderId="4" xfId="0" applyFont="1" applyBorder="1" applyAlignment="1">
      <alignment vertical="center" wrapText="1"/>
    </xf>
    <xf numFmtId="0" fontId="6" fillId="0" borderId="10" xfId="0" applyFont="1" applyBorder="1" applyAlignment="1">
      <alignment vertical="center" wrapText="1"/>
    </xf>
    <xf numFmtId="0" fontId="6" fillId="0" borderId="50" xfId="0" applyFont="1" applyBorder="1" applyAlignment="1">
      <alignment vertical="center" wrapText="1"/>
    </xf>
    <xf numFmtId="0" fontId="6" fillId="0" borderId="51" xfId="0" applyFont="1" applyBorder="1" applyAlignment="1">
      <alignment vertical="center" wrapText="1"/>
    </xf>
    <xf numFmtId="0" fontId="6" fillId="0" borderId="59" xfId="0" applyFont="1" applyBorder="1" applyAlignment="1">
      <alignment vertical="center" wrapText="1"/>
    </xf>
    <xf numFmtId="0" fontId="6" fillId="0" borderId="30" xfId="0" applyFont="1" applyBorder="1" applyAlignment="1">
      <alignment vertical="center" wrapText="1"/>
    </xf>
    <xf numFmtId="0" fontId="6" fillId="0" borderId="33" xfId="0" applyFont="1" applyBorder="1" applyAlignment="1">
      <alignment vertical="center" wrapText="1"/>
    </xf>
    <xf numFmtId="0" fontId="6" fillId="0" borderId="31" xfId="0" applyFont="1" applyBorder="1" applyAlignment="1">
      <alignment vertical="center" wrapText="1"/>
    </xf>
    <xf numFmtId="0" fontId="8" fillId="0" borderId="11" xfId="0" applyFont="1" applyBorder="1" applyAlignment="1">
      <alignment vertical="center"/>
    </xf>
    <xf numFmtId="0" fontId="8" fillId="0" borderId="12" xfId="0" applyFont="1" applyBorder="1" applyAlignment="1">
      <alignment vertical="center"/>
    </xf>
    <xf numFmtId="0" fontId="8" fillId="0" borderId="13" xfId="0" applyFont="1" applyBorder="1" applyAlignment="1">
      <alignment vertical="center"/>
    </xf>
    <xf numFmtId="0" fontId="12" fillId="0" borderId="26" xfId="0" applyFont="1" applyBorder="1" applyAlignment="1">
      <alignment horizontal="center" vertical="center" wrapText="1"/>
    </xf>
    <xf numFmtId="0" fontId="12" fillId="0" borderId="34" xfId="0" applyFont="1" applyBorder="1" applyAlignment="1">
      <alignment horizontal="center" vertical="center"/>
    </xf>
    <xf numFmtId="0" fontId="12" fillId="0" borderId="27" xfId="0" applyFont="1" applyBorder="1" applyAlignment="1">
      <alignment horizontal="center" vertical="center"/>
    </xf>
    <xf numFmtId="0" fontId="15" fillId="0" borderId="26"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27" xfId="0" applyFont="1" applyBorder="1" applyAlignment="1">
      <alignment horizontal="center" vertical="center" wrapText="1"/>
    </xf>
    <xf numFmtId="0" fontId="8" fillId="0" borderId="55" xfId="0" applyFont="1" applyBorder="1" applyAlignment="1">
      <alignment horizontal="left" vertical="center" wrapText="1"/>
    </xf>
    <xf numFmtId="0" fontId="8" fillId="0" borderId="15" xfId="0" applyFont="1" applyBorder="1" applyAlignment="1">
      <alignment horizontal="left" vertical="center" wrapText="1"/>
    </xf>
    <xf numFmtId="0" fontId="8" fillId="0" borderId="56" xfId="0" applyFont="1" applyBorder="1" applyAlignment="1">
      <alignment horizontal="left" vertical="center" wrapText="1"/>
    </xf>
    <xf numFmtId="0" fontId="8" fillId="0" borderId="50" xfId="0" applyFont="1" applyBorder="1" applyAlignment="1">
      <alignment horizontal="left" vertical="center" wrapText="1"/>
    </xf>
    <xf numFmtId="0" fontId="8" fillId="0" borderId="51" xfId="0" applyFont="1" applyBorder="1" applyAlignment="1">
      <alignment horizontal="left" vertical="center" wrapText="1"/>
    </xf>
    <xf numFmtId="0" fontId="8" fillId="0" borderId="59" xfId="0" applyFont="1" applyBorder="1" applyAlignment="1">
      <alignment horizontal="left" vertical="center" wrapText="1"/>
    </xf>
    <xf numFmtId="0" fontId="8" fillId="0" borderId="30" xfId="0" applyFont="1" applyBorder="1" applyAlignment="1">
      <alignment horizontal="left" vertical="center" wrapText="1"/>
    </xf>
    <xf numFmtId="0" fontId="8" fillId="0" borderId="33" xfId="0" applyFont="1" applyBorder="1" applyAlignment="1">
      <alignment horizontal="left" vertical="center" wrapText="1"/>
    </xf>
    <xf numFmtId="0" fontId="8" fillId="0" borderId="31" xfId="0" applyFont="1" applyBorder="1" applyAlignment="1">
      <alignment horizontal="left" vertical="center" wrapText="1"/>
    </xf>
    <xf numFmtId="0" fontId="8" fillId="0" borderId="53" xfId="0" applyFont="1" applyBorder="1" applyAlignment="1">
      <alignment horizontal="left" vertical="center" wrapText="1"/>
    </xf>
    <xf numFmtId="0" fontId="8" fillId="0" borderId="1" xfId="0" applyFont="1" applyBorder="1" applyAlignment="1">
      <alignment horizontal="left" vertical="center" wrapText="1"/>
    </xf>
    <xf numFmtId="0" fontId="8" fillId="0" borderId="54" xfId="0" applyFont="1" applyBorder="1" applyAlignment="1">
      <alignment horizontal="left"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5" fillId="0" borderId="47" xfId="0" applyFont="1" applyBorder="1" applyAlignment="1">
      <alignment horizontal="center" vertical="center" wrapText="1"/>
    </xf>
    <xf numFmtId="0" fontId="15" fillId="0" borderId="48" xfId="0" applyFont="1" applyBorder="1" applyAlignment="1">
      <alignment horizontal="center" vertical="center" wrapText="1"/>
    </xf>
    <xf numFmtId="0" fontId="15" fillId="0" borderId="49"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37" xfId="0" applyFont="1" applyBorder="1" applyAlignment="1">
      <alignment horizontal="center" vertical="center" wrapText="1"/>
    </xf>
    <xf numFmtId="0" fontId="15" fillId="0" borderId="50" xfId="0" applyFont="1" applyBorder="1" applyAlignment="1">
      <alignment horizontal="center" vertical="center" wrapText="1"/>
    </xf>
    <xf numFmtId="0" fontId="15" fillId="0" borderId="51" xfId="0" applyFont="1" applyBorder="1" applyAlignment="1">
      <alignment horizontal="center" vertical="center" wrapText="1"/>
    </xf>
    <xf numFmtId="0" fontId="15" fillId="0" borderId="59" xfId="0" applyFont="1" applyBorder="1" applyAlignment="1">
      <alignment horizontal="center" vertical="center" wrapText="1"/>
    </xf>
    <xf numFmtId="0" fontId="10" fillId="0" borderId="17" xfId="0" applyFont="1" applyBorder="1" applyAlignment="1">
      <alignment horizontal="center" vertical="center"/>
    </xf>
    <xf numFmtId="0" fontId="10" fillId="0" borderId="40" xfId="0" applyFont="1" applyBorder="1" applyAlignment="1">
      <alignment horizontal="center" vertical="center"/>
    </xf>
    <xf numFmtId="0" fontId="10" fillId="0" borderId="44" xfId="0" applyFont="1" applyBorder="1" applyAlignment="1">
      <alignment horizontal="center" vertical="center"/>
    </xf>
    <xf numFmtId="0" fontId="10" fillId="0" borderId="46" xfId="0" applyFont="1" applyBorder="1" applyAlignment="1">
      <alignment horizontal="center" vertical="center"/>
    </xf>
    <xf numFmtId="0" fontId="12" fillId="0" borderId="41" xfId="0" applyFont="1" applyBorder="1" applyAlignment="1">
      <alignment horizontal="center"/>
    </xf>
    <xf numFmtId="0" fontId="12" fillId="0" borderId="37" xfId="0" applyFont="1" applyBorder="1" applyAlignment="1">
      <alignment horizontal="center"/>
    </xf>
    <xf numFmtId="0" fontId="12" fillId="0" borderId="30" xfId="0" applyFont="1" applyBorder="1" applyAlignment="1">
      <alignment horizontal="center" vertical="center"/>
    </xf>
    <xf numFmtId="0" fontId="12" fillId="0" borderId="33" xfId="0" applyFont="1" applyBorder="1" applyAlignment="1">
      <alignment horizontal="center" vertical="center"/>
    </xf>
    <xf numFmtId="0" fontId="12" fillId="0" borderId="31" xfId="0" applyFont="1" applyBorder="1" applyAlignment="1">
      <alignment horizontal="center" vertical="center"/>
    </xf>
    <xf numFmtId="0" fontId="9" fillId="0" borderId="17" xfId="0" applyFont="1" applyBorder="1" applyAlignment="1">
      <alignment horizontal="left" vertical="center"/>
    </xf>
    <xf numFmtId="0" fontId="9" fillId="0" borderId="20" xfId="0" applyFont="1" applyBorder="1" applyAlignment="1">
      <alignment horizontal="left" vertical="center"/>
    </xf>
    <xf numFmtId="0" fontId="8" fillId="0" borderId="41" xfId="0" applyFont="1" applyBorder="1" applyAlignment="1">
      <alignment horizontal="center" vertical="center"/>
    </xf>
    <xf numFmtId="0" fontId="8" fillId="0" borderId="37" xfId="0" applyFont="1" applyBorder="1" applyAlignment="1">
      <alignment horizontal="center" vertical="center"/>
    </xf>
    <xf numFmtId="0" fontId="8" fillId="0" borderId="50" xfId="0" applyFont="1" applyBorder="1" applyAlignment="1">
      <alignment horizontal="center" vertical="center"/>
    </xf>
    <xf numFmtId="0" fontId="8" fillId="0" borderId="59" xfId="0" applyFont="1" applyBorder="1" applyAlignment="1">
      <alignment horizontal="center" vertical="center"/>
    </xf>
    <xf numFmtId="0" fontId="30" fillId="0" borderId="6" xfId="0" applyFont="1" applyBorder="1" applyAlignment="1" applyProtection="1">
      <alignment horizontal="left" vertical="center" wrapText="1"/>
      <protection locked="0"/>
    </xf>
    <xf numFmtId="0" fontId="30" fillId="0" borderId="7" xfId="0" applyFont="1" applyBorder="1" applyAlignment="1" applyProtection="1">
      <alignment horizontal="center" vertical="center" wrapText="1"/>
      <protection locked="0"/>
    </xf>
    <xf numFmtId="0" fontId="31" fillId="0" borderId="7" xfId="0" applyFont="1" applyBorder="1" applyAlignment="1" applyProtection="1">
      <alignment horizontal="center" vertical="center" wrapText="1"/>
      <protection locked="0"/>
    </xf>
    <xf numFmtId="0" fontId="31" fillId="0" borderId="8" xfId="0" applyFont="1" applyBorder="1" applyAlignment="1" applyProtection="1">
      <alignment horizontal="center" vertical="center" wrapText="1"/>
      <protection locked="0"/>
    </xf>
    <xf numFmtId="0" fontId="30" fillId="0" borderId="6" xfId="0" applyFont="1" applyBorder="1" applyAlignment="1" applyProtection="1">
      <alignment horizontal="center" vertical="center" wrapText="1"/>
      <protection locked="0"/>
    </xf>
    <xf numFmtId="0" fontId="30" fillId="0" borderId="7" xfId="0" applyFont="1" applyBorder="1" applyAlignment="1" applyProtection="1">
      <alignment horizontal="center" vertical="center" wrapText="1"/>
    </xf>
    <xf numFmtId="0" fontId="30" fillId="0" borderId="22" xfId="0" applyFont="1" applyBorder="1" applyAlignment="1" applyProtection="1">
      <alignment horizontal="center" vertical="center" wrapText="1"/>
    </xf>
    <xf numFmtId="0" fontId="32" fillId="0" borderId="24" xfId="0" applyFont="1" applyFill="1" applyBorder="1" applyAlignment="1" applyProtection="1">
      <alignment horizontal="center" vertical="center" wrapText="1"/>
    </xf>
    <xf numFmtId="0" fontId="30" fillId="0" borderId="6" xfId="0" applyFont="1" applyBorder="1" applyAlignment="1" applyProtection="1">
      <alignment vertical="center" wrapText="1"/>
      <protection locked="0"/>
    </xf>
    <xf numFmtId="0" fontId="30" fillId="0" borderId="8" xfId="0" applyFont="1" applyBorder="1" applyAlignment="1" applyProtection="1">
      <alignment horizontal="center" vertical="center" wrapText="1"/>
    </xf>
    <xf numFmtId="9" fontId="30" fillId="0" borderId="6" xfId="4" applyFont="1" applyBorder="1" applyAlignment="1" applyProtection="1">
      <alignment horizontal="center" vertical="center" wrapText="1"/>
      <protection locked="0"/>
    </xf>
    <xf numFmtId="0" fontId="30" fillId="0" borderId="6" xfId="0" applyFont="1" applyFill="1" applyBorder="1" applyAlignment="1" applyProtection="1">
      <alignment horizontal="center" vertical="center" wrapText="1"/>
    </xf>
    <xf numFmtId="0" fontId="30" fillId="0" borderId="7" xfId="0" applyFont="1" applyFill="1" applyBorder="1" applyAlignment="1" applyProtection="1">
      <alignment horizontal="center" vertical="center" wrapText="1"/>
    </xf>
    <xf numFmtId="0" fontId="30" fillId="0" borderId="37" xfId="0" applyFont="1" applyBorder="1" applyAlignment="1" applyProtection="1">
      <alignment horizontal="center" vertical="center" wrapText="1"/>
    </xf>
    <xf numFmtId="0" fontId="30" fillId="0" borderId="7" xfId="0" applyFont="1" applyBorder="1" applyAlignment="1" applyProtection="1">
      <alignment horizontal="left" vertical="center" wrapText="1"/>
      <protection locked="0"/>
    </xf>
    <xf numFmtId="14" fontId="30" fillId="0" borderId="7" xfId="0" applyNumberFormat="1" applyFont="1" applyBorder="1" applyAlignment="1" applyProtection="1">
      <alignment horizontal="center" vertical="center" wrapText="1"/>
      <protection locked="0"/>
    </xf>
    <xf numFmtId="0" fontId="30" fillId="0" borderId="8" xfId="0" applyFont="1" applyBorder="1" applyAlignment="1" applyProtection="1">
      <alignment horizontal="left" vertical="center" wrapText="1"/>
      <protection locked="0"/>
    </xf>
    <xf numFmtId="15" fontId="31" fillId="0" borderId="14" xfId="0" applyNumberFormat="1" applyFont="1" applyBorder="1" applyAlignment="1" applyProtection="1">
      <alignment horizontal="center" vertical="center" wrapText="1"/>
      <protection locked="0"/>
    </xf>
    <xf numFmtId="164" fontId="31" fillId="0" borderId="14" xfId="4" applyNumberFormat="1" applyFont="1" applyBorder="1" applyAlignment="1" applyProtection="1">
      <alignment horizontal="center" vertical="center" wrapText="1"/>
    </xf>
    <xf numFmtId="0" fontId="33" fillId="0" borderId="4" xfId="0" applyFont="1" applyFill="1" applyBorder="1" applyAlignment="1" applyProtection="1">
      <alignment horizontal="justify" vertical="center" wrapText="1"/>
      <protection locked="0"/>
    </xf>
    <xf numFmtId="0" fontId="31" fillId="0" borderId="14" xfId="0" applyFont="1" applyBorder="1" applyAlignment="1" applyProtection="1">
      <alignment horizontal="center" vertical="center" wrapText="1"/>
      <protection locked="0"/>
    </xf>
    <xf numFmtId="0" fontId="31" fillId="0" borderId="14" xfId="0" applyFont="1" applyBorder="1" applyAlignment="1" applyProtection="1">
      <alignment horizontal="left" vertical="center" wrapText="1"/>
      <protection locked="0"/>
    </xf>
    <xf numFmtId="0" fontId="30" fillId="0" borderId="0" xfId="0" applyFont="1" applyBorder="1" applyAlignment="1" applyProtection="1">
      <alignment horizontal="left" vertical="center" wrapText="1"/>
      <protection locked="0"/>
    </xf>
    <xf numFmtId="0" fontId="30" fillId="0" borderId="9" xfId="0" applyFont="1" applyBorder="1" applyAlignment="1" applyProtection="1">
      <alignment horizontal="left" vertical="center" wrapText="1"/>
      <protection locked="0"/>
    </xf>
    <xf numFmtId="0" fontId="30" fillId="0" borderId="4" xfId="0" applyFont="1" applyBorder="1" applyAlignment="1" applyProtection="1">
      <alignment horizontal="center" vertical="center" wrapText="1"/>
      <protection locked="0"/>
    </xf>
    <xf numFmtId="0" fontId="31" fillId="2" borderId="4" xfId="0" applyFont="1" applyFill="1" applyBorder="1" applyAlignment="1" applyProtection="1">
      <alignment horizontal="center" vertical="center" wrapText="1"/>
      <protection locked="0"/>
    </xf>
    <xf numFmtId="0" fontId="31" fillId="2" borderId="10" xfId="0" applyFont="1" applyFill="1" applyBorder="1" applyAlignment="1" applyProtection="1">
      <alignment horizontal="center" vertical="center" wrapText="1"/>
      <protection locked="0"/>
    </xf>
    <xf numFmtId="0" fontId="30" fillId="0" borderId="9" xfId="0" applyFont="1" applyBorder="1" applyAlignment="1" applyProtection="1">
      <alignment horizontal="center" vertical="center" wrapText="1"/>
      <protection locked="0"/>
    </xf>
    <xf numFmtId="0" fontId="30" fillId="0" borderId="4" xfId="0" applyFont="1" applyBorder="1" applyAlignment="1" applyProtection="1">
      <alignment horizontal="center" vertical="center" wrapText="1"/>
    </xf>
    <xf numFmtId="0" fontId="30" fillId="0" borderId="5" xfId="0" applyFont="1" applyBorder="1" applyAlignment="1" applyProtection="1">
      <alignment horizontal="center" vertical="center" wrapText="1"/>
    </xf>
    <xf numFmtId="0" fontId="32" fillId="0" borderId="80" xfId="0" applyFont="1" applyFill="1" applyBorder="1" applyAlignment="1" applyProtection="1">
      <alignment horizontal="center" vertical="center" wrapText="1"/>
    </xf>
    <xf numFmtId="0" fontId="30" fillId="2" borderId="9" xfId="0" applyFont="1" applyFill="1" applyBorder="1" applyAlignment="1" applyProtection="1">
      <alignment vertical="center" wrapText="1"/>
      <protection locked="0"/>
    </xf>
    <xf numFmtId="0" fontId="30" fillId="0" borderId="10" xfId="0" applyFont="1" applyBorder="1" applyAlignment="1" applyProtection="1">
      <alignment horizontal="center" vertical="center" wrapText="1"/>
    </xf>
    <xf numFmtId="9" fontId="30" fillId="0" borderId="9" xfId="4" applyFont="1" applyBorder="1" applyAlignment="1" applyProtection="1">
      <alignment horizontal="center" vertical="center" wrapText="1"/>
      <protection locked="0"/>
    </xf>
    <xf numFmtId="0" fontId="30" fillId="0" borderId="9" xfId="0" applyFont="1" applyFill="1" applyBorder="1" applyAlignment="1" applyProtection="1">
      <alignment horizontal="center" vertical="center" wrapText="1"/>
    </xf>
    <xf numFmtId="0" fontId="30" fillId="0" borderId="4" xfId="0" applyFont="1" applyFill="1" applyBorder="1" applyAlignment="1" applyProtection="1">
      <alignment horizontal="center" vertical="center" wrapText="1"/>
    </xf>
    <xf numFmtId="0" fontId="30" fillId="0" borderId="56" xfId="0" applyFont="1" applyBorder="1" applyAlignment="1" applyProtection="1">
      <alignment horizontal="center" vertical="center" wrapText="1"/>
    </xf>
    <xf numFmtId="0" fontId="30" fillId="2" borderId="9" xfId="0" applyFont="1" applyFill="1" applyBorder="1" applyAlignment="1" applyProtection="1">
      <alignment horizontal="left" vertical="center" wrapText="1"/>
      <protection locked="0"/>
    </xf>
    <xf numFmtId="0" fontId="30" fillId="2" borderId="4" xfId="0" applyFont="1" applyFill="1" applyBorder="1" applyAlignment="1" applyProtection="1">
      <alignment horizontal="left" vertical="center" wrapText="1"/>
      <protection locked="0"/>
    </xf>
    <xf numFmtId="0" fontId="30" fillId="2" borderId="4" xfId="0" applyFont="1" applyFill="1" applyBorder="1" applyAlignment="1" applyProtection="1">
      <alignment horizontal="center" vertical="center" wrapText="1"/>
      <protection locked="0"/>
    </xf>
    <xf numFmtId="14" fontId="30" fillId="2" borderId="4" xfId="0" applyNumberFormat="1" applyFont="1" applyFill="1" applyBorder="1" applyAlignment="1" applyProtection="1">
      <alignment horizontal="center" vertical="center" wrapText="1"/>
      <protection locked="0"/>
    </xf>
    <xf numFmtId="0" fontId="30" fillId="2" borderId="10" xfId="0" applyFont="1" applyFill="1" applyBorder="1" applyAlignment="1" applyProtection="1">
      <alignment horizontal="left" vertical="center" wrapText="1"/>
      <protection locked="0"/>
    </xf>
    <xf numFmtId="0" fontId="31" fillId="0" borderId="4" xfId="0" applyFont="1" applyBorder="1" applyAlignment="1" applyProtection="1">
      <alignment horizontal="center" vertical="center" wrapText="1"/>
      <protection locked="0"/>
    </xf>
    <xf numFmtId="0" fontId="34" fillId="0" borderId="14" xfId="8" applyFont="1" applyBorder="1" applyAlignment="1" applyProtection="1">
      <alignment horizontal="left" vertical="center" wrapText="1"/>
      <protection locked="0"/>
    </xf>
    <xf numFmtId="0" fontId="36" fillId="2" borderId="4" xfId="0" applyFont="1" applyFill="1" applyBorder="1" applyAlignment="1" applyProtection="1">
      <alignment horizontal="center" vertical="center" wrapText="1"/>
      <protection locked="0"/>
    </xf>
    <xf numFmtId="0" fontId="31" fillId="0" borderId="10" xfId="0" applyFont="1" applyBorder="1" applyAlignment="1" applyProtection="1">
      <alignment horizontal="center" vertical="center" wrapText="1"/>
      <protection locked="0"/>
    </xf>
    <xf numFmtId="0" fontId="30" fillId="0" borderId="9" xfId="0" applyFont="1" applyBorder="1" applyAlignment="1" applyProtection="1">
      <alignment vertical="center" wrapText="1"/>
      <protection locked="0"/>
    </xf>
    <xf numFmtId="0" fontId="30" fillId="0" borderId="4" xfId="0" applyFont="1" applyBorder="1" applyAlignment="1" applyProtection="1">
      <alignment vertical="center" wrapText="1"/>
    </xf>
    <xf numFmtId="0" fontId="30" fillId="0" borderId="4" xfId="0" applyFont="1" applyBorder="1" applyAlignment="1" applyProtection="1">
      <alignment vertical="center" wrapText="1"/>
      <protection locked="0"/>
    </xf>
    <xf numFmtId="0" fontId="30" fillId="0" borderId="5" xfId="0" applyFont="1" applyBorder="1" applyAlignment="1" applyProtection="1">
      <alignment vertical="center" wrapText="1"/>
    </xf>
    <xf numFmtId="0" fontId="32" fillId="0" borderId="80" xfId="0" applyFont="1" applyFill="1" applyBorder="1" applyAlignment="1" applyProtection="1">
      <alignment vertical="center" wrapText="1"/>
    </xf>
    <xf numFmtId="0" fontId="30" fillId="0" borderId="4" xfId="0" applyFont="1" applyBorder="1" applyAlignment="1">
      <alignment horizontal="center" vertical="center" wrapText="1"/>
    </xf>
    <xf numFmtId="0" fontId="30" fillId="0" borderId="4" xfId="0" applyFont="1" applyBorder="1" applyAlignment="1">
      <alignment vertical="center" wrapText="1"/>
    </xf>
    <xf numFmtId="0" fontId="30" fillId="0" borderId="9" xfId="0" applyFont="1" applyFill="1" applyBorder="1" applyAlignment="1" applyProtection="1">
      <alignment vertical="center" wrapText="1"/>
    </xf>
    <xf numFmtId="0" fontId="30" fillId="0" borderId="4" xfId="0" applyFont="1" applyFill="1" applyBorder="1" applyAlignment="1" applyProtection="1">
      <alignment vertical="center" wrapText="1"/>
    </xf>
    <xf numFmtId="0" fontId="30" fillId="0" borderId="10" xfId="0" applyFont="1" applyBorder="1" applyAlignment="1" applyProtection="1">
      <alignment vertical="center" wrapText="1"/>
    </xf>
    <xf numFmtId="0" fontId="30" fillId="0" borderId="56" xfId="0" applyFont="1" applyBorder="1" applyAlignment="1" applyProtection="1">
      <alignment vertical="center" wrapText="1"/>
    </xf>
    <xf numFmtId="0" fontId="30" fillId="0" borderId="4" xfId="0" applyFont="1" applyBorder="1" applyAlignment="1" applyProtection="1">
      <alignment horizontal="left" vertical="center" wrapText="1"/>
      <protection locked="0"/>
    </xf>
    <xf numFmtId="14" fontId="30" fillId="0" borderId="4" xfId="0" applyNumberFormat="1" applyFont="1" applyBorder="1" applyAlignment="1" applyProtection="1">
      <alignment horizontal="center" vertical="center" wrapText="1"/>
      <protection locked="0"/>
    </xf>
    <xf numFmtId="0" fontId="30" fillId="0" borderId="10" xfId="0" applyFont="1" applyBorder="1" applyAlignment="1" applyProtection="1">
      <alignment horizontal="left" vertical="center" wrapText="1"/>
      <protection locked="0"/>
    </xf>
    <xf numFmtId="0" fontId="31" fillId="0" borderId="4" xfId="0" applyFont="1" applyBorder="1" applyAlignment="1" applyProtection="1">
      <alignment horizontal="center" vertical="center"/>
      <protection locked="0"/>
    </xf>
    <xf numFmtId="0" fontId="31" fillId="0" borderId="4" xfId="0" applyFont="1" applyFill="1" applyBorder="1" applyAlignment="1" applyProtection="1">
      <alignment horizontal="justify" vertical="center" wrapText="1"/>
      <protection locked="0"/>
    </xf>
    <xf numFmtId="0" fontId="30" fillId="0" borderId="0" xfId="0" applyFont="1" applyProtection="1">
      <protection locked="0"/>
    </xf>
    <xf numFmtId="0" fontId="36" fillId="0" borderId="4" xfId="0" applyFont="1" applyBorder="1" applyAlignment="1" applyProtection="1">
      <alignment horizontal="center" vertical="center" wrapText="1"/>
      <protection locked="0"/>
    </xf>
    <xf numFmtId="0" fontId="36" fillId="0" borderId="10" xfId="0" applyFont="1" applyBorder="1" applyAlignment="1" applyProtection="1">
      <alignment horizontal="center" vertical="center" wrapText="1"/>
      <protection locked="0"/>
    </xf>
    <xf numFmtId="0" fontId="37" fillId="0" borderId="9" xfId="0" applyFont="1" applyBorder="1" applyAlignment="1" applyProtection="1">
      <alignment vertical="center" wrapText="1"/>
      <protection locked="0"/>
    </xf>
    <xf numFmtId="0" fontId="37" fillId="0" borderId="9" xfId="0" applyFont="1" applyBorder="1" applyAlignment="1" applyProtection="1">
      <alignment horizontal="left" vertical="center" wrapText="1"/>
      <protection locked="0"/>
    </xf>
    <xf numFmtId="0" fontId="37" fillId="0" borderId="4" xfId="0" applyFont="1" applyBorder="1" applyAlignment="1" applyProtection="1">
      <alignment horizontal="left" vertical="center" wrapText="1"/>
      <protection locked="0"/>
    </xf>
    <xf numFmtId="0" fontId="37" fillId="0" borderId="4" xfId="0" applyFont="1" applyBorder="1" applyAlignment="1" applyProtection="1">
      <alignment horizontal="center" vertical="center" wrapText="1"/>
      <protection locked="0"/>
    </xf>
    <xf numFmtId="14" fontId="37" fillId="0" borderId="4" xfId="0" applyNumberFormat="1" applyFont="1" applyBorder="1" applyAlignment="1" applyProtection="1">
      <alignment horizontal="center" vertical="center" wrapText="1"/>
      <protection locked="0"/>
    </xf>
    <xf numFmtId="0" fontId="37" fillId="0" borderId="10" xfId="0" applyFont="1" applyBorder="1" applyAlignment="1" applyProtection="1">
      <alignment horizontal="left" vertical="center" wrapText="1"/>
      <protection locked="0"/>
    </xf>
    <xf numFmtId="0" fontId="37" fillId="2" borderId="9" xfId="0" applyFont="1" applyFill="1" applyBorder="1" applyAlignment="1" applyProtection="1">
      <alignment horizontal="justify" vertical="center" wrapText="1"/>
      <protection locked="0"/>
    </xf>
    <xf numFmtId="0" fontId="38" fillId="0" borderId="87" xfId="0" applyFont="1" applyBorder="1" applyAlignment="1">
      <alignment horizontal="left" vertical="center" wrapText="1"/>
    </xf>
    <xf numFmtId="10" fontId="30" fillId="0" borderId="9" xfId="4" applyNumberFormat="1" applyFont="1" applyBorder="1" applyAlignment="1" applyProtection="1">
      <alignment horizontal="center" vertical="center" wrapText="1"/>
      <protection locked="0"/>
    </xf>
    <xf numFmtId="0" fontId="31" fillId="0" borderId="4" xfId="0" applyFont="1" applyBorder="1" applyAlignment="1" applyProtection="1">
      <alignment horizontal="center" vertical="center" wrapText="1"/>
      <protection locked="0"/>
    </xf>
    <xf numFmtId="0" fontId="36" fillId="0" borderId="4" xfId="0" applyFont="1" applyBorder="1" applyAlignment="1" applyProtection="1">
      <alignment horizontal="center" vertical="center" wrapText="1"/>
      <protection locked="0"/>
    </xf>
    <xf numFmtId="0" fontId="36" fillId="0" borderId="10" xfId="0" applyFont="1" applyBorder="1" applyAlignment="1" applyProtection="1">
      <alignment horizontal="center" vertical="center" wrapText="1"/>
      <protection locked="0"/>
    </xf>
    <xf numFmtId="0" fontId="30" fillId="0" borderId="9" xfId="0" applyFont="1" applyBorder="1" applyAlignment="1" applyProtection="1">
      <alignment horizontal="center" vertical="center" wrapText="1"/>
      <protection locked="0"/>
    </xf>
    <xf numFmtId="0" fontId="30" fillId="0" borderId="4" xfId="0" applyFont="1" applyBorder="1" applyAlignment="1" applyProtection="1">
      <alignment horizontal="center" vertical="center" wrapText="1"/>
    </xf>
    <xf numFmtId="0" fontId="30" fillId="0" borderId="4" xfId="0" applyFont="1" applyBorder="1" applyAlignment="1" applyProtection="1">
      <alignment horizontal="center" vertical="center" wrapText="1"/>
      <protection locked="0"/>
    </xf>
    <xf numFmtId="0" fontId="30" fillId="0" borderId="5" xfId="0" applyFont="1" applyBorder="1" applyAlignment="1" applyProtection="1">
      <alignment horizontal="center" vertical="center" wrapText="1"/>
    </xf>
    <xf numFmtId="0" fontId="32" fillId="0" borderId="80" xfId="0" applyFont="1" applyFill="1" applyBorder="1" applyAlignment="1" applyProtection="1">
      <alignment horizontal="center" vertical="center" wrapText="1"/>
    </xf>
    <xf numFmtId="0" fontId="30" fillId="0" borderId="9" xfId="0" applyFont="1" applyFill="1" applyBorder="1" applyAlignment="1" applyProtection="1">
      <alignment horizontal="center" vertical="center" wrapText="1"/>
    </xf>
    <xf numFmtId="0" fontId="30" fillId="0" borderId="4" xfId="0" applyFont="1" applyFill="1" applyBorder="1" applyAlignment="1" applyProtection="1">
      <alignment horizontal="center" vertical="center" wrapText="1"/>
    </xf>
    <xf numFmtId="0" fontId="30" fillId="0" borderId="10" xfId="0" applyFont="1" applyBorder="1" applyAlignment="1" applyProtection="1">
      <alignment horizontal="center" vertical="center" wrapText="1"/>
    </xf>
    <xf numFmtId="0" fontId="32" fillId="0" borderId="82" xfId="0" applyFont="1" applyFill="1" applyBorder="1" applyAlignment="1" applyProtection="1">
      <alignment horizontal="center" vertical="center" wrapText="1"/>
    </xf>
    <xf numFmtId="0" fontId="30" fillId="0" borderId="82" xfId="0" applyFont="1" applyBorder="1" applyAlignment="1" applyProtection="1">
      <alignment horizontal="center" vertical="center" wrapText="1"/>
    </xf>
    <xf numFmtId="0" fontId="32" fillId="0" borderId="84" xfId="0" applyFont="1" applyFill="1" applyBorder="1" applyAlignment="1" applyProtection="1">
      <alignment horizontal="center" vertical="center" wrapText="1"/>
    </xf>
    <xf numFmtId="0" fontId="30" fillId="0" borderId="84" xfId="0" applyFont="1" applyBorder="1" applyAlignment="1" applyProtection="1">
      <alignment horizontal="center" vertical="center" wrapText="1"/>
    </xf>
    <xf numFmtId="0" fontId="36" fillId="0" borderId="4"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10" xfId="0" applyFont="1" applyBorder="1" applyAlignment="1">
      <alignment horizontal="center" vertical="center" wrapText="1"/>
    </xf>
    <xf numFmtId="0" fontId="37" fillId="0" borderId="9" xfId="0" applyFont="1" applyBorder="1" applyAlignment="1">
      <alignment vertical="center" wrapText="1"/>
    </xf>
    <xf numFmtId="1" fontId="30" fillId="0" borderId="4" xfId="0" applyNumberFormat="1" applyFont="1" applyBorder="1" applyAlignment="1" applyProtection="1">
      <alignment horizontal="center" vertical="center" wrapText="1"/>
    </xf>
    <xf numFmtId="0" fontId="30" fillId="0" borderId="56" xfId="0" applyFont="1" applyBorder="1" applyAlignment="1" applyProtection="1">
      <alignment horizontal="center" vertical="center" wrapText="1"/>
    </xf>
    <xf numFmtId="0" fontId="37" fillId="0" borderId="9" xfId="0" applyFont="1" applyBorder="1" applyAlignment="1">
      <alignment horizontal="left" vertical="center" wrapText="1"/>
    </xf>
    <xf numFmtId="0" fontId="37" fillId="0" borderId="4" xfId="0" applyFont="1" applyBorder="1" applyAlignment="1">
      <alignment horizontal="left" vertical="center" wrapText="1"/>
    </xf>
    <xf numFmtId="0" fontId="37" fillId="0" borderId="4" xfId="0" applyFont="1" applyBorder="1" applyAlignment="1">
      <alignment horizontal="center" vertical="center" wrapText="1"/>
    </xf>
    <xf numFmtId="0" fontId="36" fillId="0" borderId="4" xfId="0" applyFont="1" applyBorder="1" applyAlignment="1">
      <alignment horizontal="center" vertical="center"/>
    </xf>
    <xf numFmtId="0" fontId="36" fillId="0" borderId="10" xfId="0" applyFont="1" applyBorder="1" applyAlignment="1">
      <alignment horizontal="center" vertical="center"/>
    </xf>
    <xf numFmtId="49" fontId="31" fillId="0" borderId="4" xfId="0" applyNumberFormat="1" applyFont="1" applyBorder="1" applyAlignment="1" applyProtection="1">
      <alignment horizontal="left" vertical="center" wrapText="1"/>
      <protection locked="0"/>
    </xf>
    <xf numFmtId="0" fontId="31" fillId="0" borderId="81" xfId="0" applyFont="1" applyBorder="1" applyAlignment="1" applyProtection="1">
      <alignment horizontal="center" vertical="center" wrapText="1"/>
      <protection locked="0"/>
    </xf>
    <xf numFmtId="0" fontId="31" fillId="0" borderId="81" xfId="0" applyFont="1" applyBorder="1" applyAlignment="1" applyProtection="1">
      <alignment horizontal="center" vertical="center" wrapText="1"/>
      <protection locked="0"/>
    </xf>
    <xf numFmtId="0" fontId="37" fillId="0" borderId="81" xfId="0" applyFont="1" applyBorder="1" applyAlignment="1" applyProtection="1">
      <alignment horizontal="center" vertical="center" wrapText="1"/>
      <protection locked="0"/>
    </xf>
    <xf numFmtId="0" fontId="30" fillId="0" borderId="4" xfId="0" applyFont="1" applyBorder="1" applyAlignment="1" applyProtection="1">
      <alignment horizontal="left" vertical="center" wrapText="1"/>
      <protection locked="0"/>
    </xf>
    <xf numFmtId="0" fontId="30" fillId="0" borderId="10" xfId="0" applyFont="1" applyBorder="1" applyAlignment="1" applyProtection="1">
      <alignment horizontal="left" vertical="center" wrapText="1"/>
      <protection locked="0"/>
    </xf>
    <xf numFmtId="0" fontId="37" fillId="0" borderId="9" xfId="0" applyFont="1" applyBorder="1" applyAlignment="1" applyProtection="1">
      <alignment horizontal="justify" vertical="center" wrapText="1"/>
      <protection locked="0"/>
    </xf>
    <xf numFmtId="164" fontId="30" fillId="0" borderId="9" xfId="4" applyNumberFormat="1" applyFont="1" applyBorder="1" applyAlignment="1" applyProtection="1">
      <alignment horizontal="center" vertical="center" wrapText="1"/>
      <protection locked="0"/>
    </xf>
    <xf numFmtId="0" fontId="30" fillId="0" borderId="9" xfId="0" applyFont="1" applyFill="1" applyBorder="1" applyAlignment="1" applyProtection="1">
      <alignment horizontal="left" vertical="center" wrapText="1"/>
      <protection locked="0"/>
    </xf>
    <xf numFmtId="0" fontId="30" fillId="0" borderId="10" xfId="0" applyFont="1" applyBorder="1" applyAlignment="1" applyProtection="1">
      <alignment horizontal="center" vertical="center" wrapText="1"/>
      <protection locked="0"/>
    </xf>
    <xf numFmtId="0" fontId="31" fillId="0" borderId="35" xfId="0" applyFont="1" applyBorder="1" applyAlignment="1" applyProtection="1">
      <alignment horizontal="center" vertical="center" wrapText="1"/>
      <protection locked="0"/>
    </xf>
    <xf numFmtId="0" fontId="37" fillId="0" borderId="35" xfId="0" applyFont="1" applyBorder="1" applyAlignment="1" applyProtection="1">
      <alignment horizontal="center" vertical="center" wrapText="1"/>
      <protection locked="0"/>
    </xf>
    <xf numFmtId="0" fontId="37" fillId="0" borderId="9" xfId="0" applyFont="1" applyFill="1" applyBorder="1" applyAlignment="1" applyProtection="1">
      <alignment horizontal="left" vertical="center" wrapText="1"/>
      <protection locked="0"/>
    </xf>
    <xf numFmtId="0" fontId="37" fillId="0" borderId="10" xfId="0" applyFont="1" applyFill="1" applyBorder="1" applyAlignment="1" applyProtection="1">
      <alignment horizontal="center" vertical="center" wrapText="1"/>
      <protection locked="0"/>
    </xf>
    <xf numFmtId="0" fontId="37" fillId="0" borderId="14" xfId="0" applyFont="1" applyBorder="1" applyAlignment="1" applyProtection="1">
      <alignment horizontal="center" vertical="center" wrapText="1"/>
      <protection locked="0"/>
    </xf>
    <xf numFmtId="0" fontId="31" fillId="0" borderId="87" xfId="0" applyFont="1" applyFill="1" applyBorder="1" applyAlignment="1">
      <alignment horizontal="justify" vertical="center" wrapText="1"/>
    </xf>
    <xf numFmtId="0" fontId="44" fillId="0" borderId="24" xfId="0" applyFont="1" applyBorder="1" applyAlignment="1" applyProtection="1">
      <alignment vertical="center"/>
    </xf>
    <xf numFmtId="0" fontId="44" fillId="0" borderId="80" xfId="0" applyFont="1" applyBorder="1" applyAlignment="1" applyProtection="1">
      <alignment vertical="center"/>
    </xf>
    <xf numFmtId="0" fontId="44" fillId="0" borderId="25" xfId="0" applyFont="1" applyBorder="1" applyAlignment="1" applyProtection="1">
      <alignment vertical="center"/>
    </xf>
    <xf numFmtId="0" fontId="10" fillId="0" borderId="16" xfId="0" applyFont="1" applyBorder="1" applyAlignment="1" applyProtection="1">
      <alignment horizontal="left" vertical="center"/>
    </xf>
    <xf numFmtId="0" fontId="28" fillId="10" borderId="20" xfId="0" applyFont="1" applyFill="1" applyBorder="1" applyAlignment="1" applyProtection="1">
      <alignment horizontal="center" vertical="center" wrapText="1"/>
      <protection locked="0"/>
    </xf>
    <xf numFmtId="0" fontId="28" fillId="10" borderId="14" xfId="0" applyFont="1" applyFill="1" applyBorder="1" applyAlignment="1" applyProtection="1">
      <alignment horizontal="center" vertical="center"/>
      <protection locked="0"/>
    </xf>
    <xf numFmtId="0" fontId="28" fillId="10" borderId="35" xfId="0" applyFont="1" applyFill="1" applyBorder="1" applyAlignment="1" applyProtection="1">
      <alignment horizontal="center" vertical="center" wrapText="1"/>
      <protection locked="0"/>
    </xf>
    <xf numFmtId="0" fontId="28" fillId="10" borderId="35" xfId="0" applyFont="1" applyFill="1" applyBorder="1" applyAlignment="1" applyProtection="1">
      <alignment horizontal="center" vertical="center"/>
      <protection locked="0"/>
    </xf>
    <xf numFmtId="0" fontId="28" fillId="10" borderId="63" xfId="0" applyFont="1" applyFill="1" applyBorder="1" applyAlignment="1" applyProtection="1">
      <alignment horizontal="center" vertical="center" wrapText="1"/>
      <protection locked="0"/>
    </xf>
    <xf numFmtId="0" fontId="28" fillId="13" borderId="62" xfId="0" applyFont="1" applyFill="1" applyBorder="1" applyAlignment="1" applyProtection="1">
      <alignment horizontal="center" vertical="center" wrapText="1"/>
      <protection locked="0"/>
    </xf>
    <xf numFmtId="0" fontId="28" fillId="13" borderId="35" xfId="0" applyFont="1" applyFill="1" applyBorder="1" applyAlignment="1" applyProtection="1">
      <alignment horizontal="center" vertical="center" wrapText="1"/>
      <protection locked="0"/>
    </xf>
    <xf numFmtId="0" fontId="28" fillId="13" borderId="3" xfId="0" applyFont="1" applyFill="1" applyBorder="1" applyAlignment="1" applyProtection="1">
      <alignment horizontal="center" vertical="center" wrapText="1"/>
      <protection locked="0"/>
    </xf>
    <xf numFmtId="0" fontId="28" fillId="13" borderId="24" xfId="0" applyFont="1" applyFill="1" applyBorder="1" applyAlignment="1" applyProtection="1">
      <alignment horizontal="center" vertical="center" wrapText="1"/>
      <protection locked="0"/>
    </xf>
    <xf numFmtId="0" fontId="28" fillId="11" borderId="20" xfId="0" applyFont="1" applyFill="1" applyBorder="1" applyAlignment="1" applyProtection="1">
      <alignment horizontal="center" vertical="center" wrapText="1"/>
      <protection locked="0"/>
    </xf>
    <xf numFmtId="0" fontId="28" fillId="11" borderId="14" xfId="0" applyFont="1" applyFill="1" applyBorder="1" applyAlignment="1" applyProtection="1">
      <alignment horizontal="center" vertical="center" wrapText="1"/>
      <protection locked="0"/>
    </xf>
    <xf numFmtId="0" fontId="28" fillId="11" borderId="35" xfId="0" applyFont="1" applyFill="1" applyBorder="1" applyAlignment="1" applyProtection="1">
      <alignment horizontal="center" vertical="center" wrapText="1"/>
      <protection locked="0"/>
    </xf>
    <xf numFmtId="0" fontId="28" fillId="11" borderId="35" xfId="0" applyFont="1" applyFill="1" applyBorder="1" applyAlignment="1" applyProtection="1">
      <alignment horizontal="center" vertical="center" textRotation="90" wrapText="1"/>
      <protection locked="0"/>
    </xf>
    <xf numFmtId="0" fontId="28" fillId="11" borderId="21" xfId="0" applyFont="1" applyFill="1" applyBorder="1" applyAlignment="1" applyProtection="1">
      <alignment horizontal="center" vertical="center" wrapText="1"/>
      <protection locked="0"/>
    </xf>
    <xf numFmtId="0" fontId="28" fillId="14" borderId="20" xfId="0" applyFont="1" applyFill="1" applyBorder="1" applyAlignment="1" applyProtection="1">
      <alignment horizontal="center" vertical="center" wrapText="1"/>
      <protection locked="0"/>
    </xf>
    <xf numFmtId="0" fontId="28" fillId="14" borderId="35" xfId="0" applyFont="1" applyFill="1" applyBorder="1" applyAlignment="1" applyProtection="1">
      <alignment horizontal="center" vertical="center" textRotation="90" wrapText="1"/>
      <protection locked="0"/>
    </xf>
    <xf numFmtId="0" fontId="28" fillId="14" borderId="14" xfId="0" applyFont="1" applyFill="1" applyBorder="1" applyAlignment="1" applyProtection="1">
      <alignment horizontal="center" vertical="center" wrapText="1"/>
      <protection locked="0"/>
    </xf>
    <xf numFmtId="0" fontId="28" fillId="14" borderId="3" xfId="0" applyFont="1" applyFill="1" applyBorder="1" applyAlignment="1" applyProtection="1">
      <alignment horizontal="center" vertical="center" textRotation="90" wrapText="1"/>
      <protection locked="0"/>
    </xf>
    <xf numFmtId="0" fontId="28" fillId="14" borderId="6" xfId="0" applyFont="1" applyFill="1" applyBorder="1" applyAlignment="1" applyProtection="1">
      <alignment horizontal="center" vertical="center" wrapText="1"/>
      <protection locked="0"/>
    </xf>
    <xf numFmtId="0" fontId="28" fillId="14" borderId="7" xfId="0" applyFont="1" applyFill="1" applyBorder="1" applyAlignment="1" applyProtection="1">
      <alignment horizontal="center" vertical="center" wrapText="1"/>
      <protection locked="0"/>
    </xf>
    <xf numFmtId="0" fontId="28" fillId="14" borderId="8" xfId="0" applyFont="1" applyFill="1" applyBorder="1" applyAlignment="1" applyProtection="1">
      <alignment horizontal="center" vertical="center" wrapText="1"/>
      <protection locked="0"/>
    </xf>
    <xf numFmtId="0" fontId="28" fillId="14" borderId="24" xfId="0" applyFont="1" applyFill="1" applyBorder="1" applyAlignment="1" applyProtection="1">
      <alignment horizontal="center" vertical="center" wrapText="1"/>
      <protection locked="0"/>
    </xf>
    <xf numFmtId="0" fontId="28" fillId="14" borderId="54" xfId="0" applyFont="1" applyFill="1" applyBorder="1" applyAlignment="1" applyProtection="1">
      <alignment horizontal="center" vertical="center" wrapText="1"/>
      <protection locked="0"/>
    </xf>
    <xf numFmtId="0" fontId="28" fillId="17" borderId="20" xfId="0" applyFont="1" applyFill="1" applyBorder="1" applyAlignment="1" applyProtection="1">
      <alignment horizontal="center" vertical="center" wrapText="1"/>
      <protection locked="0"/>
    </xf>
    <xf numFmtId="0" fontId="28" fillId="17" borderId="35" xfId="0" applyFont="1" applyFill="1" applyBorder="1" applyAlignment="1" applyProtection="1">
      <alignment horizontal="center" vertical="center" wrapText="1"/>
      <protection locked="0"/>
    </xf>
    <xf numFmtId="0" fontId="28" fillId="17" borderId="44" xfId="0" applyFont="1" applyFill="1" applyBorder="1" applyAlignment="1" applyProtection="1">
      <alignment horizontal="center" vertical="center" wrapText="1"/>
      <protection locked="0"/>
    </xf>
    <xf numFmtId="0" fontId="28" fillId="17" borderId="45" xfId="0" applyFont="1" applyFill="1" applyBorder="1" applyAlignment="1" applyProtection="1">
      <alignment horizontal="center" vertical="center" wrapText="1"/>
      <protection locked="0"/>
    </xf>
    <xf numFmtId="0" fontId="28" fillId="17" borderId="21" xfId="0" applyFont="1" applyFill="1" applyBorder="1" applyAlignment="1" applyProtection="1">
      <alignment horizontal="center" vertical="center" wrapText="1"/>
      <protection locked="0"/>
    </xf>
    <xf numFmtId="0" fontId="28" fillId="10" borderId="11" xfId="0" applyFont="1" applyFill="1" applyBorder="1" applyAlignment="1" applyProtection="1">
      <alignment horizontal="center" vertical="center"/>
      <protection locked="0"/>
    </xf>
    <xf numFmtId="0" fontId="28" fillId="10" borderId="12" xfId="0" applyFont="1" applyFill="1" applyBorder="1" applyAlignment="1" applyProtection="1">
      <alignment horizontal="center" vertical="center" wrapText="1"/>
      <protection locked="0"/>
    </xf>
    <xf numFmtId="0" fontId="28" fillId="10" borderId="12" xfId="0" applyFont="1" applyFill="1" applyBorder="1" applyAlignment="1" applyProtection="1">
      <alignment horizontal="center" vertical="center"/>
      <protection locked="0"/>
    </xf>
    <xf numFmtId="0" fontId="28" fillId="10" borderId="38" xfId="0" applyFont="1" applyFill="1" applyBorder="1" applyAlignment="1" applyProtection="1">
      <alignment horizontal="center" vertical="center"/>
      <protection locked="0"/>
    </xf>
    <xf numFmtId="0" fontId="28" fillId="10" borderId="38" xfId="0" applyFont="1" applyFill="1" applyBorder="1" applyAlignment="1" applyProtection="1">
      <alignment horizontal="center" vertical="center" wrapText="1"/>
      <protection locked="0"/>
    </xf>
    <xf numFmtId="0" fontId="28" fillId="10" borderId="39" xfId="0" applyFont="1" applyFill="1" applyBorder="1" applyAlignment="1" applyProtection="1">
      <alignment horizontal="center" vertical="center" wrapText="1"/>
      <protection locked="0"/>
    </xf>
    <xf numFmtId="0" fontId="28" fillId="13" borderId="40" xfId="0" applyFont="1" applyFill="1" applyBorder="1" applyAlignment="1" applyProtection="1">
      <alignment horizontal="center" vertical="center" wrapText="1"/>
      <protection locked="0"/>
    </xf>
    <xf numFmtId="0" fontId="28" fillId="13" borderId="38" xfId="0" applyFont="1" applyFill="1" applyBorder="1" applyAlignment="1" applyProtection="1">
      <alignment horizontal="center" vertical="center" wrapText="1"/>
      <protection locked="0"/>
    </xf>
    <xf numFmtId="0" fontId="28" fillId="13" borderId="46" xfId="0" applyFont="1" applyFill="1" applyBorder="1" applyAlignment="1" applyProtection="1">
      <alignment horizontal="center" vertical="center" wrapText="1"/>
      <protection locked="0"/>
    </xf>
    <xf numFmtId="0" fontId="28" fillId="13" borderId="25" xfId="0" applyFont="1" applyFill="1" applyBorder="1" applyAlignment="1" applyProtection="1">
      <alignment horizontal="center" vertical="center" wrapText="1"/>
      <protection locked="0"/>
    </xf>
    <xf numFmtId="0" fontId="28" fillId="11" borderId="11" xfId="0" applyFont="1" applyFill="1" applyBorder="1" applyAlignment="1" applyProtection="1">
      <alignment horizontal="center" vertical="center" wrapText="1"/>
      <protection locked="0"/>
    </xf>
    <xf numFmtId="0" fontId="28" fillId="11" borderId="12" xfId="0" applyFont="1" applyFill="1" applyBorder="1" applyAlignment="1" applyProtection="1">
      <alignment horizontal="center" vertical="center" wrapText="1"/>
      <protection locked="0"/>
    </xf>
    <xf numFmtId="0" fontId="28" fillId="11" borderId="38" xfId="0" applyFont="1" applyFill="1" applyBorder="1" applyAlignment="1" applyProtection="1">
      <alignment horizontal="center" vertical="center" wrapText="1"/>
      <protection locked="0"/>
    </xf>
    <xf numFmtId="0" fontId="28" fillId="11" borderId="38" xfId="0" applyFont="1" applyFill="1" applyBorder="1" applyAlignment="1" applyProtection="1">
      <alignment horizontal="center" vertical="center" textRotation="90" wrapText="1"/>
      <protection locked="0"/>
    </xf>
    <xf numFmtId="0" fontId="28" fillId="11" borderId="13" xfId="0" applyFont="1" applyFill="1" applyBorder="1" applyAlignment="1" applyProtection="1">
      <alignment horizontal="center" vertical="center" wrapText="1"/>
      <protection locked="0"/>
    </xf>
    <xf numFmtId="0" fontId="28" fillId="14" borderId="11" xfId="0" applyFont="1" applyFill="1" applyBorder="1" applyAlignment="1" applyProtection="1">
      <alignment horizontal="center" vertical="center" wrapText="1"/>
      <protection locked="0"/>
    </xf>
    <xf numFmtId="0" fontId="28" fillId="14" borderId="38" xfId="0" applyFont="1" applyFill="1" applyBorder="1" applyAlignment="1" applyProtection="1">
      <alignment horizontal="center" vertical="center" textRotation="90" wrapText="1"/>
      <protection locked="0"/>
    </xf>
    <xf numFmtId="0" fontId="28" fillId="14" borderId="12" xfId="0" applyFont="1" applyFill="1" applyBorder="1" applyAlignment="1" applyProtection="1">
      <alignment horizontal="center" vertical="center" wrapText="1"/>
      <protection locked="0"/>
    </xf>
    <xf numFmtId="0" fontId="28" fillId="14" borderId="46" xfId="0" applyFont="1" applyFill="1" applyBorder="1" applyAlignment="1" applyProtection="1">
      <alignment horizontal="center" vertical="center" textRotation="90" wrapText="1"/>
      <protection locked="0"/>
    </xf>
    <xf numFmtId="0" fontId="28" fillId="14" borderId="11" xfId="0" applyFont="1" applyFill="1" applyBorder="1" applyAlignment="1" applyProtection="1">
      <alignment horizontal="center" vertical="center" wrapText="1"/>
      <protection locked="0"/>
    </xf>
    <xf numFmtId="0" fontId="28" fillId="14" borderId="12" xfId="0" applyFont="1" applyFill="1" applyBorder="1" applyAlignment="1" applyProtection="1">
      <alignment horizontal="center" vertical="center" wrapText="1"/>
      <protection locked="0"/>
    </xf>
    <xf numFmtId="0" fontId="28" fillId="14" borderId="13" xfId="0" applyFont="1" applyFill="1" applyBorder="1" applyAlignment="1" applyProtection="1">
      <alignment horizontal="center" vertical="center" wrapText="1"/>
      <protection locked="0"/>
    </xf>
    <xf numFmtId="0" fontId="28" fillId="14" borderId="25" xfId="0" applyFont="1" applyFill="1" applyBorder="1" applyAlignment="1" applyProtection="1">
      <alignment horizontal="center" vertical="center" wrapText="1"/>
      <protection locked="0"/>
    </xf>
    <xf numFmtId="0" fontId="28" fillId="14" borderId="59" xfId="0" applyFont="1" applyFill="1" applyBorder="1" applyAlignment="1" applyProtection="1">
      <alignment horizontal="center" vertical="center" wrapText="1"/>
      <protection locked="0"/>
    </xf>
    <xf numFmtId="0" fontId="28" fillId="17" borderId="11" xfId="0" applyFont="1" applyFill="1" applyBorder="1" applyAlignment="1" applyProtection="1">
      <alignment horizontal="center" vertical="center" wrapText="1"/>
      <protection locked="0"/>
    </xf>
    <xf numFmtId="0" fontId="28" fillId="17" borderId="38" xfId="0" applyFont="1" applyFill="1" applyBorder="1" applyAlignment="1" applyProtection="1">
      <alignment horizontal="center" vertical="center" wrapText="1"/>
      <protection locked="0"/>
    </xf>
    <xf numFmtId="0" fontId="28" fillId="17" borderId="13" xfId="0" applyFont="1" applyFill="1" applyBorder="1" applyAlignment="1" applyProtection="1">
      <alignment horizontal="center" vertical="center" wrapText="1"/>
      <protection locked="0"/>
    </xf>
    <xf numFmtId="0" fontId="26" fillId="0" borderId="0" xfId="0" applyFont="1" applyAlignment="1" applyProtection="1">
      <alignment horizontal="center" vertical="center"/>
      <protection locked="0"/>
    </xf>
  </cellXfs>
  <cellStyles count="10">
    <cellStyle name="Hipervínculo" xfId="8" builtinId="8"/>
    <cellStyle name="Moneda 2" xfId="7" xr:uid="{00000000-0005-0000-0000-000001000000}"/>
    <cellStyle name="Moneda 2 2" xfId="9" xr:uid="{00000000-0005-0000-0000-000002000000}"/>
    <cellStyle name="Normal" xfId="0" builtinId="0"/>
    <cellStyle name="Normal 2" xfId="1" xr:uid="{00000000-0005-0000-0000-000004000000}"/>
    <cellStyle name="Normal 3" xfId="2" xr:uid="{00000000-0005-0000-0000-000005000000}"/>
    <cellStyle name="Normal 3 2" xfId="5" xr:uid="{00000000-0005-0000-0000-000006000000}"/>
    <cellStyle name="Normal 4" xfId="3" xr:uid="{00000000-0005-0000-0000-000007000000}"/>
    <cellStyle name="Normal 4 2" xfId="6" xr:uid="{00000000-0005-0000-0000-000008000000}"/>
    <cellStyle name="Porcentaje" xfId="4" builtinId="5"/>
  </cellStyles>
  <dxfs count="116">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499984740745262"/>
        </patternFill>
      </fill>
    </dxf>
    <dxf>
      <font>
        <b/>
        <i val="0"/>
        <color theme="0"/>
      </font>
      <fill>
        <patternFill>
          <bgColor rgb="FFC00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470647</xdr:colOff>
      <xdr:row>0</xdr:row>
      <xdr:rowOff>156882</xdr:rowOff>
    </xdr:from>
    <xdr:to>
      <xdr:col>6</xdr:col>
      <xdr:colOff>1100340</xdr:colOff>
      <xdr:row>2</xdr:row>
      <xdr:rowOff>12401</xdr:rowOff>
    </xdr:to>
    <xdr:pic>
      <xdr:nvPicPr>
        <xdr:cNvPr id="3" name="2 Imagen" descr="C:\Users\john.garcia\Desktop\2020-01-08.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5235" y="156882"/>
          <a:ext cx="629693" cy="505460"/>
        </a:xfrm>
        <a:prstGeom prst="rect">
          <a:avLst/>
        </a:prstGeom>
        <a:noFill/>
        <a:ln>
          <a:noFill/>
        </a:ln>
      </xdr:spPr>
    </xdr:pic>
    <xdr:clientData/>
  </xdr:twoCellAnchor>
  <xdr:twoCellAnchor editAs="oneCell">
    <xdr:from>
      <xdr:col>0</xdr:col>
      <xdr:colOff>201706</xdr:colOff>
      <xdr:row>1</xdr:row>
      <xdr:rowOff>11206</xdr:rowOff>
    </xdr:from>
    <xdr:to>
      <xdr:col>1</xdr:col>
      <xdr:colOff>829235</xdr:colOff>
      <xdr:row>3</xdr:row>
      <xdr:rowOff>10497</xdr:rowOff>
    </xdr:to>
    <xdr:pic>
      <xdr:nvPicPr>
        <xdr:cNvPr id="4" name="5 Imagen" descr="C:\Users\john.garcia\Desktop\LOGO CAPITAL LETRA NEGRA.pn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706" y="179294"/>
          <a:ext cx="918882" cy="58199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42</xdr:col>
      <xdr:colOff>419722</xdr:colOff>
      <xdr:row>1</xdr:row>
      <xdr:rowOff>5229</xdr:rowOff>
    </xdr:from>
    <xdr:to>
      <xdr:col>42</xdr:col>
      <xdr:colOff>1128419</xdr:colOff>
      <xdr:row>2</xdr:row>
      <xdr:rowOff>233904</xdr:rowOff>
    </xdr:to>
    <xdr:pic>
      <xdr:nvPicPr>
        <xdr:cNvPr id="3" name="2 Imagen" descr="C:\Users\john.garcia\Desktop\2020-01-08.png">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41789" y="386229"/>
          <a:ext cx="708697" cy="609675"/>
        </a:xfrm>
        <a:prstGeom prst="rect">
          <a:avLst/>
        </a:prstGeom>
        <a:noFill/>
        <a:ln>
          <a:noFill/>
        </a:ln>
      </xdr:spPr>
    </xdr:pic>
    <xdr:clientData/>
  </xdr:twoCellAnchor>
  <xdr:twoCellAnchor editAs="oneCell">
    <xdr:from>
      <xdr:col>21</xdr:col>
      <xdr:colOff>86908</xdr:colOff>
      <xdr:row>1</xdr:row>
      <xdr:rowOff>47563</xdr:rowOff>
    </xdr:from>
    <xdr:to>
      <xdr:col>21</xdr:col>
      <xdr:colOff>795605</xdr:colOff>
      <xdr:row>2</xdr:row>
      <xdr:rowOff>276238</xdr:rowOff>
    </xdr:to>
    <xdr:pic>
      <xdr:nvPicPr>
        <xdr:cNvPr id="4" name="3 Imagen" descr="C:\Users\john.garcia\Desktop\2020-01-08.png">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078641" y="428563"/>
          <a:ext cx="708697" cy="609675"/>
        </a:xfrm>
        <a:prstGeom prst="rect">
          <a:avLst/>
        </a:prstGeom>
        <a:noFill/>
        <a:ln>
          <a:noFill/>
        </a:ln>
      </xdr:spPr>
    </xdr:pic>
    <xdr:clientData/>
  </xdr:twoCellAnchor>
  <xdr:twoCellAnchor editAs="oneCell">
    <xdr:from>
      <xdr:col>0</xdr:col>
      <xdr:colOff>82924</xdr:colOff>
      <xdr:row>0</xdr:row>
      <xdr:rowOff>245284</xdr:rowOff>
    </xdr:from>
    <xdr:to>
      <xdr:col>0</xdr:col>
      <xdr:colOff>1430866</xdr:colOff>
      <xdr:row>3</xdr:row>
      <xdr:rowOff>42334</xdr:rowOff>
    </xdr:to>
    <xdr:pic>
      <xdr:nvPicPr>
        <xdr:cNvPr id="8" name="5 Imagen" descr="C:\Users\john.garcia\Desktop\LOGO CAPITAL LETRA NEGRA.png">
          <a:extLst>
            <a:ext uri="{FF2B5EF4-FFF2-40B4-BE49-F238E27FC236}">
              <a16:creationId xmlns:a16="http://schemas.microsoft.com/office/drawing/2014/main" id="{00000000-0008-0000-0200-000008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924" y="245284"/>
          <a:ext cx="1347942" cy="940050"/>
        </a:xfrm>
        <a:prstGeom prst="rect">
          <a:avLst/>
        </a:prstGeom>
        <a:noFill/>
        <a:ln>
          <a:noFill/>
        </a:ln>
      </xdr:spPr>
    </xdr:pic>
    <xdr:clientData/>
  </xdr:twoCellAnchor>
  <xdr:twoCellAnchor editAs="oneCell">
    <xdr:from>
      <xdr:col>22</xdr:col>
      <xdr:colOff>251510</xdr:colOff>
      <xdr:row>0</xdr:row>
      <xdr:rowOff>214155</xdr:rowOff>
    </xdr:from>
    <xdr:to>
      <xdr:col>24</xdr:col>
      <xdr:colOff>533401</xdr:colOff>
      <xdr:row>3</xdr:row>
      <xdr:rowOff>143932</xdr:rowOff>
    </xdr:to>
    <xdr:pic>
      <xdr:nvPicPr>
        <xdr:cNvPr id="9" name="5 Imagen" descr="C:\Users\john.garcia\Desktop\LOGO CAPITAL LETRA NEGRA.png">
          <a:extLst>
            <a:ext uri="{FF2B5EF4-FFF2-40B4-BE49-F238E27FC236}">
              <a16:creationId xmlns:a16="http://schemas.microsoft.com/office/drawing/2014/main" id="{00000000-0008-0000-0200-000009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140710" y="214155"/>
          <a:ext cx="1678891" cy="1072777"/>
        </a:xfrm>
        <a:prstGeom prst="rect">
          <a:avLst/>
        </a:prstGeom>
        <a:noFill/>
        <a:ln>
          <a:noFill/>
        </a:ln>
      </xdr:spPr>
    </xdr:pic>
    <xdr:clientData/>
  </xdr:twoCellAnchor>
  <xdr:oneCellAnchor>
    <xdr:from>
      <xdr:col>54</xdr:col>
      <xdr:colOff>106456</xdr:colOff>
      <xdr:row>0</xdr:row>
      <xdr:rowOff>369296</xdr:rowOff>
    </xdr:from>
    <xdr:ext cx="892611" cy="773704"/>
    <xdr:pic>
      <xdr:nvPicPr>
        <xdr:cNvPr id="12" name="2 Imagen" descr="C:\Users\john.garcia\Desktop\2020-01-08.png">
          <a:extLst>
            <a:ext uri="{FF2B5EF4-FFF2-40B4-BE49-F238E27FC236}">
              <a16:creationId xmlns:a16="http://schemas.microsoft.com/office/drawing/2014/main" id="{00000000-0008-0000-0200-00000C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51189" y="369296"/>
          <a:ext cx="892611" cy="773704"/>
        </a:xfrm>
        <a:prstGeom prst="rect">
          <a:avLst/>
        </a:prstGeom>
        <a:noFill/>
        <a:ln>
          <a:noFill/>
        </a:ln>
      </xdr:spPr>
    </xdr:pic>
    <xdr:clientData/>
  </xdr:oneCellAnchor>
  <xdr:oneCellAnchor>
    <xdr:from>
      <xdr:col>43</xdr:col>
      <xdr:colOff>251510</xdr:colOff>
      <xdr:row>0</xdr:row>
      <xdr:rowOff>214155</xdr:rowOff>
    </xdr:from>
    <xdr:ext cx="1678891" cy="1072777"/>
    <xdr:pic>
      <xdr:nvPicPr>
        <xdr:cNvPr id="13" name="5 Imagen" descr="C:\Users\john.garcia\Desktop\LOGO CAPITAL LETRA NEGRA.png">
          <a:extLst>
            <a:ext uri="{FF2B5EF4-FFF2-40B4-BE49-F238E27FC236}">
              <a16:creationId xmlns:a16="http://schemas.microsoft.com/office/drawing/2014/main" id="{00000000-0008-0000-0200-00000D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140710" y="214155"/>
          <a:ext cx="1678891" cy="1072777"/>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17</xdr:col>
      <xdr:colOff>189481</xdr:colOff>
      <xdr:row>1</xdr:row>
      <xdr:rowOff>50934</xdr:rowOff>
    </xdr:from>
    <xdr:to>
      <xdr:col>17</xdr:col>
      <xdr:colOff>898178</xdr:colOff>
      <xdr:row>1</xdr:row>
      <xdr:rowOff>665091</xdr:rowOff>
    </xdr:to>
    <xdr:pic>
      <xdr:nvPicPr>
        <xdr:cNvPr id="4" name="3 Imagen" descr="C:\Users\john.garcia\Desktop\2020-01-08.png">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60413" y="241434"/>
          <a:ext cx="708697" cy="614157"/>
        </a:xfrm>
        <a:prstGeom prst="rect">
          <a:avLst/>
        </a:prstGeom>
        <a:noFill/>
        <a:ln>
          <a:noFill/>
        </a:ln>
      </xdr:spPr>
    </xdr:pic>
    <xdr:clientData/>
  </xdr:twoCellAnchor>
  <xdr:twoCellAnchor editAs="oneCell">
    <xdr:from>
      <xdr:col>1</xdr:col>
      <xdr:colOff>1434354</xdr:colOff>
      <xdr:row>1</xdr:row>
      <xdr:rowOff>33618</xdr:rowOff>
    </xdr:from>
    <xdr:to>
      <xdr:col>1</xdr:col>
      <xdr:colOff>2521325</xdr:colOff>
      <xdr:row>2</xdr:row>
      <xdr:rowOff>3876</xdr:rowOff>
    </xdr:to>
    <xdr:pic>
      <xdr:nvPicPr>
        <xdr:cNvPr id="6" name="5 Imagen" descr="C:\Users\john.garcia\Desktop\LOGO CAPITAL LETRA NEGRA.png">
          <a:extLst>
            <a:ext uri="{FF2B5EF4-FFF2-40B4-BE49-F238E27FC236}">
              <a16:creationId xmlns:a16="http://schemas.microsoft.com/office/drawing/2014/main" id="{00000000-0008-0000-04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71383" y="235324"/>
          <a:ext cx="1086971" cy="671644"/>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347383</xdr:colOff>
      <xdr:row>1</xdr:row>
      <xdr:rowOff>22412</xdr:rowOff>
    </xdr:from>
    <xdr:to>
      <xdr:col>11</xdr:col>
      <xdr:colOff>1056080</xdr:colOff>
      <xdr:row>1</xdr:row>
      <xdr:rowOff>636569</xdr:rowOff>
    </xdr:to>
    <xdr:pic>
      <xdr:nvPicPr>
        <xdr:cNvPr id="3" name="2 Imagen" descr="C:\Users\john.garcia\Desktop\2020-01-08.png">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39030" y="156883"/>
          <a:ext cx="708697" cy="614157"/>
        </a:xfrm>
        <a:prstGeom prst="rect">
          <a:avLst/>
        </a:prstGeom>
        <a:noFill/>
        <a:ln>
          <a:noFill/>
        </a:ln>
      </xdr:spPr>
    </xdr:pic>
    <xdr:clientData/>
  </xdr:twoCellAnchor>
  <xdr:twoCellAnchor editAs="oneCell">
    <xdr:from>
      <xdr:col>0</xdr:col>
      <xdr:colOff>123265</xdr:colOff>
      <xdr:row>1</xdr:row>
      <xdr:rowOff>56028</xdr:rowOff>
    </xdr:from>
    <xdr:to>
      <xdr:col>1</xdr:col>
      <xdr:colOff>44824</xdr:colOff>
      <xdr:row>1</xdr:row>
      <xdr:rowOff>649231</xdr:rowOff>
    </xdr:to>
    <xdr:pic>
      <xdr:nvPicPr>
        <xdr:cNvPr id="5" name="5 Imagen" descr="C:\Users\john.garcia\Desktop\LOGO CAPITAL LETRA NEGRA.png">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265" y="190499"/>
          <a:ext cx="986118" cy="593203"/>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fga/Desktop/EPLE-FT-026%20MATRIZ%20RIESGOS%20DE%20CORRUPC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izeth/Documents/Jizeth_Gonzalez/CANAL%20CAPITAL/Documentos%20OCI/Matriz%20de%20riesgos%20de%20Corrupci&#243;n%202021%20V1%20-%20CONTROL%20-%20CONSOLIDAD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 val="DEFINICIÓN"/>
      <sheetName val="ZONA DE RIESGO"/>
    </sheetNames>
    <sheetDataSet>
      <sheetData sheetId="0"/>
      <sheetData sheetId="1">
        <row r="6">
          <cell r="B6" t="str">
            <v>Estratégico</v>
          </cell>
          <cell r="H6" t="str">
            <v>Preventivo</v>
          </cell>
          <cell r="I6" t="str">
            <v>Si</v>
          </cell>
        </row>
        <row r="7">
          <cell r="B7" t="str">
            <v>Misional</v>
          </cell>
          <cell r="H7" t="str">
            <v>Correctivo</v>
          </cell>
          <cell r="I7" t="str">
            <v>No</v>
          </cell>
        </row>
        <row r="8">
          <cell r="B8" t="str">
            <v>Apoyo</v>
          </cell>
          <cell r="H8" t="str">
            <v>Detectivo</v>
          </cell>
        </row>
        <row r="9">
          <cell r="B9" t="str">
            <v>Control, Seguimiento y Evaluación</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sheetName val="Listas"/>
      <sheetName val="Matriz"/>
      <sheetName val="Anexo 1 - Impacto (RC)"/>
      <sheetName val="Anexo 2 - Controles (Corrup)."/>
    </sheetNames>
    <sheetDataSet>
      <sheetData sheetId="0"/>
      <sheetData sheetId="1"/>
      <sheetData sheetId="2"/>
      <sheetData sheetId="3"/>
      <sheetData sheetId="4">
        <row r="15">
          <cell r="E15" t="str">
            <v>Confiable</v>
          </cell>
          <cell r="K15" t="str">
            <v>Confiable</v>
          </cell>
          <cell r="S15" t="str">
            <v>Confiable</v>
          </cell>
          <cell r="AA15" t="str">
            <v>Confiable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docs.google.com/spreadsheets/d/1ffGQZG5IR9tId9nSyk9frYZ2mmp-TyXKR0AK8i-Gay4/edit" TargetMode="External"/><Relationship Id="rId1" Type="http://schemas.openxmlformats.org/officeDocument/2006/relationships/hyperlink" Target="https://drive.google.com/drive/folders/1QNxhjDzWZBrYHqo4rtXCXIzdAVhjDs4B?usp=sharing" TargetMode="External"/><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23"/>
  <sheetViews>
    <sheetView zoomScale="85" zoomScaleNormal="85" workbookViewId="0">
      <selection activeCell="E11" sqref="E11"/>
    </sheetView>
  </sheetViews>
  <sheetFormatPr baseColWidth="10" defaultColWidth="9.88671875" defaultRowHeight="13.5" customHeight="1" x14ac:dyDescent="0.25"/>
  <cols>
    <col min="1" max="1" width="4.33203125" style="1" customWidth="1"/>
    <col min="2" max="2" width="19.109375" style="1" customWidth="1"/>
    <col min="3" max="7" width="18.33203125" style="1" customWidth="1"/>
    <col min="8" max="16384" width="9.88671875" style="1"/>
  </cols>
  <sheetData>
    <row r="2" spans="1:8" ht="37.5" customHeight="1" x14ac:dyDescent="0.25">
      <c r="A2" s="146" t="s">
        <v>0</v>
      </c>
      <c r="B2" s="146"/>
      <c r="C2" s="146"/>
      <c r="D2" s="146"/>
      <c r="E2" s="146"/>
      <c r="F2" s="146"/>
      <c r="G2" s="146"/>
    </row>
    <row r="3" spans="1:8" ht="8.25" customHeight="1" x14ac:dyDescent="0.25"/>
    <row r="4" spans="1:8" ht="13.5" customHeight="1" x14ac:dyDescent="0.25">
      <c r="E4" s="154" t="s">
        <v>1</v>
      </c>
      <c r="F4" s="154"/>
      <c r="G4" s="154"/>
    </row>
    <row r="5" spans="1:8" ht="6" customHeight="1" x14ac:dyDescent="0.25">
      <c r="D5" s="2"/>
      <c r="E5" s="3"/>
      <c r="F5" s="3"/>
      <c r="G5" s="3"/>
      <c r="H5" s="4"/>
    </row>
    <row r="6" spans="1:8" ht="6" customHeight="1" thickBot="1" x14ac:dyDescent="0.3">
      <c r="E6" s="3"/>
      <c r="F6" s="3"/>
      <c r="G6" s="3"/>
    </row>
    <row r="7" spans="1:8" ht="20.25" customHeight="1" x14ac:dyDescent="0.25">
      <c r="A7" s="155" t="s">
        <v>2</v>
      </c>
      <c r="B7" s="5" t="s">
        <v>3</v>
      </c>
      <c r="C7" s="6">
        <v>5</v>
      </c>
      <c r="D7" s="7">
        <v>10</v>
      </c>
      <c r="E7" s="8">
        <v>15</v>
      </c>
      <c r="F7" s="9">
        <v>20</v>
      </c>
      <c r="G7" s="10">
        <v>25</v>
      </c>
    </row>
    <row r="8" spans="1:8" ht="20.25" customHeight="1" x14ac:dyDescent="0.25">
      <c r="A8" s="155"/>
      <c r="B8" s="5" t="s">
        <v>4</v>
      </c>
      <c r="C8" s="6">
        <v>4</v>
      </c>
      <c r="D8" s="7">
        <v>8</v>
      </c>
      <c r="E8" s="11">
        <v>12</v>
      </c>
      <c r="F8" s="12">
        <v>16</v>
      </c>
      <c r="G8" s="13">
        <v>20</v>
      </c>
    </row>
    <row r="9" spans="1:8" ht="20.25" customHeight="1" x14ac:dyDescent="0.25">
      <c r="A9" s="155"/>
      <c r="B9" s="5" t="s">
        <v>5</v>
      </c>
      <c r="C9" s="6">
        <v>3</v>
      </c>
      <c r="D9" s="14">
        <v>6</v>
      </c>
      <c r="E9" s="11">
        <v>9</v>
      </c>
      <c r="F9" s="15">
        <v>12</v>
      </c>
      <c r="G9" s="13">
        <v>15</v>
      </c>
    </row>
    <row r="10" spans="1:8" ht="20.25" customHeight="1" x14ac:dyDescent="0.25">
      <c r="A10" s="155"/>
      <c r="B10" s="5" t="s">
        <v>6</v>
      </c>
      <c r="C10" s="16">
        <v>2</v>
      </c>
      <c r="D10" s="14">
        <v>4</v>
      </c>
      <c r="E10" s="17">
        <v>6</v>
      </c>
      <c r="F10" s="15">
        <v>8</v>
      </c>
      <c r="G10" s="18">
        <v>10</v>
      </c>
    </row>
    <row r="11" spans="1:8" ht="20.25" customHeight="1" thickBot="1" x14ac:dyDescent="0.3">
      <c r="A11" s="155"/>
      <c r="B11" s="5" t="s">
        <v>7</v>
      </c>
      <c r="C11" s="16">
        <v>1</v>
      </c>
      <c r="D11" s="19">
        <v>2</v>
      </c>
      <c r="E11" s="20">
        <v>3</v>
      </c>
      <c r="F11" s="21">
        <v>4</v>
      </c>
      <c r="G11" s="22">
        <v>5</v>
      </c>
    </row>
    <row r="12" spans="1:8" ht="18" customHeight="1" x14ac:dyDescent="0.25">
      <c r="B12" s="156"/>
      <c r="C12" s="5" t="s">
        <v>8</v>
      </c>
      <c r="D12" s="5" t="s">
        <v>9</v>
      </c>
      <c r="E12" s="23" t="s">
        <v>10</v>
      </c>
      <c r="F12" s="23" t="s">
        <v>11</v>
      </c>
      <c r="G12" s="23" t="s">
        <v>12</v>
      </c>
    </row>
    <row r="13" spans="1:8" ht="22.5" customHeight="1" x14ac:dyDescent="0.25">
      <c r="B13" s="156"/>
      <c r="C13" s="157" t="s">
        <v>13</v>
      </c>
      <c r="D13" s="158"/>
      <c r="E13" s="158"/>
      <c r="F13" s="158"/>
      <c r="G13" s="159"/>
    </row>
    <row r="14" spans="1:8" ht="13.5" customHeight="1" x14ac:dyDescent="0.25">
      <c r="A14" s="3"/>
      <c r="B14" s="24"/>
      <c r="C14" s="25"/>
      <c r="D14" s="25"/>
      <c r="E14" s="25"/>
      <c r="F14" s="3"/>
    </row>
    <row r="15" spans="1:8" ht="13.5" customHeight="1" thickBot="1" x14ac:dyDescent="0.3">
      <c r="A15" s="3"/>
      <c r="B15" s="24"/>
      <c r="C15" s="25"/>
      <c r="D15" s="25"/>
      <c r="E15" s="25"/>
      <c r="F15" s="3"/>
    </row>
    <row r="16" spans="1:8" ht="13.5" customHeight="1" thickBot="1" x14ac:dyDescent="0.3">
      <c r="A16" s="3"/>
      <c r="B16" s="151" t="s">
        <v>14</v>
      </c>
      <c r="C16" s="152"/>
      <c r="D16" s="152"/>
      <c r="E16" s="152"/>
      <c r="F16" s="152"/>
      <c r="G16" s="153"/>
    </row>
    <row r="17" spans="1:7" ht="13.5" customHeight="1" x14ac:dyDescent="0.25">
      <c r="A17" s="3"/>
      <c r="B17" s="31" t="s">
        <v>15</v>
      </c>
      <c r="C17" s="32" t="s">
        <v>16</v>
      </c>
      <c r="D17" s="160" t="s">
        <v>17</v>
      </c>
      <c r="E17" s="160"/>
      <c r="F17" s="160"/>
      <c r="G17" s="161"/>
    </row>
    <row r="18" spans="1:7" ht="13.5" customHeight="1" x14ac:dyDescent="0.25">
      <c r="A18" s="3"/>
      <c r="B18" s="33" t="s">
        <v>18</v>
      </c>
      <c r="C18" s="29" t="s">
        <v>19</v>
      </c>
      <c r="D18" s="147" t="s">
        <v>20</v>
      </c>
      <c r="E18" s="147"/>
      <c r="F18" s="147"/>
      <c r="G18" s="148"/>
    </row>
    <row r="19" spans="1:7" ht="13.5" customHeight="1" x14ac:dyDescent="0.25">
      <c r="A19" s="3"/>
      <c r="B19" s="34" t="s">
        <v>21</v>
      </c>
      <c r="C19" s="29" t="s">
        <v>22</v>
      </c>
      <c r="D19" s="147" t="s">
        <v>23</v>
      </c>
      <c r="E19" s="147"/>
      <c r="F19" s="147"/>
      <c r="G19" s="148"/>
    </row>
    <row r="20" spans="1:7" ht="13.5" customHeight="1" thickBot="1" x14ac:dyDescent="0.3">
      <c r="A20" s="3"/>
      <c r="B20" s="35" t="s">
        <v>24</v>
      </c>
      <c r="C20" s="30" t="s">
        <v>25</v>
      </c>
      <c r="D20" s="149" t="s">
        <v>26</v>
      </c>
      <c r="E20" s="149"/>
      <c r="F20" s="149"/>
      <c r="G20" s="150"/>
    </row>
    <row r="21" spans="1:7" ht="13.5" customHeight="1" x14ac:dyDescent="0.25">
      <c r="A21" s="3"/>
      <c r="B21" s="26"/>
      <c r="C21" s="27"/>
      <c r="D21" s="27"/>
      <c r="E21" s="25"/>
      <c r="F21" s="3"/>
    </row>
    <row r="22" spans="1:7" ht="13.5" customHeight="1" x14ac:dyDescent="0.25">
      <c r="A22" s="3"/>
      <c r="B22" s="26"/>
      <c r="C22" s="25"/>
      <c r="D22" s="25"/>
      <c r="E22" s="25"/>
      <c r="F22" s="3"/>
    </row>
    <row r="23" spans="1:7" ht="13.5" customHeight="1" x14ac:dyDescent="0.25">
      <c r="A23" s="3"/>
      <c r="B23" s="3"/>
      <c r="C23" s="3"/>
      <c r="D23" s="3"/>
      <c r="E23" s="3"/>
      <c r="F23" s="3"/>
    </row>
  </sheetData>
  <mergeCells count="10">
    <mergeCell ref="A2:G2"/>
    <mergeCell ref="D19:G19"/>
    <mergeCell ref="D20:G20"/>
    <mergeCell ref="B16:G16"/>
    <mergeCell ref="E4:G4"/>
    <mergeCell ref="A7:A11"/>
    <mergeCell ref="B12:B13"/>
    <mergeCell ref="C13:G13"/>
    <mergeCell ref="D17:G17"/>
    <mergeCell ref="D18:G1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R15"/>
  <sheetViews>
    <sheetView workbookViewId="0">
      <selection activeCell="A4" sqref="A4"/>
    </sheetView>
  </sheetViews>
  <sheetFormatPr baseColWidth="10" defaultColWidth="10.6640625" defaultRowHeight="14.4" x14ac:dyDescent="0.3"/>
  <cols>
    <col min="1" max="1" width="31.5546875" bestFit="1" customWidth="1"/>
    <col min="2" max="2" width="51.44140625" bestFit="1" customWidth="1"/>
    <col min="3" max="3" width="15.5546875" customWidth="1"/>
    <col min="4" max="4" width="22.5546875" customWidth="1"/>
    <col min="5" max="5" width="12.109375" bestFit="1" customWidth="1"/>
    <col min="6" max="6" width="13.5546875" customWidth="1"/>
    <col min="7" max="7" width="6.33203125" bestFit="1" customWidth="1"/>
    <col min="8" max="8" width="23.6640625" bestFit="1" customWidth="1"/>
    <col min="9" max="9" width="12" customWidth="1"/>
    <col min="12" max="12" width="18.109375" customWidth="1"/>
    <col min="13" max="13" width="13.88671875" customWidth="1"/>
    <col min="14" max="14" width="41.44140625" bestFit="1" customWidth="1"/>
    <col min="16" max="16" width="12" customWidth="1"/>
    <col min="17" max="17" width="13.33203125" bestFit="1" customWidth="1"/>
    <col min="18" max="18" width="14.6640625" bestFit="1" customWidth="1"/>
  </cols>
  <sheetData>
    <row r="2" spans="1:18" s="36" customFormat="1" x14ac:dyDescent="0.3">
      <c r="A2" s="36" t="s">
        <v>27</v>
      </c>
      <c r="B2" s="36" t="s">
        <v>28</v>
      </c>
      <c r="C2" s="36" t="s">
        <v>29</v>
      </c>
      <c r="D2" s="36" t="s">
        <v>30</v>
      </c>
      <c r="E2" s="36" t="s">
        <v>31</v>
      </c>
      <c r="F2" s="36" t="s">
        <v>13</v>
      </c>
      <c r="G2" s="36" t="s">
        <v>32</v>
      </c>
      <c r="H2" s="36" t="s">
        <v>33</v>
      </c>
      <c r="I2" s="36" t="s">
        <v>34</v>
      </c>
      <c r="J2" s="36" t="s">
        <v>35</v>
      </c>
      <c r="K2" s="36" t="s">
        <v>36</v>
      </c>
      <c r="L2" s="36" t="s">
        <v>37</v>
      </c>
      <c r="M2" s="36" t="s">
        <v>38</v>
      </c>
      <c r="N2" s="36" t="s">
        <v>39</v>
      </c>
      <c r="O2" s="36" t="s">
        <v>40</v>
      </c>
      <c r="P2" s="36" t="s">
        <v>41</v>
      </c>
      <c r="Q2" s="36" t="s">
        <v>42</v>
      </c>
      <c r="R2" s="36" t="s">
        <v>43</v>
      </c>
    </row>
    <row r="4" spans="1:18" x14ac:dyDescent="0.3">
      <c r="A4" t="s">
        <v>44</v>
      </c>
      <c r="B4" t="s">
        <v>45</v>
      </c>
      <c r="C4" t="s">
        <v>46</v>
      </c>
      <c r="D4" t="s">
        <v>44</v>
      </c>
      <c r="E4" t="s">
        <v>47</v>
      </c>
      <c r="F4" t="s">
        <v>48</v>
      </c>
      <c r="G4" t="s">
        <v>49</v>
      </c>
      <c r="H4" t="s">
        <v>50</v>
      </c>
      <c r="I4" t="s">
        <v>51</v>
      </c>
      <c r="J4" t="s">
        <v>52</v>
      </c>
      <c r="K4" t="s">
        <v>53</v>
      </c>
      <c r="L4" t="s">
        <v>54</v>
      </c>
      <c r="M4" t="s">
        <v>55</v>
      </c>
      <c r="N4" t="s">
        <v>56</v>
      </c>
      <c r="O4" t="s">
        <v>57</v>
      </c>
      <c r="P4" t="s">
        <v>58</v>
      </c>
      <c r="Q4" t="s">
        <v>59</v>
      </c>
      <c r="R4" t="s">
        <v>59</v>
      </c>
    </row>
    <row r="5" spans="1:18" x14ac:dyDescent="0.3">
      <c r="A5" t="s">
        <v>60</v>
      </c>
      <c r="B5" t="s">
        <v>61</v>
      </c>
      <c r="C5" t="s">
        <v>62</v>
      </c>
      <c r="D5" t="s">
        <v>63</v>
      </c>
      <c r="E5" t="s">
        <v>64</v>
      </c>
      <c r="F5" t="s">
        <v>65</v>
      </c>
      <c r="G5" t="s">
        <v>66</v>
      </c>
      <c r="H5" t="s">
        <v>67</v>
      </c>
      <c r="I5" t="s">
        <v>68</v>
      </c>
      <c r="J5" t="s">
        <v>69</v>
      </c>
      <c r="K5" t="s">
        <v>70</v>
      </c>
      <c r="L5" t="s">
        <v>71</v>
      </c>
      <c r="M5" t="s">
        <v>72</v>
      </c>
      <c r="N5" t="s">
        <v>73</v>
      </c>
      <c r="O5" t="s">
        <v>74</v>
      </c>
      <c r="P5" t="s">
        <v>19</v>
      </c>
      <c r="Q5" t="s">
        <v>75</v>
      </c>
      <c r="R5" t="s">
        <v>76</v>
      </c>
    </row>
    <row r="6" spans="1:18" x14ac:dyDescent="0.3">
      <c r="A6" t="s">
        <v>77</v>
      </c>
      <c r="B6" t="s">
        <v>78</v>
      </c>
      <c r="C6" t="s">
        <v>79</v>
      </c>
      <c r="D6" t="s">
        <v>80</v>
      </c>
      <c r="E6" t="s">
        <v>81</v>
      </c>
      <c r="F6" t="s">
        <v>19</v>
      </c>
      <c r="H6" t="s">
        <v>82</v>
      </c>
      <c r="O6" t="s">
        <v>83</v>
      </c>
      <c r="P6" t="s">
        <v>84</v>
      </c>
      <c r="R6" t="s">
        <v>75</v>
      </c>
    </row>
    <row r="7" spans="1:18" x14ac:dyDescent="0.3">
      <c r="A7" t="s">
        <v>85</v>
      </c>
      <c r="B7" t="s">
        <v>86</v>
      </c>
      <c r="D7" t="s">
        <v>87</v>
      </c>
      <c r="E7" t="s">
        <v>88</v>
      </c>
      <c r="F7" t="s">
        <v>89</v>
      </c>
      <c r="H7" t="s">
        <v>90</v>
      </c>
    </row>
    <row r="8" spans="1:18" x14ac:dyDescent="0.3">
      <c r="B8" t="s">
        <v>91</v>
      </c>
      <c r="D8" t="s">
        <v>92</v>
      </c>
      <c r="E8" t="s">
        <v>93</v>
      </c>
      <c r="F8" t="s">
        <v>94</v>
      </c>
    </row>
    <row r="9" spans="1:18" x14ac:dyDescent="0.3">
      <c r="B9" t="s">
        <v>95</v>
      </c>
      <c r="D9" t="s">
        <v>62</v>
      </c>
    </row>
    <row r="10" spans="1:18" x14ac:dyDescent="0.3">
      <c r="B10" t="s">
        <v>96</v>
      </c>
      <c r="D10" t="s">
        <v>97</v>
      </c>
    </row>
    <row r="11" spans="1:18" x14ac:dyDescent="0.3">
      <c r="B11" t="s">
        <v>98</v>
      </c>
      <c r="D11" t="s">
        <v>99</v>
      </c>
    </row>
    <row r="12" spans="1:18" x14ac:dyDescent="0.3">
      <c r="B12" t="s">
        <v>100</v>
      </c>
      <c r="D12" t="s">
        <v>101</v>
      </c>
    </row>
    <row r="13" spans="1:18" x14ac:dyDescent="0.3">
      <c r="B13" t="s">
        <v>102</v>
      </c>
    </row>
    <row r="14" spans="1:18" x14ac:dyDescent="0.3">
      <c r="B14" t="s">
        <v>103</v>
      </c>
    </row>
    <row r="15" spans="1:18" x14ac:dyDescent="0.3">
      <c r="B15" t="s">
        <v>104</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C34"/>
  <sheetViews>
    <sheetView tabSelected="1" zoomScaleNormal="100" zoomScaleSheetLayoutView="85" workbookViewId="0">
      <selection activeCell="B1" sqref="B1:P4"/>
    </sheetView>
  </sheetViews>
  <sheetFormatPr baseColWidth="10" defaultColWidth="11.44140625" defaultRowHeight="13.8" x14ac:dyDescent="0.25"/>
  <cols>
    <col min="1" max="1" width="22" style="48" customWidth="1"/>
    <col min="2" max="2" width="18.33203125" style="87" customWidth="1"/>
    <col min="3" max="3" width="35.6640625" style="48" customWidth="1"/>
    <col min="4" max="4" width="11.44140625" style="48"/>
    <col min="5" max="5" width="14.88671875" style="48" bestFit="1" customWidth="1"/>
    <col min="6" max="6" width="25" style="48" customWidth="1"/>
    <col min="7" max="7" width="29.44140625" style="48" customWidth="1"/>
    <col min="8" max="8" width="14.109375" style="48" customWidth="1"/>
    <col min="9" max="9" width="33" style="48" customWidth="1"/>
    <col min="10" max="10" width="25.88671875" style="48" customWidth="1"/>
    <col min="11" max="11" width="15" style="48" customWidth="1"/>
    <col min="12" max="12" width="4.33203125" style="48" customWidth="1"/>
    <col min="13" max="13" width="15" style="48" customWidth="1"/>
    <col min="14" max="14" width="4.33203125" style="48" customWidth="1"/>
    <col min="15" max="16" width="17" style="48" customWidth="1"/>
    <col min="17" max="17" width="41" style="48" customWidth="1"/>
    <col min="18" max="19" width="17.33203125" style="48" customWidth="1"/>
    <col min="20" max="20" width="16" style="48" customWidth="1"/>
    <col min="21" max="21" width="4.33203125" style="87" customWidth="1"/>
    <col min="22" max="22" width="13" style="48" customWidth="1"/>
    <col min="23" max="23" width="13.33203125" style="48" customWidth="1"/>
    <col min="24" max="24" width="7" style="48" customWidth="1"/>
    <col min="25" max="25" width="10" style="48" customWidth="1"/>
    <col min="26" max="26" width="13.88671875" style="48" customWidth="1"/>
    <col min="27" max="27" width="8.44140625" style="48" customWidth="1"/>
    <col min="28" max="28" width="13.33203125" style="48" customWidth="1"/>
    <col min="29" max="29" width="8.44140625" style="48" customWidth="1"/>
    <col min="30" max="30" width="5.5546875" style="48" customWidth="1"/>
    <col min="31" max="31" width="15" style="48" customWidth="1"/>
    <col min="32" max="32" width="5.5546875" style="48" customWidth="1"/>
    <col min="33" max="33" width="13" style="48" customWidth="1"/>
    <col min="34" max="34" width="15.88671875" style="48" customWidth="1"/>
    <col min="35" max="36" width="12.44140625" style="48" customWidth="1"/>
    <col min="37" max="37" width="37.44140625" style="48" customWidth="1"/>
    <col min="38" max="38" width="28.44140625" style="48" customWidth="1"/>
    <col min="39" max="39" width="15.5546875" style="48" customWidth="1"/>
    <col min="40" max="40" width="17.5546875" style="137" customWidth="1"/>
    <col min="41" max="41" width="17.5546875" style="87" customWidth="1"/>
    <col min="42" max="42" width="16.5546875" style="87" customWidth="1"/>
    <col min="43" max="43" width="22.44140625" style="48" customWidth="1"/>
    <col min="44" max="44" width="15.5546875" style="131" customWidth="1"/>
    <col min="45" max="45" width="15.5546875" style="133" customWidth="1"/>
    <col min="46" max="46" width="15.5546875" style="131" customWidth="1"/>
    <col min="47" max="47" width="80.6640625" style="132" customWidth="1"/>
    <col min="48" max="48" width="15.5546875" style="132" customWidth="1"/>
    <col min="49" max="49" width="15.6640625" style="48" customWidth="1"/>
    <col min="50" max="50" width="60.88671875" style="48" customWidth="1"/>
    <col min="51" max="53" width="15.6640625" style="48" customWidth="1"/>
    <col min="54" max="54" width="85.88671875" style="48" customWidth="1"/>
    <col min="55" max="55" width="15.6640625" style="48" customWidth="1"/>
    <col min="56" max="16384" width="11.44140625" style="48"/>
  </cols>
  <sheetData>
    <row r="1" spans="1:55" ht="30" customHeight="1" x14ac:dyDescent="0.25">
      <c r="A1" s="168"/>
      <c r="B1" s="174" t="s">
        <v>105</v>
      </c>
      <c r="C1" s="175"/>
      <c r="D1" s="175"/>
      <c r="E1" s="175"/>
      <c r="F1" s="175"/>
      <c r="G1" s="175"/>
      <c r="H1" s="175"/>
      <c r="I1" s="175"/>
      <c r="J1" s="175"/>
      <c r="K1" s="175"/>
      <c r="L1" s="175"/>
      <c r="M1" s="175"/>
      <c r="N1" s="175"/>
      <c r="O1" s="175"/>
      <c r="P1" s="176"/>
      <c r="Q1" s="206" t="s">
        <v>106</v>
      </c>
      <c r="R1" s="207"/>
      <c r="S1" s="207"/>
      <c r="T1" s="207"/>
      <c r="U1" s="208"/>
      <c r="V1" s="192"/>
      <c r="W1" s="186"/>
      <c r="X1" s="187"/>
      <c r="Y1" s="187"/>
      <c r="Z1" s="174" t="s">
        <v>105</v>
      </c>
      <c r="AA1" s="198"/>
      <c r="AB1" s="198"/>
      <c r="AC1" s="198"/>
      <c r="AD1" s="198"/>
      <c r="AE1" s="198"/>
      <c r="AF1" s="198"/>
      <c r="AG1" s="198"/>
      <c r="AH1" s="198"/>
      <c r="AI1" s="198"/>
      <c r="AJ1" s="198"/>
      <c r="AK1" s="198"/>
      <c r="AL1" s="199"/>
      <c r="AM1" s="206" t="str">
        <f>+Q1</f>
        <v>CÓDIGO: EPLE-FT-025</v>
      </c>
      <c r="AN1" s="207"/>
      <c r="AO1" s="207"/>
      <c r="AP1" s="208"/>
      <c r="AQ1" s="162"/>
      <c r="AR1" s="246"/>
      <c r="AS1" s="176"/>
      <c r="AT1" s="174" t="s">
        <v>105</v>
      </c>
      <c r="AU1" s="198"/>
      <c r="AV1" s="198"/>
      <c r="AW1" s="198"/>
      <c r="AX1" s="198"/>
      <c r="AY1" s="198"/>
      <c r="AZ1" s="198"/>
      <c r="BA1" s="198"/>
      <c r="BB1" s="585" t="s">
        <v>106</v>
      </c>
      <c r="BC1" s="232"/>
    </row>
    <row r="2" spans="1:55" ht="30" customHeight="1" x14ac:dyDescent="0.25">
      <c r="A2" s="169"/>
      <c r="B2" s="177"/>
      <c r="C2" s="178"/>
      <c r="D2" s="178"/>
      <c r="E2" s="178"/>
      <c r="F2" s="178"/>
      <c r="G2" s="178"/>
      <c r="H2" s="178"/>
      <c r="I2" s="178"/>
      <c r="J2" s="178"/>
      <c r="K2" s="178"/>
      <c r="L2" s="178"/>
      <c r="M2" s="178"/>
      <c r="N2" s="178"/>
      <c r="O2" s="178"/>
      <c r="P2" s="179"/>
      <c r="Q2" s="212" t="s">
        <v>107</v>
      </c>
      <c r="R2" s="213"/>
      <c r="S2" s="213"/>
      <c r="T2" s="213"/>
      <c r="U2" s="214"/>
      <c r="V2" s="193"/>
      <c r="W2" s="188"/>
      <c r="X2" s="189"/>
      <c r="Y2" s="189"/>
      <c r="Z2" s="200"/>
      <c r="AA2" s="201"/>
      <c r="AB2" s="201"/>
      <c r="AC2" s="201"/>
      <c r="AD2" s="201"/>
      <c r="AE2" s="201"/>
      <c r="AF2" s="201"/>
      <c r="AG2" s="201"/>
      <c r="AH2" s="201"/>
      <c r="AI2" s="201"/>
      <c r="AJ2" s="201"/>
      <c r="AK2" s="201"/>
      <c r="AL2" s="202"/>
      <c r="AM2" s="212" t="str">
        <f>+Q2</f>
        <v>VERSIÓN: 09</v>
      </c>
      <c r="AN2" s="213"/>
      <c r="AO2" s="213"/>
      <c r="AP2" s="588"/>
      <c r="AQ2" s="163"/>
      <c r="AR2" s="247"/>
      <c r="AS2" s="179"/>
      <c r="AT2" s="200"/>
      <c r="AU2" s="201"/>
      <c r="AV2" s="201"/>
      <c r="AW2" s="201"/>
      <c r="AX2" s="201"/>
      <c r="AY2" s="201"/>
      <c r="AZ2" s="201"/>
      <c r="BA2" s="201"/>
      <c r="BB2" s="586" t="s">
        <v>107</v>
      </c>
      <c r="BC2" s="233"/>
    </row>
    <row r="3" spans="1:55" ht="30" customHeight="1" x14ac:dyDescent="0.25">
      <c r="A3" s="169"/>
      <c r="B3" s="177"/>
      <c r="C3" s="178"/>
      <c r="D3" s="178"/>
      <c r="E3" s="178"/>
      <c r="F3" s="178"/>
      <c r="G3" s="178"/>
      <c r="H3" s="178"/>
      <c r="I3" s="178"/>
      <c r="J3" s="178"/>
      <c r="K3" s="178"/>
      <c r="L3" s="178"/>
      <c r="M3" s="178"/>
      <c r="N3" s="178"/>
      <c r="O3" s="178"/>
      <c r="P3" s="179"/>
      <c r="Q3" s="212" t="s">
        <v>108</v>
      </c>
      <c r="R3" s="213"/>
      <c r="S3" s="213"/>
      <c r="T3" s="213"/>
      <c r="U3" s="214"/>
      <c r="V3" s="193"/>
      <c r="W3" s="188"/>
      <c r="X3" s="189"/>
      <c r="Y3" s="189"/>
      <c r="Z3" s="200"/>
      <c r="AA3" s="201"/>
      <c r="AB3" s="201"/>
      <c r="AC3" s="201"/>
      <c r="AD3" s="201"/>
      <c r="AE3" s="201"/>
      <c r="AF3" s="201"/>
      <c r="AG3" s="201"/>
      <c r="AH3" s="201"/>
      <c r="AI3" s="201"/>
      <c r="AJ3" s="201"/>
      <c r="AK3" s="201"/>
      <c r="AL3" s="202"/>
      <c r="AM3" s="212" t="str">
        <f>+Q3</f>
        <v>FECHA DE APROBACIÓN: 15/01/2020</v>
      </c>
      <c r="AN3" s="213"/>
      <c r="AO3" s="213"/>
      <c r="AP3" s="588"/>
      <c r="AQ3" s="163"/>
      <c r="AR3" s="247"/>
      <c r="AS3" s="179"/>
      <c r="AT3" s="200"/>
      <c r="AU3" s="201"/>
      <c r="AV3" s="201"/>
      <c r="AW3" s="201"/>
      <c r="AX3" s="201"/>
      <c r="AY3" s="201"/>
      <c r="AZ3" s="201"/>
      <c r="BA3" s="201"/>
      <c r="BB3" s="586" t="s">
        <v>108</v>
      </c>
      <c r="BC3" s="233"/>
    </row>
    <row r="4" spans="1:55" ht="30" customHeight="1" thickBot="1" x14ac:dyDescent="0.3">
      <c r="A4" s="170"/>
      <c r="B4" s="180"/>
      <c r="C4" s="181"/>
      <c r="D4" s="181"/>
      <c r="E4" s="181"/>
      <c r="F4" s="181"/>
      <c r="G4" s="181"/>
      <c r="H4" s="181"/>
      <c r="I4" s="181"/>
      <c r="J4" s="181"/>
      <c r="K4" s="181"/>
      <c r="L4" s="181"/>
      <c r="M4" s="181"/>
      <c r="N4" s="181"/>
      <c r="O4" s="181"/>
      <c r="P4" s="182"/>
      <c r="Q4" s="215" t="s">
        <v>109</v>
      </c>
      <c r="R4" s="216"/>
      <c r="S4" s="216"/>
      <c r="T4" s="216"/>
      <c r="U4" s="217"/>
      <c r="V4" s="194"/>
      <c r="W4" s="190"/>
      <c r="X4" s="191"/>
      <c r="Y4" s="191"/>
      <c r="Z4" s="203"/>
      <c r="AA4" s="204"/>
      <c r="AB4" s="204"/>
      <c r="AC4" s="204"/>
      <c r="AD4" s="204"/>
      <c r="AE4" s="204"/>
      <c r="AF4" s="204"/>
      <c r="AG4" s="204"/>
      <c r="AH4" s="204"/>
      <c r="AI4" s="204"/>
      <c r="AJ4" s="204"/>
      <c r="AK4" s="204"/>
      <c r="AL4" s="205"/>
      <c r="AM4" s="165" t="str">
        <f>+Q4</f>
        <v>RESPONSABLE: PLANEACIÓN</v>
      </c>
      <c r="AN4" s="166"/>
      <c r="AO4" s="166"/>
      <c r="AP4" s="167"/>
      <c r="AQ4" s="164"/>
      <c r="AR4" s="248"/>
      <c r="AS4" s="182"/>
      <c r="AT4" s="203"/>
      <c r="AU4" s="204"/>
      <c r="AV4" s="204"/>
      <c r="AW4" s="204"/>
      <c r="AX4" s="204"/>
      <c r="AY4" s="204"/>
      <c r="AZ4" s="204"/>
      <c r="BA4" s="204"/>
      <c r="BB4" s="587" t="s">
        <v>109</v>
      </c>
      <c r="BC4" s="234"/>
    </row>
    <row r="5" spans="1:55" ht="6.75" customHeight="1" thickBot="1" x14ac:dyDescent="0.3"/>
    <row r="6" spans="1:55" s="49" customFormat="1" ht="20.25" customHeight="1" thickBot="1" x14ac:dyDescent="0.35">
      <c r="A6" s="171" t="s">
        <v>110</v>
      </c>
      <c r="B6" s="172"/>
      <c r="C6" s="172"/>
      <c r="D6" s="172"/>
      <c r="E6" s="172"/>
      <c r="F6" s="172"/>
      <c r="G6" s="172"/>
      <c r="H6" s="172"/>
      <c r="I6" s="172"/>
      <c r="J6" s="173"/>
      <c r="K6" s="183" t="s">
        <v>111</v>
      </c>
      <c r="L6" s="184"/>
      <c r="M6" s="184"/>
      <c r="N6" s="184"/>
      <c r="O6" s="184"/>
      <c r="P6" s="185"/>
      <c r="Q6" s="209" t="s">
        <v>112</v>
      </c>
      <c r="R6" s="210"/>
      <c r="S6" s="210"/>
      <c r="T6" s="210"/>
      <c r="U6" s="210"/>
      <c r="V6" s="211"/>
      <c r="W6" s="195" t="s">
        <v>113</v>
      </c>
      <c r="X6" s="196"/>
      <c r="Y6" s="196"/>
      <c r="Z6" s="196"/>
      <c r="AA6" s="196"/>
      <c r="AB6" s="196"/>
      <c r="AC6" s="196"/>
      <c r="AD6" s="196"/>
      <c r="AE6" s="196"/>
      <c r="AF6" s="196"/>
      <c r="AG6" s="196"/>
      <c r="AH6" s="196"/>
      <c r="AI6" s="196"/>
      <c r="AJ6" s="197"/>
      <c r="AK6" s="218" t="s">
        <v>114</v>
      </c>
      <c r="AL6" s="219"/>
      <c r="AM6" s="219"/>
      <c r="AN6" s="219"/>
      <c r="AO6" s="219"/>
      <c r="AP6" s="219"/>
      <c r="AQ6" s="220"/>
      <c r="AR6" s="235" t="s">
        <v>115</v>
      </c>
      <c r="AS6" s="236"/>
      <c r="AT6" s="236"/>
      <c r="AU6" s="236"/>
      <c r="AV6" s="237"/>
      <c r="AW6" s="221" t="s">
        <v>116</v>
      </c>
      <c r="AX6" s="222"/>
      <c r="AY6" s="222"/>
      <c r="AZ6" s="222"/>
      <c r="BA6" s="222"/>
      <c r="BB6" s="222"/>
      <c r="BC6" s="223"/>
    </row>
    <row r="7" spans="1:55" s="644" customFormat="1" ht="26.25" customHeight="1" x14ac:dyDescent="0.3">
      <c r="A7" s="589" t="s">
        <v>623</v>
      </c>
      <c r="B7" s="590"/>
      <c r="C7" s="590"/>
      <c r="D7" s="590"/>
      <c r="E7" s="590"/>
      <c r="F7" s="591" t="s">
        <v>624</v>
      </c>
      <c r="G7" s="591" t="s">
        <v>117</v>
      </c>
      <c r="H7" s="592" t="s">
        <v>118</v>
      </c>
      <c r="I7" s="591" t="s">
        <v>625</v>
      </c>
      <c r="J7" s="593" t="s">
        <v>626</v>
      </c>
      <c r="K7" s="594" t="s">
        <v>627</v>
      </c>
      <c r="L7" s="595" t="s">
        <v>119</v>
      </c>
      <c r="M7" s="595" t="s">
        <v>628</v>
      </c>
      <c r="N7" s="595" t="s">
        <v>120</v>
      </c>
      <c r="O7" s="596" t="s">
        <v>629</v>
      </c>
      <c r="P7" s="597" t="s">
        <v>121</v>
      </c>
      <c r="Q7" s="598" t="s">
        <v>122</v>
      </c>
      <c r="R7" s="599" t="s">
        <v>123</v>
      </c>
      <c r="S7" s="600" t="s">
        <v>124</v>
      </c>
      <c r="T7" s="599" t="s">
        <v>125</v>
      </c>
      <c r="U7" s="601" t="s">
        <v>126</v>
      </c>
      <c r="V7" s="602" t="s">
        <v>127</v>
      </c>
      <c r="W7" s="603" t="s">
        <v>128</v>
      </c>
      <c r="X7" s="604" t="s">
        <v>129</v>
      </c>
      <c r="Y7" s="605" t="s">
        <v>130</v>
      </c>
      <c r="Z7" s="605" t="s">
        <v>131</v>
      </c>
      <c r="AA7" s="604" t="s">
        <v>132</v>
      </c>
      <c r="AB7" s="605" t="s">
        <v>133</v>
      </c>
      <c r="AC7" s="606" t="s">
        <v>134</v>
      </c>
      <c r="AD7" s="607" t="s">
        <v>135</v>
      </c>
      <c r="AE7" s="608"/>
      <c r="AF7" s="608"/>
      <c r="AG7" s="608"/>
      <c r="AH7" s="609"/>
      <c r="AI7" s="610" t="s">
        <v>136</v>
      </c>
      <c r="AJ7" s="611" t="s">
        <v>137</v>
      </c>
      <c r="AK7" s="612" t="s">
        <v>138</v>
      </c>
      <c r="AL7" s="613" t="s">
        <v>139</v>
      </c>
      <c r="AM7" s="613" t="s">
        <v>140</v>
      </c>
      <c r="AN7" s="613" t="s">
        <v>141</v>
      </c>
      <c r="AO7" s="614" t="s">
        <v>142</v>
      </c>
      <c r="AP7" s="615"/>
      <c r="AQ7" s="616" t="s">
        <v>143</v>
      </c>
      <c r="AR7" s="238" t="s">
        <v>144</v>
      </c>
      <c r="AS7" s="240" t="s">
        <v>631</v>
      </c>
      <c r="AT7" s="242" t="s">
        <v>632</v>
      </c>
      <c r="AU7" s="242" t="s">
        <v>633</v>
      </c>
      <c r="AV7" s="244" t="s">
        <v>634</v>
      </c>
      <c r="AW7" s="224" t="s">
        <v>144</v>
      </c>
      <c r="AX7" s="226" t="s">
        <v>149</v>
      </c>
      <c r="AY7" s="226" t="s">
        <v>150</v>
      </c>
      <c r="AZ7" s="228" t="s">
        <v>145</v>
      </c>
      <c r="BA7" s="226" t="s">
        <v>146</v>
      </c>
      <c r="BB7" s="226" t="s">
        <v>147</v>
      </c>
      <c r="BC7" s="230" t="s">
        <v>148</v>
      </c>
    </row>
    <row r="8" spans="1:55" s="644" customFormat="1" ht="52.5" customHeight="1" thickBot="1" x14ac:dyDescent="0.35">
      <c r="A8" s="617" t="s">
        <v>151</v>
      </c>
      <c r="B8" s="618" t="s">
        <v>152</v>
      </c>
      <c r="C8" s="619" t="s">
        <v>153</v>
      </c>
      <c r="D8" s="619" t="s">
        <v>29</v>
      </c>
      <c r="E8" s="619" t="s">
        <v>154</v>
      </c>
      <c r="F8" s="620"/>
      <c r="G8" s="620"/>
      <c r="H8" s="620"/>
      <c r="I8" s="621"/>
      <c r="J8" s="622"/>
      <c r="K8" s="623"/>
      <c r="L8" s="624"/>
      <c r="M8" s="624"/>
      <c r="N8" s="624"/>
      <c r="O8" s="625"/>
      <c r="P8" s="626"/>
      <c r="Q8" s="627"/>
      <c r="R8" s="628"/>
      <c r="S8" s="629"/>
      <c r="T8" s="628"/>
      <c r="U8" s="630"/>
      <c r="V8" s="631"/>
      <c r="W8" s="632"/>
      <c r="X8" s="633"/>
      <c r="Y8" s="634"/>
      <c r="Z8" s="634"/>
      <c r="AA8" s="633"/>
      <c r="AB8" s="634"/>
      <c r="AC8" s="635"/>
      <c r="AD8" s="636" t="s">
        <v>155</v>
      </c>
      <c r="AE8" s="637" t="s">
        <v>156</v>
      </c>
      <c r="AF8" s="637" t="s">
        <v>157</v>
      </c>
      <c r="AG8" s="637" t="s">
        <v>158</v>
      </c>
      <c r="AH8" s="638" t="s">
        <v>630</v>
      </c>
      <c r="AI8" s="639"/>
      <c r="AJ8" s="640"/>
      <c r="AK8" s="641"/>
      <c r="AL8" s="642"/>
      <c r="AM8" s="642"/>
      <c r="AN8" s="642"/>
      <c r="AO8" s="136" t="s">
        <v>159</v>
      </c>
      <c r="AP8" s="136" t="s">
        <v>160</v>
      </c>
      <c r="AQ8" s="643"/>
      <c r="AR8" s="239"/>
      <c r="AS8" s="241"/>
      <c r="AT8" s="243"/>
      <c r="AU8" s="243"/>
      <c r="AV8" s="245"/>
      <c r="AW8" s="225"/>
      <c r="AX8" s="227"/>
      <c r="AY8" s="227"/>
      <c r="AZ8" s="229"/>
      <c r="BA8" s="227"/>
      <c r="BB8" s="227"/>
      <c r="BC8" s="231"/>
    </row>
    <row r="9" spans="1:55" s="491" customFormat="1" ht="192.75" customHeight="1" x14ac:dyDescent="0.3">
      <c r="A9" s="469" t="s">
        <v>44</v>
      </c>
      <c r="B9" s="470" t="s">
        <v>45</v>
      </c>
      <c r="C9" s="471" t="s">
        <v>161</v>
      </c>
      <c r="D9" s="470" t="s">
        <v>62</v>
      </c>
      <c r="E9" s="470" t="s">
        <v>162</v>
      </c>
      <c r="F9" s="471" t="s">
        <v>163</v>
      </c>
      <c r="G9" s="471" t="s">
        <v>164</v>
      </c>
      <c r="H9" s="471" t="s">
        <v>62</v>
      </c>
      <c r="I9" s="471" t="s">
        <v>165</v>
      </c>
      <c r="J9" s="472" t="s">
        <v>166</v>
      </c>
      <c r="K9" s="473" t="s">
        <v>47</v>
      </c>
      <c r="L9" s="474">
        <f t="shared" ref="L9:L10" si="0">IF(K9="Rara vez",1,IF(K9="Improbable",2,IF(K9="Posible",3,IF(K9="Probable",4,IF(K9="Casi seguro",5,"")))))</f>
        <v>1</v>
      </c>
      <c r="M9" s="470" t="s">
        <v>89</v>
      </c>
      <c r="N9" s="474">
        <f t="shared" ref="N9:N10" si="1">IF(M9="Insignificante",1,IF(M9="Menor",2,IF(M9="Moderado",3,IF(M9="Mayor",4,IF(M9="Catastrófico",5,"")))))</f>
        <v>4</v>
      </c>
      <c r="O9" s="475">
        <f t="shared" ref="O9:O10" si="2">IF(OR(L9="",N9=""),"",L9*N9)</f>
        <v>4</v>
      </c>
      <c r="P9" s="476" t="str">
        <f t="shared" ref="P9:P10" si="3">IF(O9="","",IF(O9&lt;=2,"BAJA",IF(O9&lt;=6,"MODERADA",IF(O9&lt;=12,"ALTA","EXTREMA"))))</f>
        <v>MODERADA</v>
      </c>
      <c r="Q9" s="477" t="s">
        <v>167</v>
      </c>
      <c r="R9" s="474" t="str">
        <f>'Anexo 2 - Controles (Corrup).'!E19</f>
        <v>Fuerte</v>
      </c>
      <c r="S9" s="470" t="s">
        <v>58</v>
      </c>
      <c r="T9" s="474" t="str">
        <f t="shared" ref="T9:T11" si="4">IF(OR(R9="",S9=""),"",IF(AND(R9="Fuerte",S9="Fuerte"),"Fuerte",IF(OR(R9="Débil",S9="Débil"),"Débil","Moderado")))</f>
        <v>Fuerte</v>
      </c>
      <c r="U9" s="474">
        <f t="shared" ref="U9:U11" si="5">IF(T9="","",IF(T9="Fuerte",100,IF(T9="Moderado",50,0)))</f>
        <v>100</v>
      </c>
      <c r="V9" s="478" t="str">
        <f t="shared" ref="V9:V10" si="6">IF(OR(R9="",S9=""),"",(IF(AND(R9="Fuerte",S9="Fuerte"),"No","Si")))</f>
        <v>No</v>
      </c>
      <c r="W9" s="479">
        <v>1</v>
      </c>
      <c r="X9" s="474">
        <f>IF(U9="","",AVERAGE(U9*W9))</f>
        <v>100</v>
      </c>
      <c r="Y9" s="474" t="str">
        <f t="shared" ref="Y9:Y10" si="7">IF(X9="","",IF(X9&lt;50,"Débil",IF(X9&lt;=99,"Moderado","Fuerte")))</f>
        <v>Fuerte</v>
      </c>
      <c r="Z9" s="470" t="s">
        <v>59</v>
      </c>
      <c r="AA9" s="474">
        <f t="shared" ref="AA9:AA10" si="8">IF(Z9="","",IF(AND(Y9="Fuerte",Z9="Directamente"),2,IF(AND(Y9="Moderado",Z9="Directamente"),1,0)))</f>
        <v>2</v>
      </c>
      <c r="AB9" s="470" t="s">
        <v>76</v>
      </c>
      <c r="AC9" s="475">
        <f t="shared" ref="AC9:AC10" si="9">IF(AB9="","",IF(AND(Y9="Fuerte",AB9="Directamente"),2,IF(AND(Y9="Fuerte",AB9="indirectamente"),1,IF(AND(Y9="Fuerte",AB9="No disminuye"),0,IF(AND(Y9="Moderado",AB9="Directamente"),1,IF(AND(Y9="Moderado",AB9="indirectamente"),0,IF(AND(Y9="Moderado",AB9="No disminuye"),0,0)))))))</f>
        <v>1</v>
      </c>
      <c r="AD9" s="480">
        <f t="shared" ref="AD9:AD10" si="10">IF(AA9="","",IF((L9-AA9)&lt;=0,1,L9-AA9))</f>
        <v>1</v>
      </c>
      <c r="AE9" s="481" t="str">
        <f t="shared" ref="AE9:AE10" si="11">IF(AD9=1,"Rara vez",IF(AD9=2,"Improbable",IF(AD9=3,"Posible",IF(AD9=4,"Probable",IF(AD9=5,"Casi seguro","")))))</f>
        <v>Rara vez</v>
      </c>
      <c r="AF9" s="481">
        <f t="shared" ref="AF9:AF10" si="12">IF(AC9="","",IF(AND(D9="Corrupción",(N9-AC9)&lt;=3),3,IF((N9-AC9)&lt;=1,1,N9-AC9)))</f>
        <v>3</v>
      </c>
      <c r="AG9" s="481" t="str">
        <f t="shared" ref="AG9:AG10" si="13">IF(AF9=1,"Insignificante",IF(AF9=2,"Menor",IF(AF9=3,"Moderado",IF(AF9=4,"Mayor",IF(AF9=5,"Catastrófico","")))))</f>
        <v>Moderado</v>
      </c>
      <c r="AH9" s="478">
        <f t="shared" ref="AH9:AH10" si="14">IF(OR(AD9="",AF9=""),"",AD9*AF9)</f>
        <v>3</v>
      </c>
      <c r="AI9" s="476" t="str">
        <f t="shared" ref="AI9:AI10" si="15">IF(AH9="","",IF(AH9&lt;=2,"BAJA",IF(AH9&lt;=6,"MODERADA",IF(AH9&lt;=12,"ALTA","EXTREMA"))))</f>
        <v>MODERADA</v>
      </c>
      <c r="AJ9" s="482" t="str">
        <f t="shared" ref="AJ9:AJ10" si="16">IF(AI9="","",IF(AI9="Baja","Asumir el Riesgo.",IF(AI9="Moderada","Reducir el Riesgo.",IF(AI9="Alta","Reducir el Riesgo, Evitar, Compartir o Transferir.",IF(AI9="Extrema","Reducir el Riesgo, Evitar o Compartir (Se requiere acción inmediata).","")))))</f>
        <v>Reducir el Riesgo.</v>
      </c>
      <c r="AK9" s="469" t="s">
        <v>168</v>
      </c>
      <c r="AL9" s="483" t="s">
        <v>169</v>
      </c>
      <c r="AM9" s="471">
        <v>2</v>
      </c>
      <c r="AN9" s="470" t="s">
        <v>170</v>
      </c>
      <c r="AO9" s="484">
        <v>44197</v>
      </c>
      <c r="AP9" s="484">
        <v>44592</v>
      </c>
      <c r="AQ9" s="485" t="s">
        <v>171</v>
      </c>
      <c r="AR9" s="486">
        <v>44316</v>
      </c>
      <c r="AS9" s="487">
        <v>0.25</v>
      </c>
      <c r="AT9" s="134" t="s">
        <v>172</v>
      </c>
      <c r="AU9" s="488" t="s">
        <v>588</v>
      </c>
      <c r="AV9" s="489" t="s">
        <v>173</v>
      </c>
      <c r="AW9" s="486">
        <v>44439</v>
      </c>
      <c r="AX9" s="490" t="s">
        <v>174</v>
      </c>
      <c r="AY9" s="489">
        <v>1</v>
      </c>
      <c r="AZ9" s="487">
        <f>IF(AY9="","",IF(OR(AM9=0,AM9="",AW9=""),"",(AY9*100%)/AM9))</f>
        <v>0.5</v>
      </c>
      <c r="BA9" s="134" t="str">
        <f>IF(AY9="","",IF(AW9&lt;&gt;AP9,IF(AZ9=0%,"SIN INICIAR",IF(AZ9=100%,"TERMINADA",IF(AZ9&gt;0%,"EN PROCESO",IF(AZ9&lt;=0%,"INCUMPLIDA"))))))</f>
        <v>EN PROCESO</v>
      </c>
      <c r="BB9" s="488" t="s">
        <v>589</v>
      </c>
      <c r="BC9" s="489" t="s">
        <v>173</v>
      </c>
    </row>
    <row r="10" spans="1:55" s="491" customFormat="1" ht="163.19999999999999" x14ac:dyDescent="0.3">
      <c r="A10" s="492" t="s">
        <v>44</v>
      </c>
      <c r="B10" s="493" t="s">
        <v>61</v>
      </c>
      <c r="C10" s="494" t="s">
        <v>175</v>
      </c>
      <c r="D10" s="493" t="s">
        <v>62</v>
      </c>
      <c r="E10" s="493" t="s">
        <v>176</v>
      </c>
      <c r="F10" s="494" t="s">
        <v>177</v>
      </c>
      <c r="G10" s="494" t="s">
        <v>178</v>
      </c>
      <c r="H10" s="494" t="s">
        <v>62</v>
      </c>
      <c r="I10" s="494" t="s">
        <v>179</v>
      </c>
      <c r="J10" s="495" t="s">
        <v>180</v>
      </c>
      <c r="K10" s="496" t="s">
        <v>64</v>
      </c>
      <c r="L10" s="497">
        <f t="shared" si="0"/>
        <v>2</v>
      </c>
      <c r="M10" s="493" t="s">
        <v>89</v>
      </c>
      <c r="N10" s="497">
        <f t="shared" si="1"/>
        <v>4</v>
      </c>
      <c r="O10" s="498">
        <f t="shared" si="2"/>
        <v>8</v>
      </c>
      <c r="P10" s="499" t="str">
        <f t="shared" si="3"/>
        <v>ALTA</v>
      </c>
      <c r="Q10" s="500" t="s">
        <v>181</v>
      </c>
      <c r="R10" s="497" t="str">
        <f>+'Anexo 2 - Controles (Corrup).'!E36</f>
        <v>Fuerte</v>
      </c>
      <c r="S10" s="493" t="s">
        <v>58</v>
      </c>
      <c r="T10" s="497" t="str">
        <f t="shared" si="4"/>
        <v>Fuerte</v>
      </c>
      <c r="U10" s="497">
        <f t="shared" si="5"/>
        <v>100</v>
      </c>
      <c r="V10" s="501" t="str">
        <f t="shared" si="6"/>
        <v>No</v>
      </c>
      <c r="W10" s="502">
        <v>1</v>
      </c>
      <c r="X10" s="497">
        <f>IF(U10="","",AVERAGE(U10*W10))</f>
        <v>100</v>
      </c>
      <c r="Y10" s="497" t="str">
        <f t="shared" si="7"/>
        <v>Fuerte</v>
      </c>
      <c r="Z10" s="493" t="s">
        <v>59</v>
      </c>
      <c r="AA10" s="497">
        <f t="shared" si="8"/>
        <v>2</v>
      </c>
      <c r="AB10" s="493" t="s">
        <v>75</v>
      </c>
      <c r="AC10" s="498">
        <f t="shared" si="9"/>
        <v>0</v>
      </c>
      <c r="AD10" s="503">
        <f t="shared" si="10"/>
        <v>1</v>
      </c>
      <c r="AE10" s="504" t="str">
        <f t="shared" si="11"/>
        <v>Rara vez</v>
      </c>
      <c r="AF10" s="504">
        <f t="shared" si="12"/>
        <v>4</v>
      </c>
      <c r="AG10" s="504" t="str">
        <f t="shared" si="13"/>
        <v>Mayor</v>
      </c>
      <c r="AH10" s="501">
        <f t="shared" si="14"/>
        <v>4</v>
      </c>
      <c r="AI10" s="499" t="str">
        <f t="shared" si="15"/>
        <v>MODERADA</v>
      </c>
      <c r="AJ10" s="505" t="str">
        <f t="shared" si="16"/>
        <v>Reducir el Riesgo.</v>
      </c>
      <c r="AK10" s="506" t="s">
        <v>590</v>
      </c>
      <c r="AL10" s="507" t="s">
        <v>182</v>
      </c>
      <c r="AM10" s="494">
        <v>2</v>
      </c>
      <c r="AN10" s="508" t="s">
        <v>183</v>
      </c>
      <c r="AO10" s="509">
        <v>44228</v>
      </c>
      <c r="AP10" s="509">
        <v>44561</v>
      </c>
      <c r="AQ10" s="510" t="s">
        <v>591</v>
      </c>
      <c r="AR10" s="486">
        <v>44316</v>
      </c>
      <c r="AS10" s="487">
        <v>0.3</v>
      </c>
      <c r="AT10" s="134" t="s">
        <v>172</v>
      </c>
      <c r="AU10" s="488" t="s">
        <v>567</v>
      </c>
      <c r="AV10" s="511" t="s">
        <v>184</v>
      </c>
      <c r="AW10" s="486">
        <v>44439</v>
      </c>
      <c r="AX10" s="512" t="s">
        <v>185</v>
      </c>
      <c r="AY10" s="489">
        <v>1</v>
      </c>
      <c r="AZ10" s="487">
        <f t="shared" ref="AZ10:AZ28" si="17">IF(AY10="","",IF(OR(AM10=0,AM10="",AW10=""),"",(AY10*100%)/AM10))</f>
        <v>0.5</v>
      </c>
      <c r="BA10" s="134" t="str">
        <f t="shared" ref="BA10:BA28" si="18">IF(AY10="","",IF(AW10&lt;&gt;AP10,IF(AZ10=0%,"SIN INICIAR",IF(AZ10=100%,"TERMINADA",IF(AZ10&gt;0%,"EN PROCESO",IF(AZ10&lt;=0%,"INCUMPLIDA"))))))</f>
        <v>EN PROCESO</v>
      </c>
      <c r="BB10" s="488" t="s">
        <v>592</v>
      </c>
      <c r="BC10" s="489" t="s">
        <v>184</v>
      </c>
    </row>
    <row r="11" spans="1:55" s="531" customFormat="1" ht="265.2" x14ac:dyDescent="0.2">
      <c r="A11" s="492" t="s">
        <v>60</v>
      </c>
      <c r="B11" s="493" t="s">
        <v>95</v>
      </c>
      <c r="C11" s="511" t="s">
        <v>186</v>
      </c>
      <c r="D11" s="493" t="s">
        <v>62</v>
      </c>
      <c r="E11" s="493" t="s">
        <v>187</v>
      </c>
      <c r="F11" s="513" t="s">
        <v>188</v>
      </c>
      <c r="G11" s="511" t="s">
        <v>189</v>
      </c>
      <c r="H11" s="511" t="s">
        <v>62</v>
      </c>
      <c r="I11" s="511" t="s">
        <v>593</v>
      </c>
      <c r="J11" s="514" t="s">
        <v>190</v>
      </c>
      <c r="K11" s="515" t="s">
        <v>47</v>
      </c>
      <c r="L11" s="516">
        <f t="shared" ref="L11:L25" si="19">IF(K11="Rara vez",1,IF(K11="Improbable",2,IF(K11="Posible",3,IF(K11="Probable",4,IF(K11="Casi seguro",5,"")))))</f>
        <v>1</v>
      </c>
      <c r="M11" s="517" t="s">
        <v>89</v>
      </c>
      <c r="N11" s="516">
        <f t="shared" ref="N11:N25" si="20">IF(M11="Insignificante",1,IF(M11="Menor",2,IF(M11="Moderado",3,IF(M11="Mayor",4,IF(M11="Catastrófico",5,"")))))</f>
        <v>4</v>
      </c>
      <c r="O11" s="518">
        <f t="shared" ref="O11:O25" si="21">IF(OR(L11="",N11=""),"",L11*N11)</f>
        <v>4</v>
      </c>
      <c r="P11" s="519" t="str">
        <f t="shared" ref="P11:P25" si="22">IF(O11="","",IF(O11&lt;=2,"BAJA",IF(O11&lt;=6,"MODERADA",IF(O11&lt;=12,"ALTA","EXTREMA"))))</f>
        <v>MODERADA</v>
      </c>
      <c r="Q11" s="515" t="s">
        <v>594</v>
      </c>
      <c r="R11" s="497" t="str">
        <f>'Anexo 2 - Controles (Corrup).'!E53</f>
        <v>Fuerte</v>
      </c>
      <c r="S11" s="493" t="s">
        <v>58</v>
      </c>
      <c r="T11" s="520" t="str">
        <f t="shared" si="4"/>
        <v>Fuerte</v>
      </c>
      <c r="U11" s="520">
        <f t="shared" si="5"/>
        <v>100</v>
      </c>
      <c r="V11" s="501" t="str">
        <f t="shared" ref="V11:V28" si="23">IF(OR(R11="",S11=""),"",(IF(AND(R11="Fuerte",S11="Fuerte"),"No","Si")))</f>
        <v>No</v>
      </c>
      <c r="W11" s="502">
        <v>1</v>
      </c>
      <c r="X11" s="521">
        <f>((U11*W11))</f>
        <v>100</v>
      </c>
      <c r="Y11" s="516" t="str">
        <f t="shared" ref="Y11:Y25" si="24">IF(X11="","",IF(X11&lt;50,"Débil",IF(X11&lt;=99,"Moderado","Fuerte")))</f>
        <v>Fuerte</v>
      </c>
      <c r="Z11" s="517" t="s">
        <v>59</v>
      </c>
      <c r="AA11" s="516">
        <f t="shared" ref="AA11:AA25" si="25">IF(Z11="","",IF(AND(Y11="Fuerte",Z11="Directamente"),2,IF(AND(Y11="Moderado",Z11="Directamente"),1,0)))</f>
        <v>2</v>
      </c>
      <c r="AB11" s="517" t="s">
        <v>76</v>
      </c>
      <c r="AC11" s="518">
        <f t="shared" ref="AC11:AC25" si="26">IF(AB11="","",IF(AND(Y11="Fuerte",AB11="Directamente"),2,IF(AND(Y11="Fuerte",AB11="indirectamente"),1,IF(AND(Y11="Fuerte",AB11="No disminuye"),0,IF(AND(Y11="Moderado",AB11="Directamente"),1,IF(AND(Y11="Moderado",AB11="indirectamente"),0,IF(AND(Y11="Moderado",AB11="No disminuye"),0,0)))))))</f>
        <v>1</v>
      </c>
      <c r="AD11" s="522">
        <f t="shared" ref="AD11:AD25" si="27">IF(AA11="","",IF((L11-AA11)&lt;=0,1,L11-AA11))</f>
        <v>1</v>
      </c>
      <c r="AE11" s="523" t="str">
        <f t="shared" ref="AE11:AE25" si="28">IF(AD11=1,"Rara vez",IF(AD11=2,"Improbable",IF(AD11=3,"Posible",IF(AD11=4,"Probable",IF(AD11=5,"Casi seguro","")))))</f>
        <v>Rara vez</v>
      </c>
      <c r="AF11" s="523">
        <f t="shared" ref="AF11:AF25" si="29">IF(AC11="","",IF(AND(D11="Corrupción",(N11-AC11)&lt;=3),3,IF((N11-AC11)&lt;=1,1,N11-AC11)))</f>
        <v>3</v>
      </c>
      <c r="AG11" s="523" t="str">
        <f t="shared" ref="AG11:AG25" si="30">IF(AF11=1,"Insignificante",IF(AF11=2,"Menor",IF(AF11=3,"Moderado",IF(AF11=4,"Mayor",IF(AF11=5,"Catastrófico","")))))</f>
        <v>Moderado</v>
      </c>
      <c r="AH11" s="524">
        <f t="shared" ref="AH11:AH25" si="31">IF(OR(AD11="",AF11=""),"",AD11*AF11)</f>
        <v>3</v>
      </c>
      <c r="AI11" s="519" t="str">
        <f t="shared" ref="AI11:AI25" si="32">IF(AH11="","",IF(AH11&lt;=2,"BAJA",IF(AH11&lt;=6,"MODERADA",IF(AH11&lt;=12,"ALTA","EXTREMA"))))</f>
        <v>MODERADA</v>
      </c>
      <c r="AJ11" s="525" t="str">
        <f t="shared" ref="AJ11:AJ25" si="33">IF(AI11="","",IF(AI11="Baja","Asumir el Riesgo.",IF(AI11="Moderada","Reducir el Riesgo.",IF(AI11="Alta","Reducir el Riesgo, Evitar, Compartir o Transferir.",IF(AI11="Extrema","Reducir el Riesgo, Evitar o Compartir (Se requiere acción inmediata).","")))))</f>
        <v>Reducir el Riesgo.</v>
      </c>
      <c r="AK11" s="492" t="s">
        <v>595</v>
      </c>
      <c r="AL11" s="526" t="s">
        <v>596</v>
      </c>
      <c r="AM11" s="511">
        <v>1</v>
      </c>
      <c r="AN11" s="493" t="s">
        <v>191</v>
      </c>
      <c r="AO11" s="527">
        <v>44197</v>
      </c>
      <c r="AP11" s="527">
        <v>44561</v>
      </c>
      <c r="AQ11" s="528" t="s">
        <v>597</v>
      </c>
      <c r="AR11" s="486">
        <v>44316</v>
      </c>
      <c r="AS11" s="487">
        <v>0.3</v>
      </c>
      <c r="AT11" s="134" t="s">
        <v>172</v>
      </c>
      <c r="AU11" s="488" t="s">
        <v>598</v>
      </c>
      <c r="AV11" s="529" t="s">
        <v>184</v>
      </c>
      <c r="AW11" s="486">
        <v>44439</v>
      </c>
      <c r="AX11" s="490" t="s">
        <v>599</v>
      </c>
      <c r="AY11" s="489">
        <v>0.5</v>
      </c>
      <c r="AZ11" s="487">
        <f t="shared" si="17"/>
        <v>0.5</v>
      </c>
      <c r="BA11" s="134" t="str">
        <f t="shared" si="18"/>
        <v>EN PROCESO</v>
      </c>
      <c r="BB11" s="530" t="s">
        <v>600</v>
      </c>
      <c r="BC11" s="489" t="s">
        <v>184</v>
      </c>
    </row>
    <row r="12" spans="1:55" s="531" customFormat="1" ht="132.6" x14ac:dyDescent="0.2">
      <c r="A12" s="492" t="s">
        <v>60</v>
      </c>
      <c r="B12" s="493" t="s">
        <v>78</v>
      </c>
      <c r="C12" s="511" t="s">
        <v>192</v>
      </c>
      <c r="D12" s="493" t="s">
        <v>62</v>
      </c>
      <c r="E12" s="493" t="s">
        <v>193</v>
      </c>
      <c r="F12" s="511" t="s">
        <v>194</v>
      </c>
      <c r="G12" s="511" t="s">
        <v>195</v>
      </c>
      <c r="H12" s="511" t="s">
        <v>62</v>
      </c>
      <c r="I12" s="511" t="s">
        <v>601</v>
      </c>
      <c r="J12" s="514" t="s">
        <v>196</v>
      </c>
      <c r="K12" s="496" t="s">
        <v>47</v>
      </c>
      <c r="L12" s="497">
        <f t="shared" si="19"/>
        <v>1</v>
      </c>
      <c r="M12" s="493" t="s">
        <v>89</v>
      </c>
      <c r="N12" s="497">
        <f t="shared" si="20"/>
        <v>4</v>
      </c>
      <c r="O12" s="498">
        <f t="shared" si="21"/>
        <v>4</v>
      </c>
      <c r="P12" s="499" t="str">
        <f t="shared" si="22"/>
        <v>MODERADA</v>
      </c>
      <c r="Q12" s="515" t="s">
        <v>197</v>
      </c>
      <c r="R12" s="497" t="str">
        <f>+'Anexo 2 - Controles (Corrup).'!E70</f>
        <v>Fuerte</v>
      </c>
      <c r="S12" s="493" t="s">
        <v>58</v>
      </c>
      <c r="T12" s="497" t="str">
        <f t="shared" ref="T12:T28" si="34">IF(OR(R12="",S12=""),"",IF(AND(R12="Fuerte",S12="Fuerte"),"Fuerte",IF(OR(R12="Débil",S12="Débil"),"Débil","Moderado")))</f>
        <v>Fuerte</v>
      </c>
      <c r="U12" s="497">
        <f t="shared" ref="U12:U28" si="35">IF(T12="","",IF(T12="Fuerte",100,IF(T12="Moderado",50,0)))</f>
        <v>100</v>
      </c>
      <c r="V12" s="501" t="str">
        <f t="shared" si="23"/>
        <v>No</v>
      </c>
      <c r="W12" s="502">
        <v>1</v>
      </c>
      <c r="X12" s="520">
        <f>U12*W12</f>
        <v>100</v>
      </c>
      <c r="Y12" s="497" t="str">
        <f t="shared" si="24"/>
        <v>Fuerte</v>
      </c>
      <c r="Z12" s="493" t="s">
        <v>59</v>
      </c>
      <c r="AA12" s="497">
        <f t="shared" si="25"/>
        <v>2</v>
      </c>
      <c r="AB12" s="493" t="s">
        <v>75</v>
      </c>
      <c r="AC12" s="498">
        <f t="shared" si="26"/>
        <v>0</v>
      </c>
      <c r="AD12" s="503">
        <f t="shared" si="27"/>
        <v>1</v>
      </c>
      <c r="AE12" s="504" t="str">
        <f t="shared" si="28"/>
        <v>Rara vez</v>
      </c>
      <c r="AF12" s="504">
        <f t="shared" si="29"/>
        <v>4</v>
      </c>
      <c r="AG12" s="504" t="str">
        <f t="shared" si="30"/>
        <v>Mayor</v>
      </c>
      <c r="AH12" s="501">
        <f t="shared" si="31"/>
        <v>4</v>
      </c>
      <c r="AI12" s="499" t="str">
        <f t="shared" si="32"/>
        <v>MODERADA</v>
      </c>
      <c r="AJ12" s="505" t="str">
        <f t="shared" si="33"/>
        <v>Reducir el Riesgo.</v>
      </c>
      <c r="AK12" s="492" t="s">
        <v>198</v>
      </c>
      <c r="AL12" s="526" t="s">
        <v>199</v>
      </c>
      <c r="AM12" s="511">
        <v>3</v>
      </c>
      <c r="AN12" s="493" t="s">
        <v>200</v>
      </c>
      <c r="AO12" s="527">
        <v>44197</v>
      </c>
      <c r="AP12" s="527">
        <v>44561</v>
      </c>
      <c r="AQ12" s="528" t="s">
        <v>201</v>
      </c>
      <c r="AR12" s="486">
        <v>44316</v>
      </c>
      <c r="AS12" s="487">
        <v>0.33300000000000002</v>
      </c>
      <c r="AT12" s="134" t="s">
        <v>172</v>
      </c>
      <c r="AU12" s="488" t="s">
        <v>568</v>
      </c>
      <c r="AV12" s="529" t="s">
        <v>184</v>
      </c>
      <c r="AW12" s="486">
        <v>44439</v>
      </c>
      <c r="AX12" s="490" t="s">
        <v>202</v>
      </c>
      <c r="AY12" s="489">
        <v>2</v>
      </c>
      <c r="AZ12" s="487">
        <f t="shared" si="17"/>
        <v>0.66666666666666663</v>
      </c>
      <c r="BA12" s="134" t="str">
        <f t="shared" si="18"/>
        <v>EN PROCESO</v>
      </c>
      <c r="BB12" s="488" t="s">
        <v>602</v>
      </c>
      <c r="BC12" s="489" t="s">
        <v>184</v>
      </c>
    </row>
    <row r="13" spans="1:55" s="531" customFormat="1" ht="193.8" x14ac:dyDescent="0.2">
      <c r="A13" s="492" t="s">
        <v>60</v>
      </c>
      <c r="B13" s="493" t="s">
        <v>86</v>
      </c>
      <c r="C13" s="511" t="s">
        <v>203</v>
      </c>
      <c r="D13" s="493" t="s">
        <v>62</v>
      </c>
      <c r="E13" s="493" t="s">
        <v>204</v>
      </c>
      <c r="F13" s="532" t="s">
        <v>205</v>
      </c>
      <c r="G13" s="532" t="s">
        <v>206</v>
      </c>
      <c r="H13" s="511" t="s">
        <v>62</v>
      </c>
      <c r="I13" s="532" t="s">
        <v>207</v>
      </c>
      <c r="J13" s="533" t="s">
        <v>208</v>
      </c>
      <c r="K13" s="496" t="s">
        <v>64</v>
      </c>
      <c r="L13" s="497">
        <f t="shared" si="19"/>
        <v>2</v>
      </c>
      <c r="M13" s="493" t="s">
        <v>89</v>
      </c>
      <c r="N13" s="497">
        <f t="shared" si="20"/>
        <v>4</v>
      </c>
      <c r="O13" s="498">
        <f t="shared" si="21"/>
        <v>8</v>
      </c>
      <c r="P13" s="499" t="str">
        <f t="shared" si="22"/>
        <v>ALTA</v>
      </c>
      <c r="Q13" s="534" t="s">
        <v>209</v>
      </c>
      <c r="R13" s="497" t="str">
        <f>+'Anexo 2 - Controles (Corrup).'!E87</f>
        <v>Fuerte</v>
      </c>
      <c r="S13" s="493" t="s">
        <v>58</v>
      </c>
      <c r="T13" s="497" t="str">
        <f t="shared" si="34"/>
        <v>Fuerte</v>
      </c>
      <c r="U13" s="497">
        <f t="shared" si="35"/>
        <v>100</v>
      </c>
      <c r="V13" s="501" t="str">
        <f t="shared" si="23"/>
        <v>No</v>
      </c>
      <c r="W13" s="502">
        <v>1</v>
      </c>
      <c r="X13" s="497">
        <f t="shared" ref="X13:X24" si="36">IF(U13="","",AVERAGE(U13*W13))</f>
        <v>100</v>
      </c>
      <c r="Y13" s="497" t="str">
        <f t="shared" si="24"/>
        <v>Fuerte</v>
      </c>
      <c r="Z13" s="493" t="s">
        <v>59</v>
      </c>
      <c r="AA13" s="497">
        <f t="shared" si="25"/>
        <v>2</v>
      </c>
      <c r="AB13" s="493" t="s">
        <v>59</v>
      </c>
      <c r="AC13" s="498">
        <f t="shared" si="26"/>
        <v>2</v>
      </c>
      <c r="AD13" s="503">
        <f t="shared" si="27"/>
        <v>1</v>
      </c>
      <c r="AE13" s="504" t="str">
        <f t="shared" si="28"/>
        <v>Rara vez</v>
      </c>
      <c r="AF13" s="504">
        <f t="shared" si="29"/>
        <v>3</v>
      </c>
      <c r="AG13" s="504" t="str">
        <f t="shared" si="30"/>
        <v>Moderado</v>
      </c>
      <c r="AH13" s="501">
        <f t="shared" si="31"/>
        <v>3</v>
      </c>
      <c r="AI13" s="499" t="str">
        <f t="shared" si="32"/>
        <v>MODERADA</v>
      </c>
      <c r="AJ13" s="505" t="str">
        <f t="shared" si="33"/>
        <v>Reducir el Riesgo.</v>
      </c>
      <c r="AK13" s="535" t="s">
        <v>603</v>
      </c>
      <c r="AL13" s="536" t="s">
        <v>604</v>
      </c>
      <c r="AM13" s="532">
        <v>1</v>
      </c>
      <c r="AN13" s="537" t="s">
        <v>210</v>
      </c>
      <c r="AO13" s="538">
        <v>44197</v>
      </c>
      <c r="AP13" s="538">
        <v>44561</v>
      </c>
      <c r="AQ13" s="539" t="s">
        <v>211</v>
      </c>
      <c r="AR13" s="486">
        <v>44316</v>
      </c>
      <c r="AS13" s="487">
        <v>0.3</v>
      </c>
      <c r="AT13" s="134" t="s">
        <v>172</v>
      </c>
      <c r="AU13" s="530" t="s">
        <v>569</v>
      </c>
      <c r="AV13" s="529" t="s">
        <v>212</v>
      </c>
      <c r="AW13" s="486">
        <v>44439</v>
      </c>
      <c r="AX13" s="490" t="s">
        <v>213</v>
      </c>
      <c r="AY13" s="489">
        <v>0.5</v>
      </c>
      <c r="AZ13" s="487">
        <f t="shared" si="17"/>
        <v>0.5</v>
      </c>
      <c r="BA13" s="134" t="str">
        <f t="shared" si="18"/>
        <v>EN PROCESO</v>
      </c>
      <c r="BB13" s="488" t="s">
        <v>605</v>
      </c>
      <c r="BC13" s="489" t="s">
        <v>212</v>
      </c>
    </row>
    <row r="14" spans="1:55" s="531" customFormat="1" ht="163.19999999999999" x14ac:dyDescent="0.2">
      <c r="A14" s="492" t="s">
        <v>60</v>
      </c>
      <c r="B14" s="493" t="s">
        <v>91</v>
      </c>
      <c r="C14" s="511" t="s">
        <v>214</v>
      </c>
      <c r="D14" s="493" t="s">
        <v>62</v>
      </c>
      <c r="E14" s="493" t="s">
        <v>215</v>
      </c>
      <c r="F14" s="532" t="s">
        <v>216</v>
      </c>
      <c r="G14" s="513" t="s">
        <v>217</v>
      </c>
      <c r="H14" s="494" t="s">
        <v>62</v>
      </c>
      <c r="I14" s="494" t="s">
        <v>218</v>
      </c>
      <c r="J14" s="495" t="s">
        <v>219</v>
      </c>
      <c r="K14" s="496" t="s">
        <v>64</v>
      </c>
      <c r="L14" s="497">
        <f t="shared" si="19"/>
        <v>2</v>
      </c>
      <c r="M14" s="493" t="s">
        <v>89</v>
      </c>
      <c r="N14" s="497">
        <f t="shared" si="20"/>
        <v>4</v>
      </c>
      <c r="O14" s="498">
        <f t="shared" si="21"/>
        <v>8</v>
      </c>
      <c r="P14" s="499" t="str">
        <f t="shared" si="22"/>
        <v>ALTA</v>
      </c>
      <c r="Q14" s="540" t="s">
        <v>220</v>
      </c>
      <c r="R14" s="497" t="str">
        <f>+'Anexo 2 - Controles (Corrup).'!E104</f>
        <v>Fuerte</v>
      </c>
      <c r="S14" s="493" t="s">
        <v>58</v>
      </c>
      <c r="T14" s="497" t="str">
        <f t="shared" si="34"/>
        <v>Fuerte</v>
      </c>
      <c r="U14" s="497">
        <f t="shared" si="35"/>
        <v>100</v>
      </c>
      <c r="V14" s="501" t="str">
        <f t="shared" si="23"/>
        <v>No</v>
      </c>
      <c r="W14" s="502">
        <v>1</v>
      </c>
      <c r="X14" s="497">
        <f t="shared" si="36"/>
        <v>100</v>
      </c>
      <c r="Y14" s="497" t="str">
        <f t="shared" si="24"/>
        <v>Fuerte</v>
      </c>
      <c r="Z14" s="493" t="s">
        <v>59</v>
      </c>
      <c r="AA14" s="497">
        <f t="shared" si="25"/>
        <v>2</v>
      </c>
      <c r="AB14" s="493" t="s">
        <v>59</v>
      </c>
      <c r="AC14" s="498">
        <f t="shared" si="26"/>
        <v>2</v>
      </c>
      <c r="AD14" s="503">
        <f t="shared" si="27"/>
        <v>1</v>
      </c>
      <c r="AE14" s="504" t="str">
        <f t="shared" si="28"/>
        <v>Rara vez</v>
      </c>
      <c r="AF14" s="504">
        <f t="shared" si="29"/>
        <v>3</v>
      </c>
      <c r="AG14" s="504" t="str">
        <f t="shared" si="30"/>
        <v>Moderado</v>
      </c>
      <c r="AH14" s="501">
        <f t="shared" si="31"/>
        <v>3</v>
      </c>
      <c r="AI14" s="499" t="str">
        <f t="shared" si="32"/>
        <v>MODERADA</v>
      </c>
      <c r="AJ14" s="505" t="str">
        <f t="shared" si="33"/>
        <v>Reducir el Riesgo.</v>
      </c>
      <c r="AK14" s="506" t="s">
        <v>606</v>
      </c>
      <c r="AL14" s="507" t="s">
        <v>221</v>
      </c>
      <c r="AM14" s="494">
        <v>1</v>
      </c>
      <c r="AN14" s="508" t="s">
        <v>607</v>
      </c>
      <c r="AO14" s="509">
        <v>44197</v>
      </c>
      <c r="AP14" s="509">
        <v>44561</v>
      </c>
      <c r="AQ14" s="510" t="s">
        <v>222</v>
      </c>
      <c r="AR14" s="486">
        <v>44316</v>
      </c>
      <c r="AS14" s="487">
        <v>0.5</v>
      </c>
      <c r="AT14" s="134" t="s">
        <v>172</v>
      </c>
      <c r="AU14" s="530" t="s">
        <v>570</v>
      </c>
      <c r="AV14" s="529" t="s">
        <v>212</v>
      </c>
      <c r="AW14" s="486">
        <v>44439</v>
      </c>
      <c r="AX14" s="541" t="s">
        <v>608</v>
      </c>
      <c r="AY14" s="489">
        <v>0.5</v>
      </c>
      <c r="AZ14" s="487">
        <f t="shared" si="17"/>
        <v>0.5</v>
      </c>
      <c r="BA14" s="134" t="str">
        <f t="shared" si="18"/>
        <v>EN PROCESO</v>
      </c>
      <c r="BB14" s="488" t="s">
        <v>609</v>
      </c>
      <c r="BC14" s="489" t="s">
        <v>212</v>
      </c>
    </row>
    <row r="15" spans="1:55" s="531" customFormat="1" ht="155.25" customHeight="1" x14ac:dyDescent="0.2">
      <c r="A15" s="492" t="s">
        <v>77</v>
      </c>
      <c r="B15" s="493" t="s">
        <v>102</v>
      </c>
      <c r="C15" s="511" t="s">
        <v>223</v>
      </c>
      <c r="D15" s="493" t="s">
        <v>62</v>
      </c>
      <c r="E15" s="493" t="s">
        <v>224</v>
      </c>
      <c r="F15" s="511" t="s">
        <v>225</v>
      </c>
      <c r="G15" s="494" t="s">
        <v>226</v>
      </c>
      <c r="H15" s="494" t="s">
        <v>62</v>
      </c>
      <c r="I15" s="494" t="s">
        <v>227</v>
      </c>
      <c r="J15" s="495" t="s">
        <v>228</v>
      </c>
      <c r="K15" s="496" t="s">
        <v>47</v>
      </c>
      <c r="L15" s="497">
        <f t="shared" si="19"/>
        <v>1</v>
      </c>
      <c r="M15" s="493" t="s">
        <v>89</v>
      </c>
      <c r="N15" s="497">
        <f t="shared" si="20"/>
        <v>4</v>
      </c>
      <c r="O15" s="498">
        <f t="shared" si="21"/>
        <v>4</v>
      </c>
      <c r="P15" s="499" t="str">
        <f t="shared" si="22"/>
        <v>MODERADA</v>
      </c>
      <c r="Q15" s="500" t="s">
        <v>229</v>
      </c>
      <c r="R15" s="497" t="str">
        <f>+'Anexo 2 - Controles (Corrup).'!E121</f>
        <v>Fuerte</v>
      </c>
      <c r="S15" s="493" t="s">
        <v>58</v>
      </c>
      <c r="T15" s="497" t="str">
        <f t="shared" si="34"/>
        <v>Fuerte</v>
      </c>
      <c r="U15" s="497">
        <f t="shared" si="35"/>
        <v>100</v>
      </c>
      <c r="V15" s="501" t="str">
        <f t="shared" si="23"/>
        <v>No</v>
      </c>
      <c r="W15" s="502">
        <v>1</v>
      </c>
      <c r="X15" s="497">
        <f t="shared" si="36"/>
        <v>100</v>
      </c>
      <c r="Y15" s="497" t="str">
        <f t="shared" si="24"/>
        <v>Fuerte</v>
      </c>
      <c r="Z15" s="493" t="s">
        <v>59</v>
      </c>
      <c r="AA15" s="497">
        <f t="shared" si="25"/>
        <v>2</v>
      </c>
      <c r="AB15" s="493" t="s">
        <v>59</v>
      </c>
      <c r="AC15" s="498">
        <f t="shared" si="26"/>
        <v>2</v>
      </c>
      <c r="AD15" s="503">
        <f t="shared" si="27"/>
        <v>1</v>
      </c>
      <c r="AE15" s="504" t="str">
        <f t="shared" si="28"/>
        <v>Rara vez</v>
      </c>
      <c r="AF15" s="504">
        <f t="shared" si="29"/>
        <v>3</v>
      </c>
      <c r="AG15" s="504" t="str">
        <f t="shared" si="30"/>
        <v>Moderado</v>
      </c>
      <c r="AH15" s="501">
        <f t="shared" si="31"/>
        <v>3</v>
      </c>
      <c r="AI15" s="499" t="str">
        <f t="shared" si="32"/>
        <v>MODERADA</v>
      </c>
      <c r="AJ15" s="505" t="str">
        <f t="shared" si="33"/>
        <v>Reducir el Riesgo.</v>
      </c>
      <c r="AK15" s="506" t="s">
        <v>230</v>
      </c>
      <c r="AL15" s="507" t="s">
        <v>231</v>
      </c>
      <c r="AM15" s="494">
        <v>1</v>
      </c>
      <c r="AN15" s="508" t="s">
        <v>232</v>
      </c>
      <c r="AO15" s="509">
        <v>44228</v>
      </c>
      <c r="AP15" s="509">
        <v>44561</v>
      </c>
      <c r="AQ15" s="510" t="s">
        <v>233</v>
      </c>
      <c r="AR15" s="486">
        <v>44316</v>
      </c>
      <c r="AS15" s="487">
        <v>0.5</v>
      </c>
      <c r="AT15" s="134" t="s">
        <v>172</v>
      </c>
      <c r="AU15" s="488" t="s">
        <v>610</v>
      </c>
      <c r="AV15" s="529" t="s">
        <v>173</v>
      </c>
      <c r="AW15" s="486">
        <v>44439</v>
      </c>
      <c r="AX15" s="490" t="s">
        <v>234</v>
      </c>
      <c r="AY15" s="489">
        <v>0.5</v>
      </c>
      <c r="AZ15" s="487">
        <f t="shared" si="17"/>
        <v>0.5</v>
      </c>
      <c r="BA15" s="134" t="str">
        <f t="shared" si="18"/>
        <v>EN PROCESO</v>
      </c>
      <c r="BB15" s="488" t="s">
        <v>611</v>
      </c>
      <c r="BC15" s="489" t="s">
        <v>173</v>
      </c>
    </row>
    <row r="16" spans="1:55" s="531" customFormat="1" ht="142.19999999999999" customHeight="1" x14ac:dyDescent="0.2">
      <c r="A16" s="492" t="s">
        <v>77</v>
      </c>
      <c r="B16" s="493" t="s">
        <v>235</v>
      </c>
      <c r="C16" s="511" t="s">
        <v>236</v>
      </c>
      <c r="D16" s="493" t="s">
        <v>62</v>
      </c>
      <c r="E16" s="493" t="s">
        <v>237</v>
      </c>
      <c r="F16" s="532" t="s">
        <v>238</v>
      </c>
      <c r="G16" s="532" t="s">
        <v>239</v>
      </c>
      <c r="H16" s="532" t="s">
        <v>62</v>
      </c>
      <c r="I16" s="532" t="s">
        <v>240</v>
      </c>
      <c r="J16" s="533" t="s">
        <v>241</v>
      </c>
      <c r="K16" s="496" t="s">
        <v>81</v>
      </c>
      <c r="L16" s="497">
        <v>3</v>
      </c>
      <c r="M16" s="493" t="s">
        <v>89</v>
      </c>
      <c r="N16" s="497">
        <v>4</v>
      </c>
      <c r="O16" s="498">
        <v>12</v>
      </c>
      <c r="P16" s="499" t="str">
        <f t="shared" si="22"/>
        <v>ALTA</v>
      </c>
      <c r="Q16" s="534" t="s">
        <v>242</v>
      </c>
      <c r="R16" s="497" t="str">
        <f>+'Anexo 2 - Controles (Corrup).'!S138</f>
        <v>Moderado</v>
      </c>
      <c r="S16" s="493" t="s">
        <v>58</v>
      </c>
      <c r="T16" s="497" t="str">
        <f t="shared" si="34"/>
        <v>Moderado</v>
      </c>
      <c r="U16" s="497">
        <v>100</v>
      </c>
      <c r="V16" s="501" t="str">
        <f t="shared" si="23"/>
        <v>Si</v>
      </c>
      <c r="W16" s="542">
        <v>1</v>
      </c>
      <c r="X16" s="497">
        <f>IF(U16="","",AVERAGE(U16*W16))</f>
        <v>100</v>
      </c>
      <c r="Y16" s="497" t="s">
        <v>19</v>
      </c>
      <c r="Z16" s="493" t="s">
        <v>59</v>
      </c>
      <c r="AA16" s="497">
        <v>1</v>
      </c>
      <c r="AB16" s="493" t="s">
        <v>76</v>
      </c>
      <c r="AC16" s="498">
        <v>0</v>
      </c>
      <c r="AD16" s="503">
        <v>2</v>
      </c>
      <c r="AE16" s="504" t="s">
        <v>64</v>
      </c>
      <c r="AF16" s="504">
        <v>4</v>
      </c>
      <c r="AG16" s="504" t="s">
        <v>89</v>
      </c>
      <c r="AH16" s="501">
        <v>8</v>
      </c>
      <c r="AI16" s="499" t="s">
        <v>243</v>
      </c>
      <c r="AJ16" s="505" t="s">
        <v>244</v>
      </c>
      <c r="AK16" s="535" t="s">
        <v>245</v>
      </c>
      <c r="AL16" s="536" t="s">
        <v>246</v>
      </c>
      <c r="AM16" s="532">
        <v>2</v>
      </c>
      <c r="AN16" s="537" t="s">
        <v>247</v>
      </c>
      <c r="AO16" s="538">
        <v>44228</v>
      </c>
      <c r="AP16" s="538">
        <v>44561</v>
      </c>
      <c r="AQ16" s="539" t="s">
        <v>612</v>
      </c>
      <c r="AR16" s="486">
        <v>44316</v>
      </c>
      <c r="AS16" s="487">
        <v>0</v>
      </c>
      <c r="AT16" s="134" t="s">
        <v>248</v>
      </c>
      <c r="AU16" s="488" t="s">
        <v>613</v>
      </c>
      <c r="AV16" s="529" t="s">
        <v>173</v>
      </c>
      <c r="AW16" s="486">
        <v>44439</v>
      </c>
      <c r="AX16" s="526" t="s">
        <v>249</v>
      </c>
      <c r="AY16" s="489">
        <v>2</v>
      </c>
      <c r="AZ16" s="487">
        <f t="shared" si="17"/>
        <v>1</v>
      </c>
      <c r="BA16" s="134" t="str">
        <f t="shared" si="18"/>
        <v>TERMINADA</v>
      </c>
      <c r="BB16" s="488" t="s">
        <v>614</v>
      </c>
      <c r="BC16" s="489" t="s">
        <v>173</v>
      </c>
    </row>
    <row r="17" spans="1:55" s="531" customFormat="1" ht="112.2" x14ac:dyDescent="0.2">
      <c r="A17" s="492" t="s">
        <v>77</v>
      </c>
      <c r="B17" s="493" t="s">
        <v>250</v>
      </c>
      <c r="C17" s="543" t="s">
        <v>236</v>
      </c>
      <c r="D17" s="493" t="s">
        <v>62</v>
      </c>
      <c r="E17" s="493" t="s">
        <v>251</v>
      </c>
      <c r="F17" s="544" t="s">
        <v>252</v>
      </c>
      <c r="G17" s="544" t="s">
        <v>253</v>
      </c>
      <c r="H17" s="532" t="s">
        <v>62</v>
      </c>
      <c r="I17" s="544" t="s">
        <v>254</v>
      </c>
      <c r="J17" s="545" t="s">
        <v>255</v>
      </c>
      <c r="K17" s="546" t="s">
        <v>64</v>
      </c>
      <c r="L17" s="547">
        <f t="shared" si="19"/>
        <v>2</v>
      </c>
      <c r="M17" s="548" t="s">
        <v>89</v>
      </c>
      <c r="N17" s="547">
        <f t="shared" si="20"/>
        <v>4</v>
      </c>
      <c r="O17" s="549">
        <f t="shared" si="21"/>
        <v>8</v>
      </c>
      <c r="P17" s="550" t="str">
        <f t="shared" si="22"/>
        <v>ALTA</v>
      </c>
      <c r="Q17" s="534" t="s">
        <v>256</v>
      </c>
      <c r="R17" s="497" t="str">
        <f>+'Anexo 2 - Controles (Corrup).'!E155</f>
        <v>Fuerte</v>
      </c>
      <c r="S17" s="493" t="s">
        <v>58</v>
      </c>
      <c r="T17" s="497" t="str">
        <f t="shared" si="34"/>
        <v>Fuerte</v>
      </c>
      <c r="U17" s="497">
        <f t="shared" si="35"/>
        <v>100</v>
      </c>
      <c r="V17" s="501" t="str">
        <f t="shared" si="23"/>
        <v>No</v>
      </c>
      <c r="W17" s="502">
        <v>0.4</v>
      </c>
      <c r="X17" s="547">
        <f>(U17*W17)+(U18*W18)</f>
        <v>100</v>
      </c>
      <c r="Y17" s="547" t="str">
        <f t="shared" si="24"/>
        <v>Fuerte</v>
      </c>
      <c r="Z17" s="548" t="s">
        <v>59</v>
      </c>
      <c r="AA17" s="547">
        <f t="shared" si="25"/>
        <v>2</v>
      </c>
      <c r="AB17" s="548" t="s">
        <v>76</v>
      </c>
      <c r="AC17" s="549">
        <f t="shared" si="26"/>
        <v>1</v>
      </c>
      <c r="AD17" s="551">
        <f t="shared" si="27"/>
        <v>1</v>
      </c>
      <c r="AE17" s="552" t="str">
        <f t="shared" si="28"/>
        <v>Rara vez</v>
      </c>
      <c r="AF17" s="552">
        <f t="shared" si="29"/>
        <v>3</v>
      </c>
      <c r="AG17" s="552" t="str">
        <f t="shared" si="30"/>
        <v>Moderado</v>
      </c>
      <c r="AH17" s="553">
        <f t="shared" si="31"/>
        <v>3</v>
      </c>
      <c r="AI17" s="554" t="str">
        <f t="shared" si="32"/>
        <v>MODERADA</v>
      </c>
      <c r="AJ17" s="555" t="str">
        <f t="shared" si="33"/>
        <v>Reducir el Riesgo.</v>
      </c>
      <c r="AK17" s="535" t="s">
        <v>257</v>
      </c>
      <c r="AL17" s="536" t="s">
        <v>258</v>
      </c>
      <c r="AM17" s="532">
        <v>1</v>
      </c>
      <c r="AN17" s="537" t="s">
        <v>259</v>
      </c>
      <c r="AO17" s="538">
        <v>44228</v>
      </c>
      <c r="AP17" s="538">
        <v>44561</v>
      </c>
      <c r="AQ17" s="539" t="s">
        <v>260</v>
      </c>
      <c r="AR17" s="486">
        <v>44316</v>
      </c>
      <c r="AS17" s="487">
        <v>0.5</v>
      </c>
      <c r="AT17" s="134" t="s">
        <v>172</v>
      </c>
      <c r="AU17" s="530" t="s">
        <v>571</v>
      </c>
      <c r="AV17" s="529" t="s">
        <v>212</v>
      </c>
      <c r="AW17" s="486">
        <v>44439</v>
      </c>
      <c r="AX17" s="490" t="s">
        <v>261</v>
      </c>
      <c r="AY17" s="489">
        <v>0.5</v>
      </c>
      <c r="AZ17" s="487">
        <f t="shared" si="17"/>
        <v>0.5</v>
      </c>
      <c r="BA17" s="134" t="str">
        <f t="shared" si="18"/>
        <v>EN PROCESO</v>
      </c>
      <c r="BB17" s="584" t="s">
        <v>615</v>
      </c>
      <c r="BC17" s="489" t="s">
        <v>212</v>
      </c>
    </row>
    <row r="18" spans="1:55" s="531" customFormat="1" ht="153" x14ac:dyDescent="0.2">
      <c r="A18" s="492" t="s">
        <v>77</v>
      </c>
      <c r="B18" s="493" t="s">
        <v>250</v>
      </c>
      <c r="C18" s="543"/>
      <c r="D18" s="493" t="s">
        <v>62</v>
      </c>
      <c r="E18" s="493" t="s">
        <v>251</v>
      </c>
      <c r="F18" s="544"/>
      <c r="G18" s="544"/>
      <c r="H18" s="532" t="s">
        <v>62</v>
      </c>
      <c r="I18" s="544"/>
      <c r="J18" s="545"/>
      <c r="K18" s="546"/>
      <c r="L18" s="547"/>
      <c r="M18" s="548"/>
      <c r="N18" s="547"/>
      <c r="O18" s="549"/>
      <c r="P18" s="550"/>
      <c r="Q18" s="534" t="s">
        <v>262</v>
      </c>
      <c r="R18" s="497" t="str">
        <f>+'Anexo 2 - Controles (Corrup).'!K155</f>
        <v>Fuerte</v>
      </c>
      <c r="S18" s="493" t="s">
        <v>58</v>
      </c>
      <c r="T18" s="497" t="str">
        <f t="shared" si="34"/>
        <v>Fuerte</v>
      </c>
      <c r="U18" s="497">
        <f t="shared" si="35"/>
        <v>100</v>
      </c>
      <c r="V18" s="501" t="str">
        <f t="shared" si="23"/>
        <v>No</v>
      </c>
      <c r="W18" s="502">
        <v>0.6</v>
      </c>
      <c r="X18" s="547"/>
      <c r="Y18" s="547"/>
      <c r="Z18" s="548"/>
      <c r="AA18" s="547"/>
      <c r="AB18" s="548"/>
      <c r="AC18" s="549"/>
      <c r="AD18" s="551"/>
      <c r="AE18" s="552"/>
      <c r="AF18" s="552"/>
      <c r="AG18" s="552"/>
      <c r="AH18" s="553"/>
      <c r="AI18" s="556"/>
      <c r="AJ18" s="557"/>
      <c r="AK18" s="535" t="s">
        <v>263</v>
      </c>
      <c r="AL18" s="536" t="s">
        <v>264</v>
      </c>
      <c r="AM18" s="532">
        <v>1</v>
      </c>
      <c r="AN18" s="537" t="s">
        <v>259</v>
      </c>
      <c r="AO18" s="538">
        <v>44228</v>
      </c>
      <c r="AP18" s="538">
        <v>44561</v>
      </c>
      <c r="AQ18" s="539" t="s">
        <v>265</v>
      </c>
      <c r="AR18" s="486">
        <v>44316</v>
      </c>
      <c r="AS18" s="487">
        <v>0</v>
      </c>
      <c r="AT18" s="134" t="s">
        <v>248</v>
      </c>
      <c r="AU18" s="530" t="s">
        <v>572</v>
      </c>
      <c r="AV18" s="529" t="s">
        <v>212</v>
      </c>
      <c r="AW18" s="486">
        <v>44439</v>
      </c>
      <c r="AX18" s="490" t="s">
        <v>266</v>
      </c>
      <c r="AY18" s="489">
        <v>0</v>
      </c>
      <c r="AZ18" s="487">
        <f t="shared" si="17"/>
        <v>0</v>
      </c>
      <c r="BA18" s="134" t="str">
        <f t="shared" si="18"/>
        <v>SIN INICIAR</v>
      </c>
      <c r="BB18" s="584" t="s">
        <v>616</v>
      </c>
      <c r="BC18" s="489" t="s">
        <v>212</v>
      </c>
    </row>
    <row r="19" spans="1:55" s="531" customFormat="1" ht="102" x14ac:dyDescent="0.2">
      <c r="A19" s="492" t="s">
        <v>77</v>
      </c>
      <c r="B19" s="493" t="s">
        <v>267</v>
      </c>
      <c r="C19" s="511" t="s">
        <v>236</v>
      </c>
      <c r="D19" s="493" t="s">
        <v>62</v>
      </c>
      <c r="E19" s="493" t="s">
        <v>268</v>
      </c>
      <c r="F19" s="558" t="s">
        <v>269</v>
      </c>
      <c r="G19" s="558" t="s">
        <v>270</v>
      </c>
      <c r="H19" s="559" t="s">
        <v>62</v>
      </c>
      <c r="I19" s="558" t="s">
        <v>271</v>
      </c>
      <c r="J19" s="560" t="s">
        <v>272</v>
      </c>
      <c r="K19" s="546" t="s">
        <v>81</v>
      </c>
      <c r="L19" s="547">
        <f t="shared" si="19"/>
        <v>3</v>
      </c>
      <c r="M19" s="548" t="s">
        <v>89</v>
      </c>
      <c r="N19" s="547">
        <f t="shared" si="20"/>
        <v>4</v>
      </c>
      <c r="O19" s="549">
        <f t="shared" si="21"/>
        <v>12</v>
      </c>
      <c r="P19" s="550" t="str">
        <f t="shared" si="22"/>
        <v>ALTA</v>
      </c>
      <c r="Q19" s="561" t="s">
        <v>273</v>
      </c>
      <c r="R19" s="497" t="str">
        <f>+'Anexo 2 - Controles (Corrup).'!E172</f>
        <v>Moderado</v>
      </c>
      <c r="S19" s="493" t="s">
        <v>58</v>
      </c>
      <c r="T19" s="497" t="str">
        <f t="shared" si="34"/>
        <v>Moderado</v>
      </c>
      <c r="U19" s="497">
        <f t="shared" si="35"/>
        <v>50</v>
      </c>
      <c r="V19" s="501" t="str">
        <f t="shared" si="23"/>
        <v>Si</v>
      </c>
      <c r="W19" s="502">
        <v>0.5</v>
      </c>
      <c r="X19" s="562">
        <f>(U19*W19)+(U20*W20)</f>
        <v>75</v>
      </c>
      <c r="Y19" s="547" t="str">
        <f>IF(X19="","",IF(X19&lt;50,"Débil",IF(X19&lt;=99,"Moderado","Fuerte")))</f>
        <v>Moderado</v>
      </c>
      <c r="Z19" s="548" t="s">
        <v>59</v>
      </c>
      <c r="AA19" s="547">
        <f t="shared" si="25"/>
        <v>1</v>
      </c>
      <c r="AB19" s="548" t="s">
        <v>59</v>
      </c>
      <c r="AC19" s="549">
        <f t="shared" si="26"/>
        <v>1</v>
      </c>
      <c r="AD19" s="551">
        <f t="shared" si="27"/>
        <v>2</v>
      </c>
      <c r="AE19" s="552" t="str">
        <f t="shared" si="28"/>
        <v>Improbable</v>
      </c>
      <c r="AF19" s="552">
        <f t="shared" si="29"/>
        <v>3</v>
      </c>
      <c r="AG19" s="552" t="str">
        <f t="shared" si="30"/>
        <v>Moderado</v>
      </c>
      <c r="AH19" s="553">
        <f t="shared" si="31"/>
        <v>6</v>
      </c>
      <c r="AI19" s="550" t="str">
        <f t="shared" si="32"/>
        <v>MODERADA</v>
      </c>
      <c r="AJ19" s="563" t="str">
        <f t="shared" si="33"/>
        <v>Reducir el Riesgo.</v>
      </c>
      <c r="AK19" s="564" t="s">
        <v>274</v>
      </c>
      <c r="AL19" s="565" t="s">
        <v>275</v>
      </c>
      <c r="AM19" s="532">
        <v>3</v>
      </c>
      <c r="AN19" s="566" t="s">
        <v>276</v>
      </c>
      <c r="AO19" s="538">
        <v>44228</v>
      </c>
      <c r="AP19" s="538">
        <v>44561</v>
      </c>
      <c r="AQ19" s="528" t="s">
        <v>277</v>
      </c>
      <c r="AR19" s="486">
        <v>44316</v>
      </c>
      <c r="AS19" s="487">
        <v>0</v>
      </c>
      <c r="AT19" s="134" t="s">
        <v>248</v>
      </c>
      <c r="AU19" s="488" t="s">
        <v>617</v>
      </c>
      <c r="AV19" s="529" t="s">
        <v>184</v>
      </c>
      <c r="AW19" s="486">
        <v>44439</v>
      </c>
      <c r="AX19" s="490" t="s">
        <v>278</v>
      </c>
      <c r="AY19" s="489">
        <v>0</v>
      </c>
      <c r="AZ19" s="487">
        <f t="shared" si="17"/>
        <v>0</v>
      </c>
      <c r="BA19" s="134" t="str">
        <f t="shared" si="18"/>
        <v>SIN INICIAR</v>
      </c>
      <c r="BB19" s="530" t="s">
        <v>573</v>
      </c>
      <c r="BC19" s="489" t="s">
        <v>184</v>
      </c>
    </row>
    <row r="20" spans="1:55" s="531" customFormat="1" ht="151.19999999999999" customHeight="1" x14ac:dyDescent="0.2">
      <c r="A20" s="492" t="s">
        <v>77</v>
      </c>
      <c r="B20" s="493" t="s">
        <v>267</v>
      </c>
      <c r="C20" s="511" t="s">
        <v>236</v>
      </c>
      <c r="D20" s="493" t="s">
        <v>62</v>
      </c>
      <c r="E20" s="493" t="s">
        <v>268</v>
      </c>
      <c r="F20" s="567"/>
      <c r="G20" s="567"/>
      <c r="H20" s="559" t="s">
        <v>62</v>
      </c>
      <c r="I20" s="567"/>
      <c r="J20" s="568"/>
      <c r="K20" s="546"/>
      <c r="L20" s="547"/>
      <c r="M20" s="548"/>
      <c r="N20" s="547"/>
      <c r="O20" s="549"/>
      <c r="P20" s="550"/>
      <c r="Q20" s="561" t="s">
        <v>279</v>
      </c>
      <c r="R20" s="497" t="str">
        <f>+'Anexo 2 - Controles (Corrup).'!K172</f>
        <v>Fuerte</v>
      </c>
      <c r="S20" s="493" t="s">
        <v>58</v>
      </c>
      <c r="T20" s="497" t="str">
        <f t="shared" si="34"/>
        <v>Fuerte</v>
      </c>
      <c r="U20" s="497">
        <f t="shared" si="35"/>
        <v>100</v>
      </c>
      <c r="V20" s="501" t="str">
        <f t="shared" si="23"/>
        <v>No</v>
      </c>
      <c r="W20" s="502">
        <v>0.5</v>
      </c>
      <c r="X20" s="562"/>
      <c r="Y20" s="547"/>
      <c r="Z20" s="548"/>
      <c r="AA20" s="547"/>
      <c r="AB20" s="548"/>
      <c r="AC20" s="549"/>
      <c r="AD20" s="551"/>
      <c r="AE20" s="552"/>
      <c r="AF20" s="552"/>
      <c r="AG20" s="552"/>
      <c r="AH20" s="553"/>
      <c r="AI20" s="550"/>
      <c r="AJ20" s="563"/>
      <c r="AK20" s="564" t="s">
        <v>280</v>
      </c>
      <c r="AL20" s="565" t="s">
        <v>281</v>
      </c>
      <c r="AM20" s="532">
        <v>3</v>
      </c>
      <c r="AN20" s="566" t="s">
        <v>276</v>
      </c>
      <c r="AO20" s="538">
        <v>44228</v>
      </c>
      <c r="AP20" s="538">
        <v>44561</v>
      </c>
      <c r="AQ20" s="528" t="s">
        <v>282</v>
      </c>
      <c r="AR20" s="486">
        <v>44316</v>
      </c>
      <c r="AS20" s="487">
        <v>0.16700000000000001</v>
      </c>
      <c r="AT20" s="134" t="s">
        <v>172</v>
      </c>
      <c r="AU20" s="488" t="s">
        <v>574</v>
      </c>
      <c r="AV20" s="529" t="s">
        <v>184</v>
      </c>
      <c r="AW20" s="486">
        <v>44439</v>
      </c>
      <c r="AX20" s="490" t="s">
        <v>278</v>
      </c>
      <c r="AY20" s="489">
        <v>0.5</v>
      </c>
      <c r="AZ20" s="487">
        <f t="shared" si="17"/>
        <v>0.16666666666666666</v>
      </c>
      <c r="BA20" s="134" t="str">
        <f t="shared" si="18"/>
        <v>EN PROCESO</v>
      </c>
      <c r="BB20" s="530" t="s">
        <v>575</v>
      </c>
      <c r="BC20" s="489" t="s">
        <v>184</v>
      </c>
    </row>
    <row r="21" spans="1:55" s="531" customFormat="1" ht="234.75" customHeight="1" x14ac:dyDescent="0.2">
      <c r="A21" s="492" t="s">
        <v>77</v>
      </c>
      <c r="B21" s="493" t="s">
        <v>98</v>
      </c>
      <c r="C21" s="511" t="s">
        <v>283</v>
      </c>
      <c r="D21" s="493" t="s">
        <v>62</v>
      </c>
      <c r="E21" s="493" t="s">
        <v>284</v>
      </c>
      <c r="F21" s="511" t="s">
        <v>285</v>
      </c>
      <c r="G21" s="511" t="s">
        <v>285</v>
      </c>
      <c r="H21" s="511" t="s">
        <v>62</v>
      </c>
      <c r="I21" s="511" t="s">
        <v>286</v>
      </c>
      <c r="J21" s="514" t="s">
        <v>287</v>
      </c>
      <c r="K21" s="496" t="s">
        <v>64</v>
      </c>
      <c r="L21" s="497">
        <f t="shared" si="19"/>
        <v>2</v>
      </c>
      <c r="M21" s="493" t="s">
        <v>94</v>
      </c>
      <c r="N21" s="497">
        <f t="shared" si="20"/>
        <v>5</v>
      </c>
      <c r="O21" s="498">
        <f t="shared" si="21"/>
        <v>10</v>
      </c>
      <c r="P21" s="499" t="str">
        <f t="shared" si="22"/>
        <v>ALTA</v>
      </c>
      <c r="Q21" s="515" t="s">
        <v>288</v>
      </c>
      <c r="R21" s="497" t="str">
        <f>+'Anexo 2 - Controles (Corrup).'!E189</f>
        <v>Moderado</v>
      </c>
      <c r="S21" s="493" t="s">
        <v>58</v>
      </c>
      <c r="T21" s="497" t="str">
        <f t="shared" si="34"/>
        <v>Moderado</v>
      </c>
      <c r="U21" s="497">
        <f t="shared" si="35"/>
        <v>50</v>
      </c>
      <c r="V21" s="501" t="str">
        <f t="shared" si="23"/>
        <v>Si</v>
      </c>
      <c r="W21" s="502">
        <v>1</v>
      </c>
      <c r="X21" s="497">
        <f t="shared" si="36"/>
        <v>50</v>
      </c>
      <c r="Y21" s="497" t="str">
        <f t="shared" si="24"/>
        <v>Moderado</v>
      </c>
      <c r="Z21" s="493" t="s">
        <v>59</v>
      </c>
      <c r="AA21" s="497">
        <f t="shared" si="25"/>
        <v>1</v>
      </c>
      <c r="AB21" s="493" t="s">
        <v>76</v>
      </c>
      <c r="AC21" s="498">
        <f t="shared" si="26"/>
        <v>0</v>
      </c>
      <c r="AD21" s="503">
        <f t="shared" si="27"/>
        <v>1</v>
      </c>
      <c r="AE21" s="504" t="str">
        <f t="shared" si="28"/>
        <v>Rara vez</v>
      </c>
      <c r="AF21" s="504">
        <f t="shared" si="29"/>
        <v>5</v>
      </c>
      <c r="AG21" s="504" t="str">
        <f t="shared" si="30"/>
        <v>Catastrófico</v>
      </c>
      <c r="AH21" s="501">
        <f t="shared" si="31"/>
        <v>5</v>
      </c>
      <c r="AI21" s="499" t="str">
        <f t="shared" si="32"/>
        <v>MODERADA</v>
      </c>
      <c r="AJ21" s="505" t="str">
        <f t="shared" si="33"/>
        <v>Reducir el Riesgo.</v>
      </c>
      <c r="AK21" s="492" t="s">
        <v>576</v>
      </c>
      <c r="AL21" s="526" t="s">
        <v>289</v>
      </c>
      <c r="AM21" s="559">
        <v>2</v>
      </c>
      <c r="AN21" s="493" t="s">
        <v>290</v>
      </c>
      <c r="AO21" s="527">
        <v>44197</v>
      </c>
      <c r="AP21" s="527">
        <v>44561</v>
      </c>
      <c r="AQ21" s="528" t="s">
        <v>291</v>
      </c>
      <c r="AR21" s="486">
        <v>44316</v>
      </c>
      <c r="AS21" s="487">
        <v>0.25</v>
      </c>
      <c r="AT21" s="134" t="s">
        <v>172</v>
      </c>
      <c r="AU21" s="488" t="s">
        <v>618</v>
      </c>
      <c r="AV21" s="529" t="s">
        <v>212</v>
      </c>
      <c r="AW21" s="486">
        <v>44439</v>
      </c>
      <c r="AX21" s="490" t="s">
        <v>292</v>
      </c>
      <c r="AY21" s="489">
        <v>0.5</v>
      </c>
      <c r="AZ21" s="487">
        <f t="shared" si="17"/>
        <v>0.25</v>
      </c>
      <c r="BA21" s="134" t="str">
        <f t="shared" si="18"/>
        <v>EN PROCESO</v>
      </c>
      <c r="BB21" s="488" t="s">
        <v>619</v>
      </c>
      <c r="BC21" s="489" t="s">
        <v>212</v>
      </c>
    </row>
    <row r="22" spans="1:55" s="531" customFormat="1" ht="152.25" customHeight="1" x14ac:dyDescent="0.2">
      <c r="A22" s="492" t="s">
        <v>77</v>
      </c>
      <c r="B22" s="493" t="s">
        <v>96</v>
      </c>
      <c r="C22" s="511" t="s">
        <v>293</v>
      </c>
      <c r="D22" s="493" t="s">
        <v>62</v>
      </c>
      <c r="E22" s="493" t="s">
        <v>294</v>
      </c>
      <c r="F22" s="511" t="s">
        <v>295</v>
      </c>
      <c r="G22" s="511" t="s">
        <v>296</v>
      </c>
      <c r="H22" s="511" t="s">
        <v>62</v>
      </c>
      <c r="I22" s="511" t="s">
        <v>297</v>
      </c>
      <c r="J22" s="514" t="s">
        <v>298</v>
      </c>
      <c r="K22" s="496" t="s">
        <v>47</v>
      </c>
      <c r="L22" s="497">
        <f t="shared" si="19"/>
        <v>1</v>
      </c>
      <c r="M22" s="493" t="s">
        <v>89</v>
      </c>
      <c r="N22" s="497">
        <f t="shared" si="20"/>
        <v>4</v>
      </c>
      <c r="O22" s="498">
        <f t="shared" si="21"/>
        <v>4</v>
      </c>
      <c r="P22" s="499" t="str">
        <f t="shared" si="22"/>
        <v>MODERADA</v>
      </c>
      <c r="Q22" s="515" t="s">
        <v>299</v>
      </c>
      <c r="R22" s="497" t="str">
        <f>+'Anexo 2 - Controles (Corrup).'!E206</f>
        <v>Fuerte</v>
      </c>
      <c r="S22" s="493" t="s">
        <v>58</v>
      </c>
      <c r="T22" s="497" t="str">
        <f t="shared" si="34"/>
        <v>Fuerte</v>
      </c>
      <c r="U22" s="497">
        <f t="shared" si="35"/>
        <v>100</v>
      </c>
      <c r="V22" s="501" t="str">
        <f t="shared" si="23"/>
        <v>No</v>
      </c>
      <c r="W22" s="502">
        <v>1</v>
      </c>
      <c r="X22" s="497">
        <f t="shared" si="36"/>
        <v>100</v>
      </c>
      <c r="Y22" s="497" t="str">
        <f t="shared" si="24"/>
        <v>Fuerte</v>
      </c>
      <c r="Z22" s="493" t="s">
        <v>59</v>
      </c>
      <c r="AA22" s="497">
        <f t="shared" si="25"/>
        <v>2</v>
      </c>
      <c r="AB22" s="493" t="s">
        <v>59</v>
      </c>
      <c r="AC22" s="498">
        <f t="shared" si="26"/>
        <v>2</v>
      </c>
      <c r="AD22" s="503">
        <f t="shared" si="27"/>
        <v>1</v>
      </c>
      <c r="AE22" s="504" t="str">
        <f t="shared" si="28"/>
        <v>Rara vez</v>
      </c>
      <c r="AF22" s="504">
        <f t="shared" si="29"/>
        <v>3</v>
      </c>
      <c r="AG22" s="504" t="str">
        <f t="shared" si="30"/>
        <v>Moderado</v>
      </c>
      <c r="AH22" s="501">
        <f t="shared" si="31"/>
        <v>3</v>
      </c>
      <c r="AI22" s="499" t="str">
        <f t="shared" si="32"/>
        <v>MODERADA</v>
      </c>
      <c r="AJ22" s="505" t="str">
        <f t="shared" si="33"/>
        <v>Reducir el Riesgo.</v>
      </c>
      <c r="AK22" s="492" t="s">
        <v>300</v>
      </c>
      <c r="AL22" s="526" t="s">
        <v>301</v>
      </c>
      <c r="AM22" s="559">
        <v>2</v>
      </c>
      <c r="AN22" s="493" t="s">
        <v>302</v>
      </c>
      <c r="AO22" s="538">
        <v>44228</v>
      </c>
      <c r="AP22" s="538">
        <v>44561</v>
      </c>
      <c r="AQ22" s="528" t="s">
        <v>303</v>
      </c>
      <c r="AR22" s="486">
        <v>44316</v>
      </c>
      <c r="AS22" s="487">
        <v>0</v>
      </c>
      <c r="AT22" s="134" t="s">
        <v>248</v>
      </c>
      <c r="AU22" s="488" t="s">
        <v>577</v>
      </c>
      <c r="AV22" s="529" t="s">
        <v>304</v>
      </c>
      <c r="AW22" s="486">
        <v>44439</v>
      </c>
      <c r="AX22" s="569" t="s">
        <v>305</v>
      </c>
      <c r="AY22" s="489">
        <v>1</v>
      </c>
      <c r="AZ22" s="487">
        <f t="shared" si="17"/>
        <v>0.5</v>
      </c>
      <c r="BA22" s="134" t="str">
        <f t="shared" si="18"/>
        <v>EN PROCESO</v>
      </c>
      <c r="BB22" s="488" t="s">
        <v>620</v>
      </c>
      <c r="BC22" s="489" t="s">
        <v>304</v>
      </c>
    </row>
    <row r="23" spans="1:55" s="531" customFormat="1" ht="148.5" customHeight="1" x14ac:dyDescent="0.2">
      <c r="A23" s="492" t="s">
        <v>77</v>
      </c>
      <c r="B23" s="493" t="s">
        <v>96</v>
      </c>
      <c r="C23" s="511" t="s">
        <v>293</v>
      </c>
      <c r="D23" s="493" t="s">
        <v>62</v>
      </c>
      <c r="E23" s="493" t="s">
        <v>306</v>
      </c>
      <c r="F23" s="511" t="s">
        <v>307</v>
      </c>
      <c r="G23" s="511" t="s">
        <v>308</v>
      </c>
      <c r="H23" s="511" t="s">
        <v>62</v>
      </c>
      <c r="I23" s="511" t="s">
        <v>309</v>
      </c>
      <c r="J23" s="514" t="s">
        <v>310</v>
      </c>
      <c r="K23" s="496" t="s">
        <v>47</v>
      </c>
      <c r="L23" s="497">
        <f t="shared" si="19"/>
        <v>1</v>
      </c>
      <c r="M23" s="493" t="s">
        <v>94</v>
      </c>
      <c r="N23" s="497">
        <f t="shared" si="20"/>
        <v>5</v>
      </c>
      <c r="O23" s="498">
        <f t="shared" si="21"/>
        <v>5</v>
      </c>
      <c r="P23" s="499" t="str">
        <f t="shared" si="22"/>
        <v>MODERADA</v>
      </c>
      <c r="Q23" s="515" t="s">
        <v>311</v>
      </c>
      <c r="R23" s="497" t="str">
        <f>+'Anexo 2 - Controles (Corrup).'!E223</f>
        <v>Fuerte</v>
      </c>
      <c r="S23" s="493" t="s">
        <v>58</v>
      </c>
      <c r="T23" s="497" t="str">
        <f t="shared" si="34"/>
        <v>Fuerte</v>
      </c>
      <c r="U23" s="497">
        <f t="shared" si="35"/>
        <v>100</v>
      </c>
      <c r="V23" s="501" t="str">
        <f t="shared" si="23"/>
        <v>No</v>
      </c>
      <c r="W23" s="502">
        <v>1</v>
      </c>
      <c r="X23" s="497">
        <f t="shared" si="36"/>
        <v>100</v>
      </c>
      <c r="Y23" s="497" t="str">
        <f t="shared" si="24"/>
        <v>Fuerte</v>
      </c>
      <c r="Z23" s="493" t="s">
        <v>59</v>
      </c>
      <c r="AA23" s="497">
        <f t="shared" si="25"/>
        <v>2</v>
      </c>
      <c r="AB23" s="493" t="s">
        <v>59</v>
      </c>
      <c r="AC23" s="498">
        <f t="shared" si="26"/>
        <v>2</v>
      </c>
      <c r="AD23" s="503">
        <f t="shared" si="27"/>
        <v>1</v>
      </c>
      <c r="AE23" s="504" t="str">
        <f t="shared" si="28"/>
        <v>Rara vez</v>
      </c>
      <c r="AF23" s="504">
        <f t="shared" si="29"/>
        <v>3</v>
      </c>
      <c r="AG23" s="504" t="str">
        <f t="shared" si="30"/>
        <v>Moderado</v>
      </c>
      <c r="AH23" s="501">
        <f t="shared" si="31"/>
        <v>3</v>
      </c>
      <c r="AI23" s="499" t="str">
        <f t="shared" si="32"/>
        <v>MODERADA</v>
      </c>
      <c r="AJ23" s="505" t="str">
        <f t="shared" si="33"/>
        <v>Reducir el Riesgo.</v>
      </c>
      <c r="AK23" s="492" t="s">
        <v>312</v>
      </c>
      <c r="AL23" s="526" t="s">
        <v>301</v>
      </c>
      <c r="AM23" s="511">
        <v>2</v>
      </c>
      <c r="AN23" s="493" t="s">
        <v>313</v>
      </c>
      <c r="AO23" s="538">
        <v>44228</v>
      </c>
      <c r="AP23" s="538">
        <v>44561</v>
      </c>
      <c r="AQ23" s="528" t="s">
        <v>303</v>
      </c>
      <c r="AR23" s="486">
        <v>44316</v>
      </c>
      <c r="AS23" s="487">
        <v>0</v>
      </c>
      <c r="AT23" s="134" t="s">
        <v>248</v>
      </c>
      <c r="AU23" s="488" t="s">
        <v>578</v>
      </c>
      <c r="AV23" s="529" t="s">
        <v>304</v>
      </c>
      <c r="AW23" s="486">
        <v>44439</v>
      </c>
      <c r="AX23" s="569" t="s">
        <v>305</v>
      </c>
      <c r="AY23" s="489">
        <v>1</v>
      </c>
      <c r="AZ23" s="487">
        <f t="shared" si="17"/>
        <v>0.5</v>
      </c>
      <c r="BA23" s="134" t="str">
        <f t="shared" si="18"/>
        <v>EN PROCESO</v>
      </c>
      <c r="BB23" s="488" t="s">
        <v>620</v>
      </c>
      <c r="BC23" s="489" t="s">
        <v>304</v>
      </c>
    </row>
    <row r="24" spans="1:55" s="531" customFormat="1" ht="205.5" customHeight="1" x14ac:dyDescent="0.2">
      <c r="A24" s="492" t="s">
        <v>77</v>
      </c>
      <c r="B24" s="493" t="s">
        <v>314</v>
      </c>
      <c r="C24" s="511" t="s">
        <v>315</v>
      </c>
      <c r="D24" s="493" t="s">
        <v>62</v>
      </c>
      <c r="E24" s="493" t="s">
        <v>316</v>
      </c>
      <c r="F24" s="511" t="s">
        <v>317</v>
      </c>
      <c r="G24" s="511" t="s">
        <v>318</v>
      </c>
      <c r="H24" s="511" t="s">
        <v>62</v>
      </c>
      <c r="I24" s="511" t="s">
        <v>319</v>
      </c>
      <c r="J24" s="514" t="s">
        <v>320</v>
      </c>
      <c r="K24" s="496" t="s">
        <v>64</v>
      </c>
      <c r="L24" s="497">
        <f t="shared" si="19"/>
        <v>2</v>
      </c>
      <c r="M24" s="493" t="s">
        <v>94</v>
      </c>
      <c r="N24" s="497">
        <f t="shared" si="20"/>
        <v>5</v>
      </c>
      <c r="O24" s="498">
        <f t="shared" si="21"/>
        <v>10</v>
      </c>
      <c r="P24" s="499" t="str">
        <f t="shared" si="22"/>
        <v>ALTA</v>
      </c>
      <c r="Q24" s="515" t="s">
        <v>321</v>
      </c>
      <c r="R24" s="497" t="str">
        <f>+'Anexo 2 - Controles (Corrup).'!E240</f>
        <v>Moderado</v>
      </c>
      <c r="S24" s="493" t="s">
        <v>58</v>
      </c>
      <c r="T24" s="497" t="str">
        <f t="shared" si="34"/>
        <v>Moderado</v>
      </c>
      <c r="U24" s="497">
        <f t="shared" si="35"/>
        <v>50</v>
      </c>
      <c r="V24" s="501" t="str">
        <f t="shared" si="23"/>
        <v>Si</v>
      </c>
      <c r="W24" s="502">
        <v>1</v>
      </c>
      <c r="X24" s="497">
        <f t="shared" si="36"/>
        <v>50</v>
      </c>
      <c r="Y24" s="497" t="str">
        <f t="shared" si="24"/>
        <v>Moderado</v>
      </c>
      <c r="Z24" s="493" t="s">
        <v>59</v>
      </c>
      <c r="AA24" s="497">
        <f t="shared" si="25"/>
        <v>1</v>
      </c>
      <c r="AB24" s="493" t="s">
        <v>59</v>
      </c>
      <c r="AC24" s="498">
        <f t="shared" si="26"/>
        <v>1</v>
      </c>
      <c r="AD24" s="503">
        <f t="shared" si="27"/>
        <v>1</v>
      </c>
      <c r="AE24" s="504" t="str">
        <f t="shared" si="28"/>
        <v>Rara vez</v>
      </c>
      <c r="AF24" s="504">
        <f t="shared" si="29"/>
        <v>4</v>
      </c>
      <c r="AG24" s="504" t="str">
        <f t="shared" si="30"/>
        <v>Mayor</v>
      </c>
      <c r="AH24" s="501">
        <f t="shared" si="31"/>
        <v>4</v>
      </c>
      <c r="AI24" s="499" t="str">
        <f t="shared" si="32"/>
        <v>MODERADA</v>
      </c>
      <c r="AJ24" s="505" t="str">
        <f t="shared" si="33"/>
        <v>Reducir el Riesgo.</v>
      </c>
      <c r="AK24" s="492" t="s">
        <v>322</v>
      </c>
      <c r="AL24" s="526" t="s">
        <v>323</v>
      </c>
      <c r="AM24" s="570">
        <v>7</v>
      </c>
      <c r="AN24" s="493" t="s">
        <v>324</v>
      </c>
      <c r="AO24" s="538">
        <v>44228</v>
      </c>
      <c r="AP24" s="538">
        <v>44561</v>
      </c>
      <c r="AQ24" s="528" t="s">
        <v>325</v>
      </c>
      <c r="AR24" s="486">
        <v>44316</v>
      </c>
      <c r="AS24" s="487">
        <v>0.71399999999999997</v>
      </c>
      <c r="AT24" s="134" t="s">
        <v>172</v>
      </c>
      <c r="AU24" s="488" t="s">
        <v>579</v>
      </c>
      <c r="AV24" s="529" t="s">
        <v>184</v>
      </c>
      <c r="AW24" s="486">
        <v>44439</v>
      </c>
      <c r="AX24" s="490" t="s">
        <v>326</v>
      </c>
      <c r="AY24" s="489">
        <v>6</v>
      </c>
      <c r="AZ24" s="487">
        <f t="shared" si="17"/>
        <v>0.8571428571428571</v>
      </c>
      <c r="BA24" s="134" t="str">
        <f t="shared" si="18"/>
        <v>EN PROCESO</v>
      </c>
      <c r="BB24" s="488" t="s">
        <v>580</v>
      </c>
      <c r="BC24" s="489" t="s">
        <v>184</v>
      </c>
    </row>
    <row r="25" spans="1:55" s="531" customFormat="1" ht="102" x14ac:dyDescent="0.2">
      <c r="A25" s="492" t="s">
        <v>85</v>
      </c>
      <c r="B25" s="493" t="s">
        <v>104</v>
      </c>
      <c r="C25" s="571" t="s">
        <v>327</v>
      </c>
      <c r="D25" s="493" t="s">
        <v>62</v>
      </c>
      <c r="E25" s="493" t="s">
        <v>328</v>
      </c>
      <c r="F25" s="548" t="s">
        <v>329</v>
      </c>
      <c r="G25" s="572" t="s">
        <v>330</v>
      </c>
      <c r="H25" s="493" t="s">
        <v>62</v>
      </c>
      <c r="I25" s="573" t="s">
        <v>331</v>
      </c>
      <c r="J25" s="574" t="s">
        <v>332</v>
      </c>
      <c r="K25" s="546" t="s">
        <v>64</v>
      </c>
      <c r="L25" s="547">
        <f t="shared" si="19"/>
        <v>2</v>
      </c>
      <c r="M25" s="548" t="s">
        <v>89</v>
      </c>
      <c r="N25" s="547">
        <f t="shared" si="20"/>
        <v>4</v>
      </c>
      <c r="O25" s="549">
        <f t="shared" si="21"/>
        <v>8</v>
      </c>
      <c r="P25" s="550" t="str">
        <f t="shared" si="22"/>
        <v>ALTA</v>
      </c>
      <c r="Q25" s="575" t="s">
        <v>333</v>
      </c>
      <c r="R25" s="497" t="str">
        <f>+'[2]Anexo 2 - Controles (Corrup).'!E15</f>
        <v>Confiable</v>
      </c>
      <c r="S25" s="493" t="s">
        <v>58</v>
      </c>
      <c r="T25" s="497" t="str">
        <f t="shared" si="34"/>
        <v>Moderado</v>
      </c>
      <c r="U25" s="497">
        <f t="shared" si="35"/>
        <v>50</v>
      </c>
      <c r="V25" s="501" t="str">
        <f t="shared" si="23"/>
        <v>Si</v>
      </c>
      <c r="W25" s="576">
        <v>0.25</v>
      </c>
      <c r="X25" s="547">
        <f>(U25*W25)+(U26*W26)+(U27*W27)+(U28*W28)</f>
        <v>50</v>
      </c>
      <c r="Y25" s="547" t="str">
        <f t="shared" si="24"/>
        <v>Moderado</v>
      </c>
      <c r="Z25" s="548" t="s">
        <v>59</v>
      </c>
      <c r="AA25" s="547">
        <f t="shared" si="25"/>
        <v>1</v>
      </c>
      <c r="AB25" s="548" t="s">
        <v>75</v>
      </c>
      <c r="AC25" s="549">
        <f t="shared" si="26"/>
        <v>0</v>
      </c>
      <c r="AD25" s="551">
        <f t="shared" si="27"/>
        <v>1</v>
      </c>
      <c r="AE25" s="552" t="str">
        <f t="shared" si="28"/>
        <v>Rara vez</v>
      </c>
      <c r="AF25" s="552">
        <f t="shared" si="29"/>
        <v>4</v>
      </c>
      <c r="AG25" s="552" t="str">
        <f t="shared" si="30"/>
        <v>Mayor</v>
      </c>
      <c r="AH25" s="553">
        <f t="shared" si="31"/>
        <v>4</v>
      </c>
      <c r="AI25" s="550" t="str">
        <f t="shared" si="32"/>
        <v>MODERADA</v>
      </c>
      <c r="AJ25" s="563" t="str">
        <f t="shared" si="33"/>
        <v>Reducir el Riesgo.</v>
      </c>
      <c r="AK25" s="577" t="s">
        <v>581</v>
      </c>
      <c r="AL25" s="493" t="s">
        <v>334</v>
      </c>
      <c r="AM25" s="511">
        <v>2</v>
      </c>
      <c r="AN25" s="493" t="s">
        <v>335</v>
      </c>
      <c r="AO25" s="527">
        <v>44348</v>
      </c>
      <c r="AP25" s="527">
        <v>44561</v>
      </c>
      <c r="AQ25" s="578" t="s">
        <v>336</v>
      </c>
      <c r="AR25" s="486">
        <v>44316</v>
      </c>
      <c r="AS25" s="487">
        <v>0.5</v>
      </c>
      <c r="AT25" s="134" t="s">
        <v>172</v>
      </c>
      <c r="AU25" s="488" t="s">
        <v>582</v>
      </c>
      <c r="AV25" s="529" t="s">
        <v>304</v>
      </c>
      <c r="AW25" s="486">
        <v>44439</v>
      </c>
      <c r="AX25" s="490" t="s">
        <v>278</v>
      </c>
      <c r="AY25" s="489">
        <v>1</v>
      </c>
      <c r="AZ25" s="487">
        <f t="shared" si="17"/>
        <v>0.5</v>
      </c>
      <c r="BA25" s="134" t="str">
        <f t="shared" si="18"/>
        <v>EN PROCESO</v>
      </c>
      <c r="BB25" s="530" t="s">
        <v>621</v>
      </c>
      <c r="BC25" s="489" t="s">
        <v>184</v>
      </c>
    </row>
    <row r="26" spans="1:55" s="531" customFormat="1" ht="61.2" x14ac:dyDescent="0.2">
      <c r="A26" s="492" t="s">
        <v>85</v>
      </c>
      <c r="B26" s="493" t="s">
        <v>104</v>
      </c>
      <c r="C26" s="579"/>
      <c r="D26" s="493" t="s">
        <v>62</v>
      </c>
      <c r="E26" s="493" t="s">
        <v>328</v>
      </c>
      <c r="F26" s="548"/>
      <c r="G26" s="580"/>
      <c r="H26" s="493" t="s">
        <v>62</v>
      </c>
      <c r="I26" s="573"/>
      <c r="J26" s="574"/>
      <c r="K26" s="546"/>
      <c r="L26" s="547"/>
      <c r="M26" s="548"/>
      <c r="N26" s="547"/>
      <c r="O26" s="549"/>
      <c r="P26" s="550"/>
      <c r="Q26" s="575" t="s">
        <v>337</v>
      </c>
      <c r="R26" s="497" t="str">
        <f>+'[2]Anexo 2 - Controles (Corrup).'!K15</f>
        <v>Confiable</v>
      </c>
      <c r="S26" s="493" t="s">
        <v>58</v>
      </c>
      <c r="T26" s="497" t="str">
        <f t="shared" si="34"/>
        <v>Moderado</v>
      </c>
      <c r="U26" s="497">
        <f t="shared" si="35"/>
        <v>50</v>
      </c>
      <c r="V26" s="501" t="str">
        <f t="shared" si="23"/>
        <v>Si</v>
      </c>
      <c r="W26" s="576">
        <v>0.25</v>
      </c>
      <c r="X26" s="547"/>
      <c r="Y26" s="547"/>
      <c r="Z26" s="548"/>
      <c r="AA26" s="547"/>
      <c r="AB26" s="548"/>
      <c r="AC26" s="549"/>
      <c r="AD26" s="551"/>
      <c r="AE26" s="552"/>
      <c r="AF26" s="552"/>
      <c r="AG26" s="552"/>
      <c r="AH26" s="553"/>
      <c r="AI26" s="550"/>
      <c r="AJ26" s="563"/>
      <c r="AK26" s="581" t="s">
        <v>338</v>
      </c>
      <c r="AL26" s="493" t="s">
        <v>339</v>
      </c>
      <c r="AM26" s="511">
        <v>7</v>
      </c>
      <c r="AN26" s="493" t="s">
        <v>335</v>
      </c>
      <c r="AO26" s="527">
        <v>44348</v>
      </c>
      <c r="AP26" s="527">
        <v>44561</v>
      </c>
      <c r="AQ26" s="578" t="s">
        <v>340</v>
      </c>
      <c r="AR26" s="486">
        <v>44316</v>
      </c>
      <c r="AS26" s="487">
        <v>0</v>
      </c>
      <c r="AT26" s="134" t="s">
        <v>248</v>
      </c>
      <c r="AU26" s="488" t="s">
        <v>583</v>
      </c>
      <c r="AV26" s="529" t="s">
        <v>304</v>
      </c>
      <c r="AW26" s="486">
        <v>44439</v>
      </c>
      <c r="AX26" s="490" t="s">
        <v>341</v>
      </c>
      <c r="AY26" s="489">
        <v>3</v>
      </c>
      <c r="AZ26" s="487">
        <f t="shared" si="17"/>
        <v>0.42857142857142855</v>
      </c>
      <c r="BA26" s="134" t="str">
        <f t="shared" si="18"/>
        <v>EN PROCESO</v>
      </c>
      <c r="BB26" s="488" t="s">
        <v>584</v>
      </c>
      <c r="BC26" s="489" t="s">
        <v>184</v>
      </c>
    </row>
    <row r="27" spans="1:55" s="531" customFormat="1" ht="93.75" customHeight="1" x14ac:dyDescent="0.2">
      <c r="A27" s="492" t="s">
        <v>85</v>
      </c>
      <c r="B27" s="493" t="s">
        <v>104</v>
      </c>
      <c r="C27" s="579"/>
      <c r="D27" s="493" t="s">
        <v>62</v>
      </c>
      <c r="E27" s="493" t="s">
        <v>328</v>
      </c>
      <c r="F27" s="548"/>
      <c r="G27" s="580"/>
      <c r="H27" s="493" t="s">
        <v>62</v>
      </c>
      <c r="I27" s="573"/>
      <c r="J27" s="574"/>
      <c r="K27" s="546"/>
      <c r="L27" s="547"/>
      <c r="M27" s="548"/>
      <c r="N27" s="547"/>
      <c r="O27" s="549"/>
      <c r="P27" s="550"/>
      <c r="Q27" s="575" t="s">
        <v>342</v>
      </c>
      <c r="R27" s="497" t="str">
        <f>+'[2]Anexo 2 - Controles (Corrup).'!S15</f>
        <v>Confiable</v>
      </c>
      <c r="S27" s="493" t="s">
        <v>58</v>
      </c>
      <c r="T27" s="497" t="str">
        <f t="shared" si="34"/>
        <v>Moderado</v>
      </c>
      <c r="U27" s="497">
        <f t="shared" si="35"/>
        <v>50</v>
      </c>
      <c r="V27" s="501" t="str">
        <f t="shared" si="23"/>
        <v>Si</v>
      </c>
      <c r="W27" s="576">
        <v>0.25</v>
      </c>
      <c r="X27" s="547"/>
      <c r="Y27" s="547"/>
      <c r="Z27" s="548"/>
      <c r="AA27" s="547"/>
      <c r="AB27" s="548"/>
      <c r="AC27" s="549"/>
      <c r="AD27" s="551"/>
      <c r="AE27" s="552"/>
      <c r="AF27" s="552"/>
      <c r="AG27" s="552"/>
      <c r="AH27" s="553"/>
      <c r="AI27" s="550"/>
      <c r="AJ27" s="563"/>
      <c r="AK27" s="577" t="s">
        <v>343</v>
      </c>
      <c r="AL27" s="493" t="s">
        <v>334</v>
      </c>
      <c r="AM27" s="511">
        <v>2</v>
      </c>
      <c r="AN27" s="493" t="s">
        <v>335</v>
      </c>
      <c r="AO27" s="527">
        <v>44348</v>
      </c>
      <c r="AP27" s="527">
        <v>44561</v>
      </c>
      <c r="AQ27" s="582" t="s">
        <v>344</v>
      </c>
      <c r="AR27" s="486">
        <v>44316</v>
      </c>
      <c r="AS27" s="487">
        <v>0.66700000000000004</v>
      </c>
      <c r="AT27" s="134" t="s">
        <v>172</v>
      </c>
      <c r="AU27" s="488" t="s">
        <v>585</v>
      </c>
      <c r="AV27" s="529" t="s">
        <v>304</v>
      </c>
      <c r="AW27" s="486">
        <v>44439</v>
      </c>
      <c r="AX27" s="490" t="s">
        <v>345</v>
      </c>
      <c r="AY27" s="489">
        <v>1</v>
      </c>
      <c r="AZ27" s="487">
        <f t="shared" si="17"/>
        <v>0.5</v>
      </c>
      <c r="BA27" s="134" t="str">
        <f t="shared" si="18"/>
        <v>EN PROCESO</v>
      </c>
      <c r="BB27" s="488" t="s">
        <v>622</v>
      </c>
      <c r="BC27" s="489" t="s">
        <v>184</v>
      </c>
    </row>
    <row r="28" spans="1:55" s="531" customFormat="1" ht="124.5" customHeight="1" x14ac:dyDescent="0.2">
      <c r="A28" s="492" t="s">
        <v>85</v>
      </c>
      <c r="B28" s="493" t="s">
        <v>104</v>
      </c>
      <c r="C28" s="579"/>
      <c r="D28" s="493" t="s">
        <v>62</v>
      </c>
      <c r="E28" s="493" t="s">
        <v>328</v>
      </c>
      <c r="F28" s="548"/>
      <c r="G28" s="583"/>
      <c r="H28" s="493" t="s">
        <v>62</v>
      </c>
      <c r="I28" s="573"/>
      <c r="J28" s="574"/>
      <c r="K28" s="546"/>
      <c r="L28" s="547"/>
      <c r="M28" s="548"/>
      <c r="N28" s="547"/>
      <c r="O28" s="549"/>
      <c r="P28" s="550"/>
      <c r="Q28" s="575" t="s">
        <v>346</v>
      </c>
      <c r="R28" s="497" t="str">
        <f>+'[2]Anexo 2 - Controles (Corrup).'!AA15</f>
        <v>Confiable</v>
      </c>
      <c r="S28" s="493" t="s">
        <v>58</v>
      </c>
      <c r="T28" s="497" t="str">
        <f t="shared" si="34"/>
        <v>Moderado</v>
      </c>
      <c r="U28" s="497">
        <f t="shared" si="35"/>
        <v>50</v>
      </c>
      <c r="V28" s="501" t="str">
        <f t="shared" si="23"/>
        <v>Si</v>
      </c>
      <c r="W28" s="576">
        <v>0.25</v>
      </c>
      <c r="X28" s="547"/>
      <c r="Y28" s="547"/>
      <c r="Z28" s="548"/>
      <c r="AA28" s="547"/>
      <c r="AB28" s="548"/>
      <c r="AC28" s="549"/>
      <c r="AD28" s="551"/>
      <c r="AE28" s="552"/>
      <c r="AF28" s="552"/>
      <c r="AG28" s="552"/>
      <c r="AH28" s="553"/>
      <c r="AI28" s="550"/>
      <c r="AJ28" s="563"/>
      <c r="AK28" s="577" t="s">
        <v>586</v>
      </c>
      <c r="AL28" s="493" t="s">
        <v>334</v>
      </c>
      <c r="AM28" s="511">
        <v>3</v>
      </c>
      <c r="AN28" s="493" t="s">
        <v>335</v>
      </c>
      <c r="AO28" s="527">
        <v>44348</v>
      </c>
      <c r="AP28" s="527">
        <v>44561</v>
      </c>
      <c r="AQ28" s="578" t="s">
        <v>347</v>
      </c>
      <c r="AR28" s="486">
        <v>44316</v>
      </c>
      <c r="AS28" s="487">
        <v>0</v>
      </c>
      <c r="AT28" s="134" t="s">
        <v>248</v>
      </c>
      <c r="AU28" s="488" t="s">
        <v>583</v>
      </c>
      <c r="AV28" s="529" t="s">
        <v>304</v>
      </c>
      <c r="AW28" s="486">
        <v>44439</v>
      </c>
      <c r="AX28" s="490" t="s">
        <v>348</v>
      </c>
      <c r="AY28" s="489">
        <v>2</v>
      </c>
      <c r="AZ28" s="487">
        <f t="shared" si="17"/>
        <v>0.66666666666666663</v>
      </c>
      <c r="BA28" s="134" t="str">
        <f t="shared" si="18"/>
        <v>EN PROCESO</v>
      </c>
      <c r="BB28" s="488" t="s">
        <v>587</v>
      </c>
      <c r="BC28" s="489" t="s">
        <v>184</v>
      </c>
    </row>
    <row r="29" spans="1:55" x14ac:dyDescent="0.25">
      <c r="AU29" s="135"/>
    </row>
    <row r="30" spans="1:55" x14ac:dyDescent="0.25">
      <c r="AU30" s="135"/>
    </row>
    <row r="31" spans="1:55" x14ac:dyDescent="0.25">
      <c r="AU31" s="135"/>
    </row>
    <row r="32" spans="1:55" x14ac:dyDescent="0.25">
      <c r="AU32" s="135"/>
    </row>
    <row r="33" spans="47:47" x14ac:dyDescent="0.25">
      <c r="AU33" s="135"/>
    </row>
    <row r="34" spans="47:47" x14ac:dyDescent="0.25">
      <c r="AU34" s="135"/>
    </row>
  </sheetData>
  <sheetProtection algorithmName="SHA-512" hashValue="UtZJjwbc2h850LfBhV4vt4zueNsJpONFuy/tcaYUScNLg0/2EVdcVSqbKaaTGh5l7gt71xGoN2y8+WIv90n/TA==" saltValue="/cpSsHQwVlMy2UA5xhXIow==" spinCount="100000" sheet="1" objects="1" scenarios="1"/>
  <autoFilter ref="A8:BC28" xr:uid="{00000000-0009-0000-0000-000002000000}"/>
  <mergeCells count="141">
    <mergeCell ref="AW6:BC6"/>
    <mergeCell ref="AW7:AW8"/>
    <mergeCell ref="AX7:AX8"/>
    <mergeCell ref="AY7:AY8"/>
    <mergeCell ref="AZ7:AZ8"/>
    <mergeCell ref="BA7:BA8"/>
    <mergeCell ref="BB7:BB8"/>
    <mergeCell ref="BC7:BC8"/>
    <mergeCell ref="BC1:BC4"/>
    <mergeCell ref="AT1:BA4"/>
    <mergeCell ref="AR6:AV6"/>
    <mergeCell ref="AR7:AR8"/>
    <mergeCell ref="AS7:AS8"/>
    <mergeCell ref="AT7:AT8"/>
    <mergeCell ref="AU7:AU8"/>
    <mergeCell ref="AV7:AV8"/>
    <mergeCell ref="AR1:AS4"/>
    <mergeCell ref="AO7:AP7"/>
    <mergeCell ref="C17:C18"/>
    <mergeCell ref="F17:F18"/>
    <mergeCell ref="W1:Y4"/>
    <mergeCell ref="V1:V4"/>
    <mergeCell ref="W6:AJ6"/>
    <mergeCell ref="Y7:Y8"/>
    <mergeCell ref="R7:R8"/>
    <mergeCell ref="Z1:AL4"/>
    <mergeCell ref="Q7:Q8"/>
    <mergeCell ref="T7:T8"/>
    <mergeCell ref="Q1:U1"/>
    <mergeCell ref="Q6:V6"/>
    <mergeCell ref="V7:V8"/>
    <mergeCell ref="S7:S8"/>
    <mergeCell ref="U7:U8"/>
    <mergeCell ref="Q2:U2"/>
    <mergeCell ref="Q3:U3"/>
    <mergeCell ref="Q4:U4"/>
    <mergeCell ref="AK6:AQ6"/>
    <mergeCell ref="AI7:AI8"/>
    <mergeCell ref="AK7:AK8"/>
    <mergeCell ref="AQ7:AQ8"/>
    <mergeCell ref="AN7:AN8"/>
    <mergeCell ref="AL7:AL8"/>
    <mergeCell ref="AJ7:AJ8"/>
    <mergeCell ref="AQ1:AQ4"/>
    <mergeCell ref="AM7:AM8"/>
    <mergeCell ref="AM1:AP1"/>
    <mergeCell ref="AM2:AP2"/>
    <mergeCell ref="AM3:AP3"/>
    <mergeCell ref="AM4:AP4"/>
    <mergeCell ref="A1:A4"/>
    <mergeCell ref="A7:E7"/>
    <mergeCell ref="F7:F8"/>
    <mergeCell ref="G7:G8"/>
    <mergeCell ref="J7:J8"/>
    <mergeCell ref="H7:H8"/>
    <mergeCell ref="A6:J6"/>
    <mergeCell ref="I7:I8"/>
    <mergeCell ref="B1:P4"/>
    <mergeCell ref="M7:M8"/>
    <mergeCell ref="O7:O8"/>
    <mergeCell ref="K6:P6"/>
    <mergeCell ref="P7:P8"/>
    <mergeCell ref="L7:L8"/>
    <mergeCell ref="N7:N8"/>
    <mergeCell ref="K7:K8"/>
    <mergeCell ref="W7:W8"/>
    <mergeCell ref="X7:X8"/>
    <mergeCell ref="AD7:AH7"/>
    <mergeCell ref="Z7:Z8"/>
    <mergeCell ref="AB7:AB8"/>
    <mergeCell ref="AC7:AC8"/>
    <mergeCell ref="AA7:AA8"/>
    <mergeCell ref="F25:F28"/>
    <mergeCell ref="G25:G28"/>
    <mergeCell ref="K17:K18"/>
    <mergeCell ref="L17:L18"/>
    <mergeCell ref="N17:N18"/>
    <mergeCell ref="G17:G18"/>
    <mergeCell ref="I17:I18"/>
    <mergeCell ref="J17:J18"/>
    <mergeCell ref="X19:X20"/>
    <mergeCell ref="Y19:Y20"/>
    <mergeCell ref="K19:K20"/>
    <mergeCell ref="L19:L20"/>
    <mergeCell ref="M19:M20"/>
    <mergeCell ref="N19:N20"/>
    <mergeCell ref="O19:O20"/>
    <mergeCell ref="P19:P20"/>
    <mergeCell ref="J19:J20"/>
    <mergeCell ref="AJ17:AJ18"/>
    <mergeCell ref="AE17:AE18"/>
    <mergeCell ref="AF17:AF18"/>
    <mergeCell ref="AG17:AG18"/>
    <mergeCell ref="AH17:AH18"/>
    <mergeCell ref="AI17:AI18"/>
    <mergeCell ref="O17:O18"/>
    <mergeCell ref="Z17:Z18"/>
    <mergeCell ref="AA17:AA18"/>
    <mergeCell ref="AB17:AB18"/>
    <mergeCell ref="AC17:AC18"/>
    <mergeCell ref="P17:P18"/>
    <mergeCell ref="AD17:AD18"/>
    <mergeCell ref="I19:I20"/>
    <mergeCell ref="X17:X18"/>
    <mergeCell ref="Y17:Y18"/>
    <mergeCell ref="K25:K28"/>
    <mergeCell ref="L25:L28"/>
    <mergeCell ref="C25:C28"/>
    <mergeCell ref="I25:I28"/>
    <mergeCell ref="J25:J28"/>
    <mergeCell ref="M25:M28"/>
    <mergeCell ref="N25:N28"/>
    <mergeCell ref="F19:F20"/>
    <mergeCell ref="G19:G20"/>
    <mergeCell ref="Y25:Y28"/>
    <mergeCell ref="Z25:Z28"/>
    <mergeCell ref="AA25:AA28"/>
    <mergeCell ref="AB25:AB28"/>
    <mergeCell ref="AC25:AC28"/>
    <mergeCell ref="M17:M18"/>
    <mergeCell ref="O25:O28"/>
    <mergeCell ref="P25:P28"/>
    <mergeCell ref="X25:X28"/>
    <mergeCell ref="Z19:Z20"/>
    <mergeCell ref="AA19:AA20"/>
    <mergeCell ref="AB19:AB20"/>
    <mergeCell ref="AC19:AC20"/>
    <mergeCell ref="AD19:AD20"/>
    <mergeCell ref="AE19:AE20"/>
    <mergeCell ref="AF19:AF20"/>
    <mergeCell ref="AG19:AG20"/>
    <mergeCell ref="AH19:AH20"/>
    <mergeCell ref="AI19:AI20"/>
    <mergeCell ref="AJ19:AJ20"/>
    <mergeCell ref="AJ25:AJ28"/>
    <mergeCell ref="AI25:AI28"/>
    <mergeCell ref="AD25:AD28"/>
    <mergeCell ref="AE25:AE28"/>
    <mergeCell ref="AF25:AF28"/>
    <mergeCell ref="AG25:AG28"/>
    <mergeCell ref="AH25:AH28"/>
  </mergeCells>
  <conditionalFormatting sqref="P17">
    <cfRule type="containsText" dxfId="115" priority="927" operator="containsText" text="ALTA">
      <formula>NOT(ISERROR(SEARCH("ALTA",P17)))</formula>
    </cfRule>
    <cfRule type="containsText" dxfId="114" priority="928" operator="containsText" text="EXTREMA">
      <formula>NOT(ISERROR(SEARCH("EXTREMA",P17)))</formula>
    </cfRule>
    <cfRule type="containsText" dxfId="113" priority="929" operator="containsText" text="ALTA">
      <formula>NOT(ISERROR(SEARCH("ALTA",P17)))</formula>
    </cfRule>
    <cfRule type="containsText" dxfId="112" priority="930" operator="containsText" text="MODERADA">
      <formula>NOT(ISERROR(SEARCH("MODERADA",P17)))</formula>
    </cfRule>
    <cfRule type="containsText" dxfId="111" priority="931" operator="containsText" text="BAJA">
      <formula>NOT(ISERROR(SEARCH("BAJA",P17)))</formula>
    </cfRule>
    <cfRule type="colorScale" priority="932">
      <colorScale>
        <cfvo type="num" val="1"/>
        <cfvo type="num" val="2"/>
        <cfvo type="num" val="5"/>
        <color rgb="FFF8696B"/>
        <color rgb="FFFFEB84"/>
        <color rgb="FF63BE7B"/>
      </colorScale>
    </cfRule>
    <cfRule type="colorScale" priority="933">
      <colorScale>
        <cfvo type="min"/>
        <cfvo type="percentile" val="50"/>
        <cfvo type="max"/>
        <color rgb="FFF8696B"/>
        <color rgb="FFFFEB84"/>
        <color rgb="FF63BE7B"/>
      </colorScale>
    </cfRule>
  </conditionalFormatting>
  <conditionalFormatting sqref="P17">
    <cfRule type="containsText" dxfId="110" priority="934" operator="containsText" text="ALTA">
      <formula>NOT(ISERROR(SEARCH("ALTA",P17)))</formula>
    </cfRule>
    <cfRule type="containsText" dxfId="109" priority="935" operator="containsText" text="EXTREMA">
      <formula>NOT(ISERROR(SEARCH("EXTREMA",P17)))</formula>
    </cfRule>
    <cfRule type="containsText" dxfId="108" priority="936" operator="containsText" text="ALTA">
      <formula>NOT(ISERROR(SEARCH("ALTA",P17)))</formula>
    </cfRule>
    <cfRule type="containsText" dxfId="107" priority="937" operator="containsText" text="MODERADA">
      <formula>NOT(ISERROR(SEARCH("MODERADA",P17)))</formula>
    </cfRule>
    <cfRule type="containsText" dxfId="106" priority="938" operator="containsText" text="BAJA">
      <formula>NOT(ISERROR(SEARCH("BAJA",P17)))</formula>
    </cfRule>
    <cfRule type="colorScale" priority="939">
      <colorScale>
        <cfvo type="num" val="1"/>
        <cfvo type="num" val="2"/>
        <cfvo type="num" val="5"/>
        <color rgb="FFF8696B"/>
        <color rgb="FFFFEB84"/>
        <color rgb="FF63BE7B"/>
      </colorScale>
    </cfRule>
    <cfRule type="colorScale" priority="940">
      <colorScale>
        <cfvo type="min"/>
        <cfvo type="percentile" val="50"/>
        <cfvo type="max"/>
        <color rgb="FFF8696B"/>
        <color rgb="FFFFEB84"/>
        <color rgb="FF63BE7B"/>
      </colorScale>
    </cfRule>
  </conditionalFormatting>
  <conditionalFormatting sqref="AI17">
    <cfRule type="containsText" dxfId="105" priority="941" operator="containsText" text="ALTA">
      <formula>NOT(ISERROR(SEARCH("ALTA",AI17)))</formula>
    </cfRule>
    <cfRule type="containsText" dxfId="104" priority="942" operator="containsText" text="EXTREMA">
      <formula>NOT(ISERROR(SEARCH("EXTREMA",AI17)))</formula>
    </cfRule>
    <cfRule type="containsText" dxfId="103" priority="943" operator="containsText" text="ALTA">
      <formula>NOT(ISERROR(SEARCH("ALTA",AI17)))</formula>
    </cfRule>
    <cfRule type="containsText" dxfId="102" priority="944" operator="containsText" text="MODERADA">
      <formula>NOT(ISERROR(SEARCH("MODERADA",AI17)))</formula>
    </cfRule>
    <cfRule type="containsText" dxfId="101" priority="945" operator="containsText" text="BAJA">
      <formula>NOT(ISERROR(SEARCH("BAJA",AI17)))</formula>
    </cfRule>
    <cfRule type="colorScale" priority="946">
      <colorScale>
        <cfvo type="num" val="1"/>
        <cfvo type="num" val="2"/>
        <cfvo type="num" val="5"/>
        <color rgb="FFF8696B"/>
        <color rgb="FFFFEB84"/>
        <color rgb="FF63BE7B"/>
      </colorScale>
    </cfRule>
    <cfRule type="colorScale" priority="947">
      <colorScale>
        <cfvo type="min"/>
        <cfvo type="percentile" val="50"/>
        <cfvo type="max"/>
        <color rgb="FFF8696B"/>
        <color rgb="FFFFEB84"/>
        <color rgb="FF63BE7B"/>
      </colorScale>
    </cfRule>
  </conditionalFormatting>
  <conditionalFormatting sqref="AI17">
    <cfRule type="containsText" dxfId="100" priority="948" operator="containsText" text="ALTA">
      <formula>NOT(ISERROR(SEARCH("ALTA",AI17)))</formula>
    </cfRule>
    <cfRule type="containsText" dxfId="99" priority="949" operator="containsText" text="EXTREMA">
      <formula>NOT(ISERROR(SEARCH("EXTREMA",AI17)))</formula>
    </cfRule>
    <cfRule type="containsText" dxfId="98" priority="950" operator="containsText" text="ALTA">
      <formula>NOT(ISERROR(SEARCH("ALTA",AI17)))</formula>
    </cfRule>
    <cfRule type="containsText" dxfId="97" priority="951" operator="containsText" text="MODERADA">
      <formula>NOT(ISERROR(SEARCH("MODERADA",AI17)))</formula>
    </cfRule>
    <cfRule type="containsText" dxfId="96" priority="952" operator="containsText" text="BAJA">
      <formula>NOT(ISERROR(SEARCH("BAJA",AI17)))</formula>
    </cfRule>
    <cfRule type="colorScale" priority="953">
      <colorScale>
        <cfvo type="num" val="1"/>
        <cfvo type="num" val="2"/>
        <cfvo type="num" val="5"/>
        <color rgb="FFF8696B"/>
        <color rgb="FFFFEB84"/>
        <color rgb="FF63BE7B"/>
      </colorScale>
    </cfRule>
    <cfRule type="colorScale" priority="954">
      <colorScale>
        <cfvo type="min"/>
        <cfvo type="percentile" val="50"/>
        <cfvo type="max"/>
        <color rgb="FFF8696B"/>
        <color rgb="FFFFEB84"/>
        <color rgb="FF63BE7B"/>
      </colorScale>
    </cfRule>
  </conditionalFormatting>
  <conditionalFormatting sqref="P12">
    <cfRule type="containsText" dxfId="95" priority="899" operator="containsText" text="ALTA">
      <formula>NOT(ISERROR(SEARCH("ALTA",P12)))</formula>
    </cfRule>
    <cfRule type="containsText" dxfId="94" priority="900" operator="containsText" text="EXTREMA">
      <formula>NOT(ISERROR(SEARCH("EXTREMA",P12)))</formula>
    </cfRule>
    <cfRule type="containsText" dxfId="93" priority="901" operator="containsText" text="ALTA">
      <formula>NOT(ISERROR(SEARCH("ALTA",P12)))</formula>
    </cfRule>
    <cfRule type="containsText" dxfId="92" priority="902" operator="containsText" text="MODERADA">
      <formula>NOT(ISERROR(SEARCH("MODERADA",P12)))</formula>
    </cfRule>
    <cfRule type="containsText" dxfId="91" priority="903" operator="containsText" text="BAJA">
      <formula>NOT(ISERROR(SEARCH("BAJA",P12)))</formula>
    </cfRule>
    <cfRule type="colorScale" priority="904">
      <colorScale>
        <cfvo type="num" val="1"/>
        <cfvo type="num" val="2"/>
        <cfvo type="num" val="5"/>
        <color rgb="FFF8696B"/>
        <color rgb="FFFFEB84"/>
        <color rgb="FF63BE7B"/>
      </colorScale>
    </cfRule>
    <cfRule type="colorScale" priority="905">
      <colorScale>
        <cfvo type="min"/>
        <cfvo type="percentile" val="50"/>
        <cfvo type="max"/>
        <color rgb="FFF8696B"/>
        <color rgb="FFFFEB84"/>
        <color rgb="FF63BE7B"/>
      </colorScale>
    </cfRule>
  </conditionalFormatting>
  <conditionalFormatting sqref="P12">
    <cfRule type="containsText" dxfId="90" priority="906" operator="containsText" text="ALTA">
      <formula>NOT(ISERROR(SEARCH("ALTA",P12)))</formula>
    </cfRule>
    <cfRule type="containsText" dxfId="89" priority="907" operator="containsText" text="EXTREMA">
      <formula>NOT(ISERROR(SEARCH("EXTREMA",P12)))</formula>
    </cfRule>
    <cfRule type="containsText" dxfId="88" priority="908" operator="containsText" text="ALTA">
      <formula>NOT(ISERROR(SEARCH("ALTA",P12)))</formula>
    </cfRule>
    <cfRule type="containsText" dxfId="87" priority="909" operator="containsText" text="MODERADA">
      <formula>NOT(ISERROR(SEARCH("MODERADA",P12)))</formula>
    </cfRule>
    <cfRule type="containsText" dxfId="86" priority="910" operator="containsText" text="BAJA">
      <formula>NOT(ISERROR(SEARCH("BAJA",P12)))</formula>
    </cfRule>
    <cfRule type="colorScale" priority="911">
      <colorScale>
        <cfvo type="num" val="1"/>
        <cfvo type="num" val="2"/>
        <cfvo type="num" val="5"/>
        <color rgb="FFF8696B"/>
        <color rgb="FFFFEB84"/>
        <color rgb="FF63BE7B"/>
      </colorScale>
    </cfRule>
    <cfRule type="colorScale" priority="912">
      <colorScale>
        <cfvo type="min"/>
        <cfvo type="percentile" val="50"/>
        <cfvo type="max"/>
        <color rgb="FFF8696B"/>
        <color rgb="FFFFEB84"/>
        <color rgb="FF63BE7B"/>
      </colorScale>
    </cfRule>
  </conditionalFormatting>
  <conditionalFormatting sqref="AI12">
    <cfRule type="containsText" dxfId="85" priority="913" operator="containsText" text="ALTA">
      <formula>NOT(ISERROR(SEARCH("ALTA",AI12)))</formula>
    </cfRule>
    <cfRule type="containsText" dxfId="84" priority="914" operator="containsText" text="EXTREMA">
      <formula>NOT(ISERROR(SEARCH("EXTREMA",AI12)))</formula>
    </cfRule>
    <cfRule type="containsText" dxfId="83" priority="915" operator="containsText" text="ALTA">
      <formula>NOT(ISERROR(SEARCH("ALTA",AI12)))</formula>
    </cfRule>
    <cfRule type="containsText" dxfId="82" priority="916" operator="containsText" text="MODERADA">
      <formula>NOT(ISERROR(SEARCH("MODERADA",AI12)))</formula>
    </cfRule>
    <cfRule type="containsText" dxfId="81" priority="917" operator="containsText" text="BAJA">
      <formula>NOT(ISERROR(SEARCH("BAJA",AI12)))</formula>
    </cfRule>
    <cfRule type="colorScale" priority="918">
      <colorScale>
        <cfvo type="num" val="1"/>
        <cfvo type="num" val="2"/>
        <cfvo type="num" val="5"/>
        <color rgb="FFF8696B"/>
        <color rgb="FFFFEB84"/>
        <color rgb="FF63BE7B"/>
      </colorScale>
    </cfRule>
    <cfRule type="colorScale" priority="919">
      <colorScale>
        <cfvo type="min"/>
        <cfvo type="percentile" val="50"/>
        <cfvo type="max"/>
        <color rgb="FFF8696B"/>
        <color rgb="FFFFEB84"/>
        <color rgb="FF63BE7B"/>
      </colorScale>
    </cfRule>
  </conditionalFormatting>
  <conditionalFormatting sqref="AI12">
    <cfRule type="containsText" dxfId="80" priority="920" operator="containsText" text="ALTA">
      <formula>NOT(ISERROR(SEARCH("ALTA",AI12)))</formula>
    </cfRule>
    <cfRule type="containsText" dxfId="79" priority="921" operator="containsText" text="EXTREMA">
      <formula>NOT(ISERROR(SEARCH("EXTREMA",AI12)))</formula>
    </cfRule>
    <cfRule type="containsText" dxfId="78" priority="922" operator="containsText" text="ALTA">
      <formula>NOT(ISERROR(SEARCH("ALTA",AI12)))</formula>
    </cfRule>
    <cfRule type="containsText" dxfId="77" priority="923" operator="containsText" text="MODERADA">
      <formula>NOT(ISERROR(SEARCH("MODERADA",AI12)))</formula>
    </cfRule>
    <cfRule type="containsText" dxfId="76" priority="924" operator="containsText" text="BAJA">
      <formula>NOT(ISERROR(SEARCH("BAJA",AI12)))</formula>
    </cfRule>
    <cfRule type="colorScale" priority="925">
      <colorScale>
        <cfvo type="num" val="1"/>
        <cfvo type="num" val="2"/>
        <cfvo type="num" val="5"/>
        <color rgb="FFF8696B"/>
        <color rgb="FFFFEB84"/>
        <color rgb="FF63BE7B"/>
      </colorScale>
    </cfRule>
    <cfRule type="colorScale" priority="926">
      <colorScale>
        <cfvo type="min"/>
        <cfvo type="percentile" val="50"/>
        <cfvo type="max"/>
        <color rgb="FFF8696B"/>
        <color rgb="FFFFEB84"/>
        <color rgb="FF63BE7B"/>
      </colorScale>
    </cfRule>
  </conditionalFormatting>
  <conditionalFormatting sqref="P13:P15 P19 P9:P11 P21:P24">
    <cfRule type="containsText" dxfId="75" priority="1123" operator="containsText" text="ALTA">
      <formula>NOT(ISERROR(SEARCH("ALTA",P9)))</formula>
    </cfRule>
    <cfRule type="containsText" dxfId="74" priority="1124" operator="containsText" text="EXTREMA">
      <formula>NOT(ISERROR(SEARCH("EXTREMA",P9)))</formula>
    </cfRule>
    <cfRule type="containsText" dxfId="73" priority="1125" operator="containsText" text="ALTA">
      <formula>NOT(ISERROR(SEARCH("ALTA",P9)))</formula>
    </cfRule>
    <cfRule type="containsText" dxfId="72" priority="1126" operator="containsText" text="MODERADA">
      <formula>NOT(ISERROR(SEARCH("MODERADA",P9)))</formula>
    </cfRule>
    <cfRule type="containsText" dxfId="71" priority="1127" operator="containsText" text="BAJA">
      <formula>NOT(ISERROR(SEARCH("BAJA",P9)))</formula>
    </cfRule>
    <cfRule type="colorScale" priority="1128">
      <colorScale>
        <cfvo type="num" val="1"/>
        <cfvo type="num" val="2"/>
        <cfvo type="num" val="5"/>
        <color rgb="FFF8696B"/>
        <color rgb="FFFFEB84"/>
        <color rgb="FF63BE7B"/>
      </colorScale>
    </cfRule>
    <cfRule type="colorScale" priority="1129">
      <colorScale>
        <cfvo type="min"/>
        <cfvo type="percentile" val="50"/>
        <cfvo type="max"/>
        <color rgb="FFF8696B"/>
        <color rgb="FFFFEB84"/>
        <color rgb="FF63BE7B"/>
      </colorScale>
    </cfRule>
  </conditionalFormatting>
  <conditionalFormatting sqref="P13:P15 P19 P9:P11 P21:P24">
    <cfRule type="containsText" dxfId="70" priority="1151" operator="containsText" text="ALTA">
      <formula>NOT(ISERROR(SEARCH("ALTA",P9)))</formula>
    </cfRule>
    <cfRule type="containsText" dxfId="69" priority="1152" operator="containsText" text="EXTREMA">
      <formula>NOT(ISERROR(SEARCH("EXTREMA",P9)))</formula>
    </cfRule>
    <cfRule type="containsText" dxfId="68" priority="1153" operator="containsText" text="ALTA">
      <formula>NOT(ISERROR(SEARCH("ALTA",P9)))</formula>
    </cfRule>
    <cfRule type="containsText" dxfId="67" priority="1154" operator="containsText" text="MODERADA">
      <formula>NOT(ISERROR(SEARCH("MODERADA",P9)))</formula>
    </cfRule>
    <cfRule type="containsText" dxfId="66" priority="1155" operator="containsText" text="BAJA">
      <formula>NOT(ISERROR(SEARCH("BAJA",P9)))</formula>
    </cfRule>
    <cfRule type="colorScale" priority="1156">
      <colorScale>
        <cfvo type="num" val="1"/>
        <cfvo type="num" val="2"/>
        <cfvo type="num" val="5"/>
        <color rgb="FFF8696B"/>
        <color rgb="FFFFEB84"/>
        <color rgb="FF63BE7B"/>
      </colorScale>
    </cfRule>
    <cfRule type="colorScale" priority="1157">
      <colorScale>
        <cfvo type="min"/>
        <cfvo type="percentile" val="50"/>
        <cfvo type="max"/>
        <color rgb="FFF8696B"/>
        <color rgb="FFFFEB84"/>
        <color rgb="FF63BE7B"/>
      </colorScale>
    </cfRule>
  </conditionalFormatting>
  <conditionalFormatting sqref="AI13:AI15 AI19 AI9:AI11 AI21:AI24">
    <cfRule type="containsText" dxfId="65" priority="1179" operator="containsText" text="ALTA">
      <formula>NOT(ISERROR(SEARCH("ALTA",AI9)))</formula>
    </cfRule>
    <cfRule type="containsText" dxfId="64" priority="1180" operator="containsText" text="EXTREMA">
      <formula>NOT(ISERROR(SEARCH("EXTREMA",AI9)))</formula>
    </cfRule>
    <cfRule type="containsText" dxfId="63" priority="1181" operator="containsText" text="ALTA">
      <formula>NOT(ISERROR(SEARCH("ALTA",AI9)))</formula>
    </cfRule>
    <cfRule type="containsText" dxfId="62" priority="1182" operator="containsText" text="MODERADA">
      <formula>NOT(ISERROR(SEARCH("MODERADA",AI9)))</formula>
    </cfRule>
    <cfRule type="containsText" dxfId="61" priority="1183" operator="containsText" text="BAJA">
      <formula>NOT(ISERROR(SEARCH("BAJA",AI9)))</formula>
    </cfRule>
    <cfRule type="colorScale" priority="1184">
      <colorScale>
        <cfvo type="num" val="1"/>
        <cfvo type="num" val="2"/>
        <cfvo type="num" val="5"/>
        <color rgb="FFF8696B"/>
        <color rgb="FFFFEB84"/>
        <color rgb="FF63BE7B"/>
      </colorScale>
    </cfRule>
    <cfRule type="colorScale" priority="1185">
      <colorScale>
        <cfvo type="min"/>
        <cfvo type="percentile" val="50"/>
        <cfvo type="max"/>
        <color rgb="FFF8696B"/>
        <color rgb="FFFFEB84"/>
        <color rgb="FF63BE7B"/>
      </colorScale>
    </cfRule>
  </conditionalFormatting>
  <conditionalFormatting sqref="AI13:AI15 AI19 AI9:AI11 AI21:AI24">
    <cfRule type="containsText" dxfId="60" priority="1207" operator="containsText" text="ALTA">
      <formula>NOT(ISERROR(SEARCH("ALTA",AI9)))</formula>
    </cfRule>
    <cfRule type="containsText" dxfId="59" priority="1208" operator="containsText" text="EXTREMA">
      <formula>NOT(ISERROR(SEARCH("EXTREMA",AI9)))</formula>
    </cfRule>
    <cfRule type="containsText" dxfId="58" priority="1209" operator="containsText" text="ALTA">
      <formula>NOT(ISERROR(SEARCH("ALTA",AI9)))</formula>
    </cfRule>
    <cfRule type="containsText" dxfId="57" priority="1210" operator="containsText" text="MODERADA">
      <formula>NOT(ISERROR(SEARCH("MODERADA",AI9)))</formula>
    </cfRule>
    <cfRule type="containsText" dxfId="56" priority="1211" operator="containsText" text="BAJA">
      <formula>NOT(ISERROR(SEARCH("BAJA",AI9)))</formula>
    </cfRule>
    <cfRule type="colorScale" priority="1212">
      <colorScale>
        <cfvo type="num" val="1"/>
        <cfvo type="num" val="2"/>
        <cfvo type="num" val="5"/>
        <color rgb="FFF8696B"/>
        <color rgb="FFFFEB84"/>
        <color rgb="FF63BE7B"/>
      </colorScale>
    </cfRule>
    <cfRule type="colorScale" priority="1213">
      <colorScale>
        <cfvo type="min"/>
        <cfvo type="percentile" val="50"/>
        <cfvo type="max"/>
        <color rgb="FFF8696B"/>
        <color rgb="FFFFEB84"/>
        <color rgb="FF63BE7B"/>
      </colorScale>
    </cfRule>
  </conditionalFormatting>
  <conditionalFormatting sqref="AT9:AT26">
    <cfRule type="containsText" dxfId="55" priority="97" operator="containsText" text="INCUMPLIDA">
      <formula>NOT(ISERROR(SEARCH("INCUMPLIDA",AT9)))</formula>
    </cfRule>
    <cfRule type="containsText" dxfId="54" priority="98" operator="containsText" text="TERMINADA">
      <formula>NOT(ISERROR(SEARCH("TERMINADA",AT9)))</formula>
    </cfRule>
    <cfRule type="containsText" dxfId="53" priority="99" operator="containsText" text="EN PROCESO">
      <formula>NOT(ISERROR(SEARCH("EN PROCESO",AT9)))</formula>
    </cfRule>
    <cfRule type="containsText" dxfId="52" priority="100" operator="containsText" text="SIN INICIAR">
      <formula>NOT(ISERROR(SEARCH("SIN INICIAR",AT9)))</formula>
    </cfRule>
  </conditionalFormatting>
  <conditionalFormatting sqref="AT28">
    <cfRule type="containsText" dxfId="51" priority="93" operator="containsText" text="INCUMPLIDA">
      <formula>NOT(ISERROR(SEARCH("INCUMPLIDA",AT28)))</formula>
    </cfRule>
    <cfRule type="containsText" dxfId="50" priority="94" operator="containsText" text="TERMINADA">
      <formula>NOT(ISERROR(SEARCH("TERMINADA",AT28)))</formula>
    </cfRule>
    <cfRule type="containsText" dxfId="49" priority="95" operator="containsText" text="EN PROCESO">
      <formula>NOT(ISERROR(SEARCH("EN PROCESO",AT28)))</formula>
    </cfRule>
    <cfRule type="containsText" dxfId="48" priority="96" operator="containsText" text="SIN INICIAR">
      <formula>NOT(ISERROR(SEARCH("SIN INICIAR",AT28)))</formula>
    </cfRule>
  </conditionalFormatting>
  <conditionalFormatting sqref="AT27">
    <cfRule type="containsText" dxfId="47" priority="89" operator="containsText" text="INCUMPLIDA">
      <formula>NOT(ISERROR(SEARCH("INCUMPLIDA",AT27)))</formula>
    </cfRule>
    <cfRule type="containsText" dxfId="46" priority="90" operator="containsText" text="TERMINADA">
      <formula>NOT(ISERROR(SEARCH("TERMINADA",AT27)))</formula>
    </cfRule>
    <cfRule type="containsText" dxfId="45" priority="91" operator="containsText" text="EN PROCESO">
      <formula>NOT(ISERROR(SEARCH("EN PROCESO",AT27)))</formula>
    </cfRule>
    <cfRule type="containsText" dxfId="44" priority="92" operator="containsText" text="SIN INICIAR">
      <formula>NOT(ISERROR(SEARCH("SIN INICIAR",AT27)))</formula>
    </cfRule>
  </conditionalFormatting>
  <conditionalFormatting sqref="BA9:BA28">
    <cfRule type="containsText" dxfId="43" priority="85" operator="containsText" text="INCUMPLIDA">
      <formula>NOT(ISERROR(SEARCH("INCUMPLIDA",BA9)))</formula>
    </cfRule>
    <cfRule type="containsText" dxfId="42" priority="86" operator="containsText" text="TERMINADA">
      <formula>NOT(ISERROR(SEARCH("TERMINADA",BA9)))</formula>
    </cfRule>
    <cfRule type="containsText" dxfId="41" priority="87" operator="containsText" text="EN PROCESO">
      <formula>NOT(ISERROR(SEARCH("EN PROCESO",BA9)))</formula>
    </cfRule>
    <cfRule type="containsText" dxfId="40" priority="88" operator="containsText" text="SIN INICIAR">
      <formula>NOT(ISERROR(SEARCH("SIN INICIAR",BA9)))</formula>
    </cfRule>
  </conditionalFormatting>
  <conditionalFormatting sqref="P25">
    <cfRule type="containsText" dxfId="39" priority="29" operator="containsText" text="ALTA">
      <formula>NOT(ISERROR(SEARCH("ALTA",P25)))</formula>
    </cfRule>
    <cfRule type="containsText" dxfId="38" priority="30" operator="containsText" text="EXTREMA">
      <formula>NOT(ISERROR(SEARCH("EXTREMA",P25)))</formula>
    </cfRule>
    <cfRule type="containsText" dxfId="37" priority="31" operator="containsText" text="ALTA">
      <formula>NOT(ISERROR(SEARCH("ALTA",P25)))</formula>
    </cfRule>
    <cfRule type="containsText" dxfId="36" priority="32" operator="containsText" text="MODERADA">
      <formula>NOT(ISERROR(SEARCH("MODERADA",P25)))</formula>
    </cfRule>
    <cfRule type="containsText" dxfId="35" priority="33" operator="containsText" text="BAJA">
      <formula>NOT(ISERROR(SEARCH("BAJA",P25)))</formula>
    </cfRule>
    <cfRule type="colorScale" priority="34">
      <colorScale>
        <cfvo type="num" val="1"/>
        <cfvo type="num" val="2"/>
        <cfvo type="num" val="5"/>
        <color rgb="FFF8696B"/>
        <color rgb="FFFFEB84"/>
        <color rgb="FF63BE7B"/>
      </colorScale>
    </cfRule>
    <cfRule type="colorScale" priority="35">
      <colorScale>
        <cfvo type="min"/>
        <cfvo type="percentile" val="50"/>
        <cfvo type="max"/>
        <color rgb="FFF8696B"/>
        <color rgb="FFFFEB84"/>
        <color rgb="FF63BE7B"/>
      </colorScale>
    </cfRule>
  </conditionalFormatting>
  <conditionalFormatting sqref="P25">
    <cfRule type="containsText" dxfId="34" priority="36" operator="containsText" text="ALTA">
      <formula>NOT(ISERROR(SEARCH("ALTA",P25)))</formula>
    </cfRule>
    <cfRule type="containsText" dxfId="33" priority="37" operator="containsText" text="EXTREMA">
      <formula>NOT(ISERROR(SEARCH("EXTREMA",P25)))</formula>
    </cfRule>
    <cfRule type="containsText" dxfId="32" priority="38" operator="containsText" text="ALTA">
      <formula>NOT(ISERROR(SEARCH("ALTA",P25)))</formula>
    </cfRule>
    <cfRule type="containsText" dxfId="31" priority="39" operator="containsText" text="MODERADA">
      <formula>NOT(ISERROR(SEARCH("MODERADA",P25)))</formula>
    </cfRule>
    <cfRule type="containsText" dxfId="30" priority="40" operator="containsText" text="BAJA">
      <formula>NOT(ISERROR(SEARCH("BAJA",P25)))</formula>
    </cfRule>
    <cfRule type="colorScale" priority="41">
      <colorScale>
        <cfvo type="num" val="1"/>
        <cfvo type="num" val="2"/>
        <cfvo type="num" val="5"/>
        <color rgb="FFF8696B"/>
        <color rgb="FFFFEB84"/>
        <color rgb="FF63BE7B"/>
      </colorScale>
    </cfRule>
    <cfRule type="colorScale" priority="42">
      <colorScale>
        <cfvo type="min"/>
        <cfvo type="percentile" val="50"/>
        <cfvo type="max"/>
        <color rgb="FFF8696B"/>
        <color rgb="FFFFEB84"/>
        <color rgb="FF63BE7B"/>
      </colorScale>
    </cfRule>
  </conditionalFormatting>
  <conditionalFormatting sqref="AI25">
    <cfRule type="containsText" dxfId="29" priority="43" operator="containsText" text="ALTA">
      <formula>NOT(ISERROR(SEARCH("ALTA",AI25)))</formula>
    </cfRule>
    <cfRule type="containsText" dxfId="28" priority="44" operator="containsText" text="EXTREMA">
      <formula>NOT(ISERROR(SEARCH("EXTREMA",AI25)))</formula>
    </cfRule>
    <cfRule type="containsText" dxfId="27" priority="45" operator="containsText" text="ALTA">
      <formula>NOT(ISERROR(SEARCH("ALTA",AI25)))</formula>
    </cfRule>
    <cfRule type="containsText" dxfId="26" priority="46" operator="containsText" text="MODERADA">
      <formula>NOT(ISERROR(SEARCH("MODERADA",AI25)))</formula>
    </cfRule>
    <cfRule type="containsText" dxfId="25" priority="47" operator="containsText" text="BAJA">
      <formula>NOT(ISERROR(SEARCH("BAJA",AI25)))</formula>
    </cfRule>
    <cfRule type="colorScale" priority="48">
      <colorScale>
        <cfvo type="num" val="1"/>
        <cfvo type="num" val="2"/>
        <cfvo type="num" val="5"/>
        <color rgb="FFF8696B"/>
        <color rgb="FFFFEB84"/>
        <color rgb="FF63BE7B"/>
      </colorScale>
    </cfRule>
    <cfRule type="colorScale" priority="49">
      <colorScale>
        <cfvo type="min"/>
        <cfvo type="percentile" val="50"/>
        <cfvo type="max"/>
        <color rgb="FFF8696B"/>
        <color rgb="FFFFEB84"/>
        <color rgb="FF63BE7B"/>
      </colorScale>
    </cfRule>
  </conditionalFormatting>
  <conditionalFormatting sqref="AI25">
    <cfRule type="containsText" dxfId="24" priority="50" operator="containsText" text="ALTA">
      <formula>NOT(ISERROR(SEARCH("ALTA",AI25)))</formula>
    </cfRule>
    <cfRule type="containsText" dxfId="23" priority="51" operator="containsText" text="EXTREMA">
      <formula>NOT(ISERROR(SEARCH("EXTREMA",AI25)))</formula>
    </cfRule>
    <cfRule type="containsText" dxfId="22" priority="52" operator="containsText" text="ALTA">
      <formula>NOT(ISERROR(SEARCH("ALTA",AI25)))</formula>
    </cfRule>
    <cfRule type="containsText" dxfId="21" priority="53" operator="containsText" text="MODERADA">
      <formula>NOT(ISERROR(SEARCH("MODERADA",AI25)))</formula>
    </cfRule>
    <cfRule type="containsText" dxfId="20" priority="54" operator="containsText" text="BAJA">
      <formula>NOT(ISERROR(SEARCH("BAJA",AI25)))</formula>
    </cfRule>
    <cfRule type="colorScale" priority="55">
      <colorScale>
        <cfvo type="num" val="1"/>
        <cfvo type="num" val="2"/>
        <cfvo type="num" val="5"/>
        <color rgb="FFF8696B"/>
        <color rgb="FFFFEB84"/>
        <color rgb="FF63BE7B"/>
      </colorScale>
    </cfRule>
    <cfRule type="colorScale" priority="56">
      <colorScale>
        <cfvo type="min"/>
        <cfvo type="percentile" val="50"/>
        <cfvo type="max"/>
        <color rgb="FFF8696B"/>
        <color rgb="FFFFEB84"/>
        <color rgb="FF63BE7B"/>
      </colorScale>
    </cfRule>
  </conditionalFormatting>
  <conditionalFormatting sqref="P16">
    <cfRule type="containsText" dxfId="19" priority="15" operator="containsText" text="ALTA">
      <formula>NOT(ISERROR(SEARCH("ALTA",P16)))</formula>
    </cfRule>
    <cfRule type="containsText" dxfId="18" priority="16" operator="containsText" text="EXTREMA">
      <formula>NOT(ISERROR(SEARCH("EXTREMA",P16)))</formula>
    </cfRule>
    <cfRule type="containsText" dxfId="17" priority="17" operator="containsText" text="ALTA">
      <formula>NOT(ISERROR(SEARCH("ALTA",P16)))</formula>
    </cfRule>
    <cfRule type="containsText" dxfId="16" priority="18" operator="containsText" text="MODERADA">
      <formula>NOT(ISERROR(SEARCH("MODERADA",P16)))</formula>
    </cfRule>
    <cfRule type="containsText" dxfId="15" priority="19" operator="containsText" text="BAJA">
      <formula>NOT(ISERROR(SEARCH("BAJA",P16)))</formula>
    </cfRule>
    <cfRule type="colorScale" priority="20">
      <colorScale>
        <cfvo type="num" val="1"/>
        <cfvo type="num" val="2"/>
        <cfvo type="num" val="5"/>
        <color rgb="FFF8696B"/>
        <color rgb="FFFFEB84"/>
        <color rgb="FF63BE7B"/>
      </colorScale>
    </cfRule>
    <cfRule type="colorScale" priority="21">
      <colorScale>
        <cfvo type="min"/>
        <cfvo type="percentile" val="50"/>
        <cfvo type="max"/>
        <color rgb="FFF8696B"/>
        <color rgb="FFFFEB84"/>
        <color rgb="FF63BE7B"/>
      </colorScale>
    </cfRule>
  </conditionalFormatting>
  <conditionalFormatting sqref="P16">
    <cfRule type="containsText" dxfId="14" priority="22" operator="containsText" text="ALTA">
      <formula>NOT(ISERROR(SEARCH("ALTA",P16)))</formula>
    </cfRule>
    <cfRule type="containsText" dxfId="13" priority="23" operator="containsText" text="EXTREMA">
      <formula>NOT(ISERROR(SEARCH("EXTREMA",P16)))</formula>
    </cfRule>
    <cfRule type="containsText" dxfId="12" priority="24" operator="containsText" text="ALTA">
      <formula>NOT(ISERROR(SEARCH("ALTA",P16)))</formula>
    </cfRule>
    <cfRule type="containsText" dxfId="11" priority="25" operator="containsText" text="MODERADA">
      <formula>NOT(ISERROR(SEARCH("MODERADA",P16)))</formula>
    </cfRule>
    <cfRule type="containsText" dxfId="10" priority="26" operator="containsText" text="BAJA">
      <formula>NOT(ISERROR(SEARCH("BAJA",P16)))</formula>
    </cfRule>
    <cfRule type="colorScale" priority="27">
      <colorScale>
        <cfvo type="num" val="1"/>
        <cfvo type="num" val="2"/>
        <cfvo type="num" val="5"/>
        <color rgb="FFF8696B"/>
        <color rgb="FFFFEB84"/>
        <color rgb="FF63BE7B"/>
      </colorScale>
    </cfRule>
    <cfRule type="colorScale" priority="28">
      <colorScale>
        <cfvo type="min"/>
        <cfvo type="percentile" val="50"/>
        <cfvo type="max"/>
        <color rgb="FFF8696B"/>
        <color rgb="FFFFEB84"/>
        <color rgb="FF63BE7B"/>
      </colorScale>
    </cfRule>
  </conditionalFormatting>
  <conditionalFormatting sqref="AI16">
    <cfRule type="containsText" dxfId="9" priority="1" operator="containsText" text="ALTA">
      <formula>NOT(ISERROR(SEARCH("ALTA",AI16)))</formula>
    </cfRule>
    <cfRule type="containsText" dxfId="8" priority="2" operator="containsText" text="EXTREMA">
      <formula>NOT(ISERROR(SEARCH("EXTREMA",AI16)))</formula>
    </cfRule>
    <cfRule type="containsText" dxfId="7" priority="3" operator="containsText" text="ALTA">
      <formula>NOT(ISERROR(SEARCH("ALTA",AI16)))</formula>
    </cfRule>
    <cfRule type="containsText" dxfId="6" priority="4" operator="containsText" text="MODERADA">
      <formula>NOT(ISERROR(SEARCH("MODERADA",AI16)))</formula>
    </cfRule>
    <cfRule type="containsText" dxfId="5" priority="5" operator="containsText" text="BAJA">
      <formula>NOT(ISERROR(SEARCH("BAJA",AI16)))</formula>
    </cfRule>
    <cfRule type="colorScale" priority="6">
      <colorScale>
        <cfvo type="num" val="1"/>
        <cfvo type="num" val="2"/>
        <cfvo type="num" val="5"/>
        <color rgb="FFF8696B"/>
        <color rgb="FFFFEB84"/>
        <color rgb="FF63BE7B"/>
      </colorScale>
    </cfRule>
    <cfRule type="colorScale" priority="7">
      <colorScale>
        <cfvo type="min"/>
        <cfvo type="percentile" val="50"/>
        <cfvo type="max"/>
        <color rgb="FFF8696B"/>
        <color rgb="FFFFEB84"/>
        <color rgb="FF63BE7B"/>
      </colorScale>
    </cfRule>
  </conditionalFormatting>
  <conditionalFormatting sqref="AI16">
    <cfRule type="containsText" dxfId="4" priority="8" operator="containsText" text="ALTA">
      <formula>NOT(ISERROR(SEARCH("ALTA",AI16)))</formula>
    </cfRule>
    <cfRule type="containsText" dxfId="3" priority="9" operator="containsText" text="EXTREMA">
      <formula>NOT(ISERROR(SEARCH("EXTREMA",AI16)))</formula>
    </cfRule>
    <cfRule type="containsText" dxfId="2" priority="10" operator="containsText" text="ALTA">
      <formula>NOT(ISERROR(SEARCH("ALTA",AI16)))</formula>
    </cfRule>
    <cfRule type="containsText" dxfId="1" priority="11" operator="containsText" text="MODERADA">
      <formula>NOT(ISERROR(SEARCH("MODERADA",AI16)))</formula>
    </cfRule>
    <cfRule type="containsText" dxfId="0" priority="12" operator="containsText" text="BAJA">
      <formula>NOT(ISERROR(SEARCH("BAJA",AI16)))</formula>
    </cfRule>
    <cfRule type="colorScale" priority="13">
      <colorScale>
        <cfvo type="num" val="1"/>
        <cfvo type="num" val="2"/>
        <cfvo type="num" val="5"/>
        <color rgb="FFF8696B"/>
        <color rgb="FFFFEB84"/>
        <color rgb="FF63BE7B"/>
      </colorScale>
    </cfRule>
    <cfRule type="colorScale" priority="14">
      <colorScale>
        <cfvo type="min"/>
        <cfvo type="percentile" val="50"/>
        <cfvo type="max"/>
        <color rgb="FFF8696B"/>
        <color rgb="FFFFEB84"/>
        <color rgb="FF63BE7B"/>
      </colorScale>
    </cfRule>
  </conditionalFormatting>
  <dataValidations count="10">
    <dataValidation type="list" allowBlank="1" showInputMessage="1" showErrorMessage="1" sqref="H9:H18 H21:H28" xr:uid="{00000000-0002-0000-0200-000000000000}">
      <formula1>Tipo_Impacto</formula1>
    </dataValidation>
    <dataValidation type="list" allowBlank="1" showInputMessage="1" showErrorMessage="1" sqref="K17 K19 K9:K15 K21:K25" xr:uid="{00000000-0002-0000-0200-000001000000}">
      <formula1>Frecuencia</formula1>
    </dataValidation>
    <dataValidation type="list" allowBlank="1" showInputMessage="1" showErrorMessage="1" sqref="M17 M19 M9:M15 M21:M25" xr:uid="{00000000-0002-0000-0200-000002000000}">
      <formula1>Impacto</formula1>
    </dataValidation>
    <dataValidation type="list" allowBlank="1" showInputMessage="1" showErrorMessage="1" sqref="Z17 Z19 Z9:Z15 Z21:Z25" xr:uid="{00000000-0002-0000-0200-000003000000}">
      <formula1>P_8</formula1>
    </dataValidation>
    <dataValidation type="list" allowBlank="1" showInputMessage="1" showErrorMessage="1" sqref="AB17 AB19 AB9:AB15 AB21:AB25" xr:uid="{00000000-0002-0000-0200-000004000000}">
      <formula1>P_9</formula1>
    </dataValidation>
    <dataValidation type="list" allowBlank="1" showErrorMessage="1" sqref="H19:H20" xr:uid="{00000000-0002-0000-0200-000005000000}">
      <formula1>Tipo_Impacto</formula1>
    </dataValidation>
    <dataValidation type="list" allowBlank="1" showInputMessage="1" showErrorMessage="1" sqref="A9:A28" xr:uid="{00000000-0002-0000-0200-000006000000}">
      <formula1>Macroprocesos</formula1>
    </dataValidation>
    <dataValidation type="list" allowBlank="1" showInputMessage="1" showErrorMessage="1" sqref="B9:B28" xr:uid="{00000000-0002-0000-0200-000007000000}">
      <formula1>Procesos</formula1>
    </dataValidation>
    <dataValidation type="list" allowBlank="1" showInputMessage="1" showErrorMessage="1" sqref="D9:D28" xr:uid="{00000000-0002-0000-0200-000008000000}">
      <formula1>Tipología</formula1>
    </dataValidation>
    <dataValidation type="list" allowBlank="1" showInputMessage="1" showErrorMessage="1" sqref="S9:S28" xr:uid="{00000000-0002-0000-0200-000009000000}">
      <formula1>Ejecución</formula1>
    </dataValidation>
  </dataValidations>
  <hyperlinks>
    <hyperlink ref="AX10" r:id="rId1" xr:uid="{00000000-0004-0000-0200-000000000000}"/>
    <hyperlink ref="AX14" r:id="rId2" location="gid=99290053" display="Gestión comercial y mercadeo: _x000a_https://docs.google.com/spreadsheets/d/1ffGQZG5IR9tId9nSyk9frYZ2mmp-TyXKR0AK8i-Gay4/edit#gid=99290053_x000a__x000a_Negocios estrategicos:_x000a_https://drive.google.com/drive/u/2/folders/1ePy6LmLc_VgSlub7tQseWrI7Nl1AzFf0" xr:uid="{00000000-0004-0000-0200-000001000000}"/>
  </hyperlinks>
  <printOptions horizontalCentered="1"/>
  <pageMargins left="0.11" right="0.13" top="0.27559055118110237" bottom="0.32" header="0.19685039370078741" footer="0.17"/>
  <pageSetup paperSize="281" scale="60" pageOrder="overThenDown" orientation="landscape" r:id="rId3"/>
  <colBreaks count="1" manualBreakCount="1">
    <brk id="22" max="1048575" man="1"/>
  </colBreaks>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A000000}">
          <x14:formula1>
            <xm:f>Hoja1!$D$2:$D$34</xm:f>
          </x14:formula1>
          <xm:sqref>AY9:AY28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D2:D34"/>
  <sheetViews>
    <sheetView topLeftCell="A7" workbookViewId="0">
      <selection activeCell="E23" sqref="E23"/>
    </sheetView>
  </sheetViews>
  <sheetFormatPr baseColWidth="10" defaultColWidth="10.6640625" defaultRowHeight="14.4" x14ac:dyDescent="0.3"/>
  <sheetData>
    <row r="2" spans="4:4" x14ac:dyDescent="0.3">
      <c r="D2">
        <v>0</v>
      </c>
    </row>
    <row r="3" spans="4:4" x14ac:dyDescent="0.3">
      <c r="D3">
        <v>0.3</v>
      </c>
    </row>
    <row r="4" spans="4:4" x14ac:dyDescent="0.3">
      <c r="D4">
        <v>0.5</v>
      </c>
    </row>
    <row r="5" spans="4:4" x14ac:dyDescent="0.3">
      <c r="D5">
        <v>1</v>
      </c>
    </row>
    <row r="6" spans="4:4" x14ac:dyDescent="0.3">
      <c r="D6">
        <v>2</v>
      </c>
    </row>
    <row r="7" spans="4:4" x14ac:dyDescent="0.3">
      <c r="D7">
        <v>3</v>
      </c>
    </row>
    <row r="8" spans="4:4" x14ac:dyDescent="0.3">
      <c r="D8">
        <v>4</v>
      </c>
    </row>
    <row r="9" spans="4:4" x14ac:dyDescent="0.3">
      <c r="D9">
        <v>5</v>
      </c>
    </row>
    <row r="10" spans="4:4" x14ac:dyDescent="0.3">
      <c r="D10">
        <v>6</v>
      </c>
    </row>
    <row r="11" spans="4:4" x14ac:dyDescent="0.3">
      <c r="D11">
        <v>7</v>
      </c>
    </row>
    <row r="12" spans="4:4" x14ac:dyDescent="0.3">
      <c r="D12">
        <v>8</v>
      </c>
    </row>
    <row r="13" spans="4:4" x14ac:dyDescent="0.3">
      <c r="D13">
        <v>9</v>
      </c>
    </row>
    <row r="14" spans="4:4" x14ac:dyDescent="0.3">
      <c r="D14">
        <v>10</v>
      </c>
    </row>
    <row r="15" spans="4:4" x14ac:dyDescent="0.3">
      <c r="D15">
        <v>11</v>
      </c>
    </row>
    <row r="16" spans="4:4" x14ac:dyDescent="0.3">
      <c r="D16">
        <v>12</v>
      </c>
    </row>
    <row r="17" spans="4:4" x14ac:dyDescent="0.3">
      <c r="D17">
        <v>13</v>
      </c>
    </row>
    <row r="18" spans="4:4" x14ac:dyDescent="0.3">
      <c r="D18">
        <v>14</v>
      </c>
    </row>
    <row r="19" spans="4:4" x14ac:dyDescent="0.3">
      <c r="D19">
        <v>15</v>
      </c>
    </row>
    <row r="20" spans="4:4" x14ac:dyDescent="0.3">
      <c r="D20">
        <v>16</v>
      </c>
    </row>
    <row r="21" spans="4:4" x14ac:dyDescent="0.3">
      <c r="D21">
        <v>17</v>
      </c>
    </row>
    <row r="22" spans="4:4" x14ac:dyDescent="0.3">
      <c r="D22">
        <v>18</v>
      </c>
    </row>
    <row r="23" spans="4:4" x14ac:dyDescent="0.3">
      <c r="D23">
        <v>19</v>
      </c>
    </row>
    <row r="24" spans="4:4" x14ac:dyDescent="0.3">
      <c r="D24">
        <v>20</v>
      </c>
    </row>
    <row r="25" spans="4:4" x14ac:dyDescent="0.3">
      <c r="D25">
        <v>21</v>
      </c>
    </row>
    <row r="26" spans="4:4" x14ac:dyDescent="0.3">
      <c r="D26">
        <v>22</v>
      </c>
    </row>
    <row r="27" spans="4:4" x14ac:dyDescent="0.3">
      <c r="D27">
        <v>23</v>
      </c>
    </row>
    <row r="28" spans="4:4" x14ac:dyDescent="0.3">
      <c r="D28">
        <v>24</v>
      </c>
    </row>
    <row r="29" spans="4:4" x14ac:dyDescent="0.3">
      <c r="D29">
        <v>25</v>
      </c>
    </row>
    <row r="30" spans="4:4" x14ac:dyDescent="0.3">
      <c r="D30">
        <v>26</v>
      </c>
    </row>
    <row r="31" spans="4:4" x14ac:dyDescent="0.3">
      <c r="D31">
        <v>27</v>
      </c>
    </row>
    <row r="32" spans="4:4" x14ac:dyDescent="0.3">
      <c r="D32">
        <v>28</v>
      </c>
    </row>
    <row r="33" spans="4:4" x14ac:dyDescent="0.3">
      <c r="D33">
        <v>29</v>
      </c>
    </row>
    <row r="34" spans="4:4" x14ac:dyDescent="0.3">
      <c r="D34">
        <v>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6"/>
  <sheetViews>
    <sheetView zoomScale="80" zoomScaleNormal="80" workbookViewId="0">
      <pane xSplit="2" ySplit="7" topLeftCell="C8" activePane="bottomRight" state="frozen"/>
      <selection pane="topRight" sqref="A1:A4"/>
      <selection pane="bottomLeft" sqref="A1:A4"/>
      <selection pane="bottomRight" activeCell="B8" sqref="B8"/>
    </sheetView>
  </sheetViews>
  <sheetFormatPr baseColWidth="10" defaultColWidth="10.6640625" defaultRowHeight="14.4" x14ac:dyDescent="0.3"/>
  <cols>
    <col min="1" max="1" width="6.5546875" customWidth="1"/>
    <col min="2" max="2" width="63" customWidth="1"/>
    <col min="3" max="12" width="15.5546875" customWidth="1"/>
    <col min="13" max="13" width="16.109375" style="88" customWidth="1"/>
    <col min="14" max="18" width="15.5546875" customWidth="1"/>
  </cols>
  <sheetData>
    <row r="1" spans="1:18" ht="15" thickBot="1" x14ac:dyDescent="0.35"/>
    <row r="2" spans="1:18" ht="55.5" customHeight="1" thickBot="1" x14ac:dyDescent="0.35">
      <c r="A2" s="249" t="s">
        <v>349</v>
      </c>
      <c r="B2" s="250"/>
      <c r="C2" s="250"/>
      <c r="D2" s="250"/>
      <c r="E2" s="250"/>
      <c r="F2" s="250"/>
      <c r="G2" s="250"/>
      <c r="H2" s="250"/>
      <c r="I2" s="250"/>
      <c r="J2" s="250"/>
      <c r="K2" s="250"/>
      <c r="L2" s="250"/>
      <c r="M2" s="250"/>
      <c r="N2" s="250"/>
      <c r="O2" s="250"/>
      <c r="P2" s="250"/>
      <c r="Q2" s="250"/>
      <c r="R2" s="251"/>
    </row>
    <row r="3" spans="1:18" ht="15" thickBot="1" x14ac:dyDescent="0.35"/>
    <row r="4" spans="1:18" x14ac:dyDescent="0.3">
      <c r="B4" s="141" t="s">
        <v>350</v>
      </c>
      <c r="C4" s="53">
        <f>COUNTIF(C8:C26,"SI")</f>
        <v>9</v>
      </c>
      <c r="D4" s="54">
        <f>COUNTIF(D8:D26,"SI")</f>
        <v>7</v>
      </c>
      <c r="E4" s="54">
        <f t="shared" ref="E4:P4" si="0">COUNTIF(E8:E26,"SI")</f>
        <v>7</v>
      </c>
      <c r="F4" s="54">
        <f t="shared" si="0"/>
        <v>8</v>
      </c>
      <c r="G4" s="54">
        <f t="shared" si="0"/>
        <v>11</v>
      </c>
      <c r="H4" s="54">
        <f t="shared" si="0"/>
        <v>10</v>
      </c>
      <c r="I4" s="54">
        <f t="shared" si="0"/>
        <v>10</v>
      </c>
      <c r="J4" s="54">
        <f t="shared" si="0"/>
        <v>11</v>
      </c>
      <c r="K4" s="54">
        <f t="shared" si="0"/>
        <v>10</v>
      </c>
      <c r="L4" s="54">
        <f t="shared" si="0"/>
        <v>11</v>
      </c>
      <c r="M4" s="89">
        <f t="shared" si="0"/>
        <v>16</v>
      </c>
      <c r="N4" s="54">
        <f t="shared" si="0"/>
        <v>11</v>
      </c>
      <c r="O4" s="54">
        <f t="shared" si="0"/>
        <v>12</v>
      </c>
      <c r="P4" s="54">
        <f t="shared" si="0"/>
        <v>12</v>
      </c>
      <c r="Q4" s="54">
        <f>COUNTIF(Q8:Q26,"SI")</f>
        <v>10</v>
      </c>
      <c r="R4" s="44">
        <f>COUNTIF(R8:R26,"SI")</f>
        <v>12</v>
      </c>
    </row>
    <row r="5" spans="1:18" ht="15" thickBot="1" x14ac:dyDescent="0.35">
      <c r="B5" s="142" t="s">
        <v>13</v>
      </c>
      <c r="C5" s="55" t="str">
        <f>IF(C4=0,"-",IF(C4&lt;=5,"Moderado",IF(C4&lt;=11,"Mayor",IF(C4&lt;=19,"Catastrófico"))))</f>
        <v>Mayor</v>
      </c>
      <c r="D5" s="56" t="str">
        <f>IF(D4=0,"-",IF(D4&lt;=5,"Moderado",IF(D4&lt;=11,"Mayor",IF(D4&lt;=19,"Catastrófico"))))</f>
        <v>Mayor</v>
      </c>
      <c r="E5" s="56" t="str">
        <f t="shared" ref="E5:P5" si="1">IF(E4=0,"-",IF(E4&lt;=5,"Moderado",IF(E4&lt;=11,"Mayor",IF(E4&lt;=19,"Catastrófico"))))</f>
        <v>Mayor</v>
      </c>
      <c r="F5" s="56" t="str">
        <f t="shared" si="1"/>
        <v>Mayor</v>
      </c>
      <c r="G5" s="56" t="str">
        <f t="shared" si="1"/>
        <v>Mayor</v>
      </c>
      <c r="H5" s="56" t="str">
        <f t="shared" si="1"/>
        <v>Mayor</v>
      </c>
      <c r="I5" s="56" t="str">
        <f t="shared" si="1"/>
        <v>Mayor</v>
      </c>
      <c r="J5" s="56" t="str">
        <f t="shared" si="1"/>
        <v>Mayor</v>
      </c>
      <c r="K5" s="56" t="str">
        <f t="shared" si="1"/>
        <v>Mayor</v>
      </c>
      <c r="L5" s="56" t="str">
        <f t="shared" si="1"/>
        <v>Mayor</v>
      </c>
      <c r="M5" s="90" t="str">
        <f t="shared" si="1"/>
        <v>Catastrófico</v>
      </c>
      <c r="N5" s="56" t="str">
        <f t="shared" si="1"/>
        <v>Mayor</v>
      </c>
      <c r="O5" s="56" t="str">
        <f t="shared" si="1"/>
        <v>Catastrófico</v>
      </c>
      <c r="P5" s="56" t="str">
        <f t="shared" si="1"/>
        <v>Catastrófico</v>
      </c>
      <c r="Q5" s="56" t="str">
        <f>IF(Q4=0,"-",IF(Q4&lt;=5,"Moderado",IF(Q4&lt;=11,"Mayor",IF(Q4&lt;=19,"Catastrófico"))))</f>
        <v>Mayor</v>
      </c>
      <c r="R5" s="45" t="str">
        <f>IF(R4=0,"-",IF(R4&lt;=5,"Moderado",IF(R4&lt;=11,"Mayor",IF(R4&lt;=19,"Catastrófico"))))</f>
        <v>Catastrófico</v>
      </c>
    </row>
    <row r="6" spans="1:18" ht="15" thickBot="1" x14ac:dyDescent="0.35">
      <c r="C6" s="43"/>
      <c r="D6" s="43"/>
      <c r="Q6" s="99"/>
      <c r="R6" s="99"/>
    </row>
    <row r="7" spans="1:18" ht="22.5" customHeight="1" thickBot="1" x14ac:dyDescent="0.35">
      <c r="A7" s="86"/>
      <c r="B7" s="86"/>
      <c r="C7" s="57" t="s">
        <v>162</v>
      </c>
      <c r="D7" s="58" t="s">
        <v>176</v>
      </c>
      <c r="E7" s="58" t="s">
        <v>187</v>
      </c>
      <c r="F7" s="58" t="s">
        <v>193</v>
      </c>
      <c r="G7" s="58" t="s">
        <v>204</v>
      </c>
      <c r="H7" s="58" t="s">
        <v>215</v>
      </c>
      <c r="I7" s="58" t="s">
        <v>224</v>
      </c>
      <c r="J7" s="58" t="s">
        <v>237</v>
      </c>
      <c r="K7" s="58" t="s">
        <v>251</v>
      </c>
      <c r="L7" s="58" t="s">
        <v>268</v>
      </c>
      <c r="M7" s="91" t="s">
        <v>284</v>
      </c>
      <c r="N7" s="58" t="s">
        <v>294</v>
      </c>
      <c r="O7" s="58" t="s">
        <v>306</v>
      </c>
      <c r="P7" s="58" t="s">
        <v>316</v>
      </c>
      <c r="Q7" s="58" t="s">
        <v>328</v>
      </c>
      <c r="R7" s="59" t="s">
        <v>351</v>
      </c>
    </row>
    <row r="8" spans="1:18" x14ac:dyDescent="0.3">
      <c r="A8" s="106">
        <v>1</v>
      </c>
      <c r="B8" s="143" t="s">
        <v>352</v>
      </c>
      <c r="C8" s="100" t="s">
        <v>49</v>
      </c>
      <c r="D8" s="101" t="s">
        <v>49</v>
      </c>
      <c r="E8" s="102" t="s">
        <v>49</v>
      </c>
      <c r="F8" s="102" t="s">
        <v>49</v>
      </c>
      <c r="G8" s="102" t="s">
        <v>49</v>
      </c>
      <c r="H8" s="102" t="s">
        <v>49</v>
      </c>
      <c r="I8" s="101" t="s">
        <v>49</v>
      </c>
      <c r="J8" s="102" t="s">
        <v>49</v>
      </c>
      <c r="K8" s="102" t="s">
        <v>49</v>
      </c>
      <c r="L8" s="103" t="s">
        <v>49</v>
      </c>
      <c r="M8" s="104" t="s">
        <v>49</v>
      </c>
      <c r="N8" s="104" t="s">
        <v>49</v>
      </c>
      <c r="O8" s="104" t="s">
        <v>49</v>
      </c>
      <c r="P8" s="102" t="s">
        <v>49</v>
      </c>
      <c r="Q8" s="102" t="s">
        <v>49</v>
      </c>
      <c r="R8" s="105" t="s">
        <v>49</v>
      </c>
    </row>
    <row r="9" spans="1:18" x14ac:dyDescent="0.3">
      <c r="A9" s="107">
        <v>2</v>
      </c>
      <c r="B9" s="144" t="s">
        <v>353</v>
      </c>
      <c r="C9" s="72" t="s">
        <v>49</v>
      </c>
      <c r="D9" s="51" t="s">
        <v>66</v>
      </c>
      <c r="E9" s="74" t="s">
        <v>49</v>
      </c>
      <c r="F9" s="74" t="s">
        <v>49</v>
      </c>
      <c r="G9" s="74" t="s">
        <v>49</v>
      </c>
      <c r="H9" s="74" t="s">
        <v>49</v>
      </c>
      <c r="I9" s="51" t="s">
        <v>49</v>
      </c>
      <c r="J9" s="74" t="s">
        <v>49</v>
      </c>
      <c r="K9" s="74" t="s">
        <v>49</v>
      </c>
      <c r="L9" s="84" t="s">
        <v>49</v>
      </c>
      <c r="M9" s="50" t="s">
        <v>49</v>
      </c>
      <c r="N9" s="50" t="s">
        <v>49</v>
      </c>
      <c r="O9" s="50" t="s">
        <v>49</v>
      </c>
      <c r="P9" s="74" t="s">
        <v>49</v>
      </c>
      <c r="Q9" s="74" t="s">
        <v>49</v>
      </c>
      <c r="R9" s="77" t="s">
        <v>49</v>
      </c>
    </row>
    <row r="10" spans="1:18" x14ac:dyDescent="0.3">
      <c r="A10" s="107">
        <v>3</v>
      </c>
      <c r="B10" s="144" t="s">
        <v>354</v>
      </c>
      <c r="C10" s="72" t="s">
        <v>66</v>
      </c>
      <c r="D10" s="51" t="s">
        <v>49</v>
      </c>
      <c r="E10" s="74" t="s">
        <v>66</v>
      </c>
      <c r="F10" s="74" t="s">
        <v>49</v>
      </c>
      <c r="G10" s="74" t="s">
        <v>49</v>
      </c>
      <c r="H10" s="74" t="s">
        <v>355</v>
      </c>
      <c r="I10" s="51" t="s">
        <v>355</v>
      </c>
      <c r="J10" s="74" t="s">
        <v>49</v>
      </c>
      <c r="K10" s="74" t="s">
        <v>49</v>
      </c>
      <c r="L10" s="84" t="s">
        <v>66</v>
      </c>
      <c r="M10" s="50" t="s">
        <v>49</v>
      </c>
      <c r="N10" s="50" t="s">
        <v>49</v>
      </c>
      <c r="O10" s="50" t="s">
        <v>49</v>
      </c>
      <c r="P10" s="74" t="s">
        <v>49</v>
      </c>
      <c r="Q10" s="74" t="s">
        <v>66</v>
      </c>
      <c r="R10" s="77" t="s">
        <v>49</v>
      </c>
    </row>
    <row r="11" spans="1:18" ht="26.4" x14ac:dyDescent="0.3">
      <c r="A11" s="107">
        <v>4</v>
      </c>
      <c r="B11" s="144" t="s">
        <v>356</v>
      </c>
      <c r="C11" s="72" t="s">
        <v>66</v>
      </c>
      <c r="D11" s="51" t="s">
        <v>66</v>
      </c>
      <c r="E11" s="74" t="s">
        <v>66</v>
      </c>
      <c r="F11" s="74" t="s">
        <v>66</v>
      </c>
      <c r="G11" s="74" t="s">
        <v>49</v>
      </c>
      <c r="H11" s="74" t="s">
        <v>66</v>
      </c>
      <c r="I11" s="51" t="s">
        <v>66</v>
      </c>
      <c r="J11" s="74" t="s">
        <v>66</v>
      </c>
      <c r="K11" s="74" t="s">
        <v>66</v>
      </c>
      <c r="L11" s="84" t="s">
        <v>66</v>
      </c>
      <c r="M11" s="50" t="s">
        <v>66</v>
      </c>
      <c r="N11" s="50" t="s">
        <v>66</v>
      </c>
      <c r="O11" s="50" t="s">
        <v>66</v>
      </c>
      <c r="P11" s="74" t="s">
        <v>66</v>
      </c>
      <c r="Q11" s="74" t="s">
        <v>66</v>
      </c>
      <c r="R11" s="77" t="s">
        <v>66</v>
      </c>
    </row>
    <row r="12" spans="1:18" x14ac:dyDescent="0.3">
      <c r="A12" s="107">
        <v>5</v>
      </c>
      <c r="B12" s="144" t="s">
        <v>357</v>
      </c>
      <c r="C12" s="72" t="s">
        <v>49</v>
      </c>
      <c r="D12" s="51" t="s">
        <v>49</v>
      </c>
      <c r="E12" s="74" t="s">
        <v>49</v>
      </c>
      <c r="F12" s="74" t="s">
        <v>49</v>
      </c>
      <c r="G12" s="74" t="s">
        <v>49</v>
      </c>
      <c r="H12" s="74" t="s">
        <v>49</v>
      </c>
      <c r="I12" s="51" t="s">
        <v>49</v>
      </c>
      <c r="J12" s="74" t="s">
        <v>66</v>
      </c>
      <c r="K12" s="74" t="s">
        <v>49</v>
      </c>
      <c r="L12" s="84" t="s">
        <v>49</v>
      </c>
      <c r="M12" s="50" t="s">
        <v>49</v>
      </c>
      <c r="N12" s="50" t="s">
        <v>49</v>
      </c>
      <c r="O12" s="50" t="s">
        <v>49</v>
      </c>
      <c r="P12" s="74" t="s">
        <v>49</v>
      </c>
      <c r="Q12" s="74" t="s">
        <v>49</v>
      </c>
      <c r="R12" s="77" t="s">
        <v>49</v>
      </c>
    </row>
    <row r="13" spans="1:18" x14ac:dyDescent="0.3">
      <c r="A13" s="107">
        <v>6</v>
      </c>
      <c r="B13" s="144" t="s">
        <v>358</v>
      </c>
      <c r="C13" s="72" t="s">
        <v>66</v>
      </c>
      <c r="D13" s="51" t="s">
        <v>66</v>
      </c>
      <c r="E13" s="74" t="s">
        <v>66</v>
      </c>
      <c r="F13" s="74" t="s">
        <v>49</v>
      </c>
      <c r="G13" s="74" t="s">
        <v>49</v>
      </c>
      <c r="H13" s="74" t="s">
        <v>49</v>
      </c>
      <c r="I13" s="51" t="s">
        <v>49</v>
      </c>
      <c r="J13" s="74" t="s">
        <v>49</v>
      </c>
      <c r="K13" s="74" t="s">
        <v>49</v>
      </c>
      <c r="L13" s="84" t="s">
        <v>49</v>
      </c>
      <c r="M13" s="50" t="s">
        <v>49</v>
      </c>
      <c r="N13" s="50" t="s">
        <v>49</v>
      </c>
      <c r="O13" s="50" t="s">
        <v>49</v>
      </c>
      <c r="P13" s="74" t="s">
        <v>49</v>
      </c>
      <c r="Q13" s="74" t="s">
        <v>49</v>
      </c>
      <c r="R13" s="77" t="s">
        <v>49</v>
      </c>
    </row>
    <row r="14" spans="1:18" x14ac:dyDescent="0.3">
      <c r="A14" s="107">
        <v>7</v>
      </c>
      <c r="B14" s="144" t="s">
        <v>359</v>
      </c>
      <c r="C14" s="72" t="s">
        <v>66</v>
      </c>
      <c r="D14" s="51" t="s">
        <v>66</v>
      </c>
      <c r="E14" s="74" t="s">
        <v>49</v>
      </c>
      <c r="F14" s="74" t="s">
        <v>66</v>
      </c>
      <c r="G14" s="74" t="s">
        <v>49</v>
      </c>
      <c r="H14" s="74" t="s">
        <v>49</v>
      </c>
      <c r="I14" s="51" t="s">
        <v>49</v>
      </c>
      <c r="J14" s="74" t="s">
        <v>49</v>
      </c>
      <c r="K14" s="74" t="s">
        <v>66</v>
      </c>
      <c r="L14" s="84" t="s">
        <v>49</v>
      </c>
      <c r="M14" s="50" t="s">
        <v>49</v>
      </c>
      <c r="N14" s="50" t="s">
        <v>49</v>
      </c>
      <c r="O14" s="50" t="s">
        <v>49</v>
      </c>
      <c r="P14" s="74" t="s">
        <v>49</v>
      </c>
      <c r="Q14" s="74" t="s">
        <v>49</v>
      </c>
      <c r="R14" s="77" t="s">
        <v>49</v>
      </c>
    </row>
    <row r="15" spans="1:18" ht="26.25" customHeight="1" x14ac:dyDescent="0.3">
      <c r="A15" s="107">
        <v>8</v>
      </c>
      <c r="B15" s="144" t="s">
        <v>360</v>
      </c>
      <c r="C15" s="72" t="s">
        <v>66</v>
      </c>
      <c r="D15" s="51" t="s">
        <v>66</v>
      </c>
      <c r="E15" s="74" t="s">
        <v>66</v>
      </c>
      <c r="F15" s="74" t="s">
        <v>66</v>
      </c>
      <c r="G15" s="74" t="s">
        <v>66</v>
      </c>
      <c r="H15" s="74" t="s">
        <v>66</v>
      </c>
      <c r="I15" s="51" t="s">
        <v>66</v>
      </c>
      <c r="J15" s="74" t="s">
        <v>66</v>
      </c>
      <c r="K15" s="74" t="s">
        <v>66</v>
      </c>
      <c r="L15" s="84" t="s">
        <v>66</v>
      </c>
      <c r="M15" s="50" t="s">
        <v>49</v>
      </c>
      <c r="N15" s="50" t="s">
        <v>66</v>
      </c>
      <c r="O15" s="50" t="s">
        <v>66</v>
      </c>
      <c r="P15" s="74" t="s">
        <v>66</v>
      </c>
      <c r="Q15" s="74" t="s">
        <v>66</v>
      </c>
      <c r="R15" s="77" t="s">
        <v>66</v>
      </c>
    </row>
    <row r="16" spans="1:18" x14ac:dyDescent="0.3">
      <c r="A16" s="107">
        <v>9</v>
      </c>
      <c r="B16" s="144" t="s">
        <v>361</v>
      </c>
      <c r="C16" s="72" t="s">
        <v>49</v>
      </c>
      <c r="D16" s="51" t="s">
        <v>66</v>
      </c>
      <c r="E16" s="74" t="s">
        <v>66</v>
      </c>
      <c r="F16" s="74" t="s">
        <v>66</v>
      </c>
      <c r="G16" s="74" t="s">
        <v>66</v>
      </c>
      <c r="H16" s="74" t="s">
        <v>66</v>
      </c>
      <c r="I16" s="51" t="s">
        <v>66</v>
      </c>
      <c r="J16" s="74" t="s">
        <v>49</v>
      </c>
      <c r="K16" s="74" t="s">
        <v>66</v>
      </c>
      <c r="L16" s="84" t="s">
        <v>49</v>
      </c>
      <c r="M16" s="50" t="s">
        <v>49</v>
      </c>
      <c r="N16" s="50" t="s">
        <v>66</v>
      </c>
      <c r="O16" s="50" t="s">
        <v>49</v>
      </c>
      <c r="P16" s="74" t="s">
        <v>49</v>
      </c>
      <c r="Q16" s="74" t="s">
        <v>66</v>
      </c>
      <c r="R16" s="77" t="s">
        <v>49</v>
      </c>
    </row>
    <row r="17" spans="1:18" ht="26.4" x14ac:dyDescent="0.3">
      <c r="A17" s="107">
        <v>10</v>
      </c>
      <c r="B17" s="144" t="s">
        <v>362</v>
      </c>
      <c r="C17" s="72" t="s">
        <v>49</v>
      </c>
      <c r="D17" s="51" t="s">
        <v>49</v>
      </c>
      <c r="E17" s="74" t="s">
        <v>49</v>
      </c>
      <c r="F17" s="74" t="s">
        <v>49</v>
      </c>
      <c r="G17" s="74" t="s">
        <v>49</v>
      </c>
      <c r="H17" s="74" t="s">
        <v>49</v>
      </c>
      <c r="I17" s="51" t="s">
        <v>49</v>
      </c>
      <c r="J17" s="74" t="s">
        <v>49</v>
      </c>
      <c r="K17" s="74" t="s">
        <v>49</v>
      </c>
      <c r="L17" s="84" t="s">
        <v>49</v>
      </c>
      <c r="M17" s="50" t="s">
        <v>49</v>
      </c>
      <c r="N17" s="50" t="s">
        <v>49</v>
      </c>
      <c r="O17" s="50" t="s">
        <v>49</v>
      </c>
      <c r="P17" s="74" t="s">
        <v>49</v>
      </c>
      <c r="Q17" s="74" t="s">
        <v>49</v>
      </c>
      <c r="R17" s="77" t="s">
        <v>49</v>
      </c>
    </row>
    <row r="18" spans="1:18" x14ac:dyDescent="0.3">
      <c r="A18" s="107">
        <v>11</v>
      </c>
      <c r="B18" s="144" t="s">
        <v>363</v>
      </c>
      <c r="C18" s="72" t="s">
        <v>49</v>
      </c>
      <c r="D18" s="51" t="s">
        <v>49</v>
      </c>
      <c r="E18" s="74" t="s">
        <v>49</v>
      </c>
      <c r="F18" s="74" t="s">
        <v>49</v>
      </c>
      <c r="G18" s="74" t="s">
        <v>66</v>
      </c>
      <c r="H18" s="74" t="s">
        <v>49</v>
      </c>
      <c r="I18" s="51" t="s">
        <v>49</v>
      </c>
      <c r="J18" s="74" t="s">
        <v>49</v>
      </c>
      <c r="K18" s="74" t="s">
        <v>49</v>
      </c>
      <c r="L18" s="84" t="s">
        <v>49</v>
      </c>
      <c r="M18" s="50" t="s">
        <v>49</v>
      </c>
      <c r="N18" s="50" t="s">
        <v>49</v>
      </c>
      <c r="O18" s="50" t="s">
        <v>49</v>
      </c>
      <c r="P18" s="74" t="s">
        <v>49</v>
      </c>
      <c r="Q18" s="74" t="s">
        <v>49</v>
      </c>
      <c r="R18" s="77" t="s">
        <v>49</v>
      </c>
    </row>
    <row r="19" spans="1:18" x14ac:dyDescent="0.3">
      <c r="A19" s="107">
        <v>12</v>
      </c>
      <c r="B19" s="144" t="s">
        <v>364</v>
      </c>
      <c r="C19" s="72" t="s">
        <v>49</v>
      </c>
      <c r="D19" s="51" t="s">
        <v>49</v>
      </c>
      <c r="E19" s="74" t="s">
        <v>49</v>
      </c>
      <c r="F19" s="74" t="s">
        <v>49</v>
      </c>
      <c r="G19" s="74" t="s">
        <v>49</v>
      </c>
      <c r="H19" s="74" t="s">
        <v>49</v>
      </c>
      <c r="I19" s="51" t="s">
        <v>49</v>
      </c>
      <c r="J19" s="74" t="s">
        <v>49</v>
      </c>
      <c r="K19" s="74" t="s">
        <v>49</v>
      </c>
      <c r="L19" s="84" t="s">
        <v>49</v>
      </c>
      <c r="M19" s="50" t="s">
        <v>49</v>
      </c>
      <c r="N19" s="50" t="s">
        <v>49</v>
      </c>
      <c r="O19" s="50" t="s">
        <v>49</v>
      </c>
      <c r="P19" s="74" t="s">
        <v>49</v>
      </c>
      <c r="Q19" s="74" t="s">
        <v>49</v>
      </c>
      <c r="R19" s="77" t="s">
        <v>49</v>
      </c>
    </row>
    <row r="20" spans="1:18" x14ac:dyDescent="0.3">
      <c r="A20" s="107">
        <v>13</v>
      </c>
      <c r="B20" s="144" t="s">
        <v>365</v>
      </c>
      <c r="C20" s="72" t="s">
        <v>49</v>
      </c>
      <c r="D20" s="51" t="s">
        <v>66</v>
      </c>
      <c r="E20" s="74" t="s">
        <v>66</v>
      </c>
      <c r="F20" s="74" t="s">
        <v>66</v>
      </c>
      <c r="G20" s="74" t="s">
        <v>49</v>
      </c>
      <c r="H20" s="74" t="s">
        <v>49</v>
      </c>
      <c r="I20" s="51" t="s">
        <v>49</v>
      </c>
      <c r="J20" s="74" t="s">
        <v>49</v>
      </c>
      <c r="K20" s="74" t="s">
        <v>49</v>
      </c>
      <c r="L20" s="84" t="s">
        <v>49</v>
      </c>
      <c r="M20" s="50" t="s">
        <v>49</v>
      </c>
      <c r="N20" s="50" t="s">
        <v>49</v>
      </c>
      <c r="O20" s="50" t="s">
        <v>49</v>
      </c>
      <c r="P20" s="74" t="s">
        <v>49</v>
      </c>
      <c r="Q20" s="74" t="s">
        <v>49</v>
      </c>
      <c r="R20" s="77" t="s">
        <v>49</v>
      </c>
    </row>
    <row r="21" spans="1:18" x14ac:dyDescent="0.3">
      <c r="A21" s="107">
        <v>14</v>
      </c>
      <c r="B21" s="144" t="s">
        <v>366</v>
      </c>
      <c r="C21" s="72" t="s">
        <v>66</v>
      </c>
      <c r="D21" s="51" t="s">
        <v>49</v>
      </c>
      <c r="E21" s="74" t="s">
        <v>66</v>
      </c>
      <c r="F21" s="74" t="s">
        <v>66</v>
      </c>
      <c r="G21" s="74" t="s">
        <v>49</v>
      </c>
      <c r="H21" s="74" t="s">
        <v>49</v>
      </c>
      <c r="I21" s="51" t="s">
        <v>49</v>
      </c>
      <c r="J21" s="74" t="s">
        <v>49</v>
      </c>
      <c r="K21" s="74" t="s">
        <v>49</v>
      </c>
      <c r="L21" s="84" t="s">
        <v>49</v>
      </c>
      <c r="M21" s="50" t="s">
        <v>49</v>
      </c>
      <c r="N21" s="50" t="s">
        <v>49</v>
      </c>
      <c r="O21" s="50" t="s">
        <v>49</v>
      </c>
      <c r="P21" s="74" t="s">
        <v>49</v>
      </c>
      <c r="Q21" s="74" t="s">
        <v>49</v>
      </c>
      <c r="R21" s="77" t="s">
        <v>49</v>
      </c>
    </row>
    <row r="22" spans="1:18" x14ac:dyDescent="0.3">
      <c r="A22" s="107">
        <v>15</v>
      </c>
      <c r="B22" s="144" t="s">
        <v>367</v>
      </c>
      <c r="C22" s="72" t="s">
        <v>49</v>
      </c>
      <c r="D22" s="51" t="s">
        <v>66</v>
      </c>
      <c r="E22" s="74" t="s">
        <v>66</v>
      </c>
      <c r="F22" s="74" t="s">
        <v>66</v>
      </c>
      <c r="G22" s="74" t="s">
        <v>66</v>
      </c>
      <c r="H22" s="74" t="s">
        <v>66</v>
      </c>
      <c r="I22" s="51" t="s">
        <v>66</v>
      </c>
      <c r="J22" s="74" t="s">
        <v>66</v>
      </c>
      <c r="K22" s="74" t="s">
        <v>66</v>
      </c>
      <c r="L22" s="84" t="s">
        <v>66</v>
      </c>
      <c r="M22" s="50" t="s">
        <v>49</v>
      </c>
      <c r="N22" s="50" t="s">
        <v>66</v>
      </c>
      <c r="O22" s="50" t="s">
        <v>66</v>
      </c>
      <c r="P22" s="74" t="s">
        <v>66</v>
      </c>
      <c r="Q22" s="74" t="s">
        <v>66</v>
      </c>
      <c r="R22" s="77" t="s">
        <v>66</v>
      </c>
    </row>
    <row r="23" spans="1:18" x14ac:dyDescent="0.3">
      <c r="A23" s="107">
        <v>16</v>
      </c>
      <c r="B23" s="144" t="s">
        <v>368</v>
      </c>
      <c r="C23" s="72" t="s">
        <v>66</v>
      </c>
      <c r="D23" s="51" t="s">
        <v>66</v>
      </c>
      <c r="E23" s="74" t="s">
        <v>66</v>
      </c>
      <c r="F23" s="74" t="s">
        <v>66</v>
      </c>
      <c r="G23" s="74" t="s">
        <v>66</v>
      </c>
      <c r="H23" s="74" t="s">
        <v>66</v>
      </c>
      <c r="I23" s="51" t="s">
        <v>66</v>
      </c>
      <c r="J23" s="74" t="s">
        <v>66</v>
      </c>
      <c r="K23" s="74" t="s">
        <v>66</v>
      </c>
      <c r="L23" s="84" t="s">
        <v>66</v>
      </c>
      <c r="M23" s="50" t="s">
        <v>66</v>
      </c>
      <c r="N23" s="50" t="s">
        <v>66</v>
      </c>
      <c r="O23" s="50" t="s">
        <v>66</v>
      </c>
      <c r="P23" s="74" t="s">
        <v>66</v>
      </c>
      <c r="Q23" s="74" t="s">
        <v>66</v>
      </c>
      <c r="R23" s="77" t="s">
        <v>66</v>
      </c>
    </row>
    <row r="24" spans="1:18" x14ac:dyDescent="0.3">
      <c r="A24" s="107">
        <v>17</v>
      </c>
      <c r="B24" s="144" t="s">
        <v>369</v>
      </c>
      <c r="C24" s="72" t="s">
        <v>66</v>
      </c>
      <c r="D24" s="51" t="s">
        <v>66</v>
      </c>
      <c r="E24" s="74" t="s">
        <v>66</v>
      </c>
      <c r="F24" s="74" t="s">
        <v>66</v>
      </c>
      <c r="G24" s="74" t="s">
        <v>66</v>
      </c>
      <c r="H24" s="74" t="s">
        <v>66</v>
      </c>
      <c r="I24" s="51" t="s">
        <v>66</v>
      </c>
      <c r="J24" s="74" t="s">
        <v>66</v>
      </c>
      <c r="K24" s="74" t="s">
        <v>66</v>
      </c>
      <c r="L24" s="84" t="s">
        <v>66</v>
      </c>
      <c r="M24" s="50" t="s">
        <v>49</v>
      </c>
      <c r="N24" s="50" t="s">
        <v>66</v>
      </c>
      <c r="O24" s="50" t="s">
        <v>66</v>
      </c>
      <c r="P24" s="74" t="s">
        <v>66</v>
      </c>
      <c r="Q24" s="74" t="s">
        <v>66</v>
      </c>
      <c r="R24" s="77" t="s">
        <v>66</v>
      </c>
    </row>
    <row r="25" spans="1:18" x14ac:dyDescent="0.3">
      <c r="A25" s="107">
        <v>18</v>
      </c>
      <c r="B25" s="144" t="s">
        <v>370</v>
      </c>
      <c r="C25" s="72" t="s">
        <v>66</v>
      </c>
      <c r="D25" s="51" t="s">
        <v>66</v>
      </c>
      <c r="E25" s="74" t="s">
        <v>66</v>
      </c>
      <c r="F25" s="74" t="s">
        <v>66</v>
      </c>
      <c r="G25" s="74" t="s">
        <v>66</v>
      </c>
      <c r="H25" s="74" t="s">
        <v>66</v>
      </c>
      <c r="I25" s="51" t="s">
        <v>66</v>
      </c>
      <c r="J25" s="74" t="s">
        <v>66</v>
      </c>
      <c r="K25" s="74" t="s">
        <v>66</v>
      </c>
      <c r="L25" s="84" t="s">
        <v>66</v>
      </c>
      <c r="M25" s="50" t="s">
        <v>49</v>
      </c>
      <c r="N25" s="50" t="s">
        <v>66</v>
      </c>
      <c r="O25" s="50" t="s">
        <v>66</v>
      </c>
      <c r="P25" s="74" t="s">
        <v>66</v>
      </c>
      <c r="Q25" s="74" t="s">
        <v>66</v>
      </c>
      <c r="R25" s="77" t="s">
        <v>66</v>
      </c>
    </row>
    <row r="26" spans="1:18" ht="15" thickBot="1" x14ac:dyDescent="0.35">
      <c r="A26" s="108">
        <v>19</v>
      </c>
      <c r="B26" s="145" t="s">
        <v>371</v>
      </c>
      <c r="C26" s="73" t="s">
        <v>66</v>
      </c>
      <c r="D26" s="75" t="s">
        <v>66</v>
      </c>
      <c r="E26" s="75" t="s">
        <v>66</v>
      </c>
      <c r="F26" s="75" t="s">
        <v>66</v>
      </c>
      <c r="G26" s="75" t="s">
        <v>66</v>
      </c>
      <c r="H26" s="75" t="s">
        <v>66</v>
      </c>
      <c r="I26" s="75" t="s">
        <v>66</v>
      </c>
      <c r="J26" s="75" t="s">
        <v>66</v>
      </c>
      <c r="K26" s="75" t="s">
        <v>66</v>
      </c>
      <c r="L26" s="85" t="s">
        <v>66</v>
      </c>
      <c r="M26" s="52" t="s">
        <v>66</v>
      </c>
      <c r="N26" s="52" t="s">
        <v>66</v>
      </c>
      <c r="O26" s="52" t="s">
        <v>66</v>
      </c>
      <c r="P26" s="75" t="s">
        <v>66</v>
      </c>
      <c r="Q26" s="75" t="s">
        <v>66</v>
      </c>
      <c r="R26" s="78" t="s">
        <v>66</v>
      </c>
    </row>
  </sheetData>
  <mergeCells count="1">
    <mergeCell ref="A2:R2"/>
  </mergeCells>
  <phoneticPr fontId="19" type="noConversion"/>
  <dataValidations disablePrompts="1" count="2">
    <dataValidation type="list" allowBlank="1" showInputMessage="1" showErrorMessage="1" sqref="E8:E26 J8:K26 P8:R26" xr:uid="{00000000-0002-0000-0400-000000000000}">
      <formula1>Si_No</formula1>
    </dataValidation>
    <dataValidation type="list" allowBlank="1" showErrorMessage="1" sqref="L8:L26" xr:uid="{00000000-0002-0000-0400-000001000000}">
      <formula1>Si_No</formula1>
    </dataValidation>
  </dataValidations>
  <printOptions horizontalCentered="1"/>
  <pageMargins left="0.27559055118110237" right="0.27559055118110237" top="0.33" bottom="0.74803149606299213" header="0.2" footer="0.31496062992125984"/>
  <pageSetup scale="6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X276"/>
  <sheetViews>
    <sheetView zoomScale="85" zoomScaleNormal="85" workbookViewId="0">
      <pane ySplit="2" topLeftCell="A15" activePane="bottomLeft" state="frozen"/>
      <selection sqref="A1:A4"/>
      <selection pane="bottomLeft" activeCell="B4" sqref="B4:L4"/>
    </sheetView>
  </sheetViews>
  <sheetFormatPr baseColWidth="10" defaultColWidth="11.44140625" defaultRowHeight="13.8" x14ac:dyDescent="0.25"/>
  <cols>
    <col min="1" max="1" width="16" style="28" customWidth="1"/>
    <col min="2" max="2" width="17.5546875" style="28" customWidth="1"/>
    <col min="3" max="3" width="13.6640625" style="28" customWidth="1"/>
    <col min="4" max="4" width="69" style="28" customWidth="1"/>
    <col min="5" max="5" width="22.88671875" style="28" customWidth="1"/>
    <col min="6" max="6" width="19.5546875" style="28" customWidth="1"/>
    <col min="7" max="10" width="17.5546875" style="28" customWidth="1"/>
    <col min="11" max="12" width="17.44140625" style="28" customWidth="1"/>
    <col min="13" max="13" width="22.88671875" style="28" customWidth="1"/>
    <col min="14" max="18" width="13.6640625" style="28" customWidth="1"/>
    <col min="19" max="20" width="17.5546875" style="28" customWidth="1"/>
    <col min="21" max="26" width="13.5546875" style="28" customWidth="1"/>
    <col min="27" max="28" width="17.5546875" style="28" customWidth="1"/>
    <col min="29" max="34" width="13.5546875" style="28" customWidth="1"/>
    <col min="35" max="36" width="17.5546875" style="28" customWidth="1"/>
    <col min="37" max="42" width="13.5546875" style="28" customWidth="1"/>
    <col min="43" max="44" width="17.5546875" style="28" customWidth="1"/>
    <col min="45" max="50" width="13.5546875" style="28" customWidth="1"/>
    <col min="51" max="16384" width="11.44140625" style="28"/>
  </cols>
  <sheetData>
    <row r="1" spans="1:12" ht="10.5" customHeight="1" thickBot="1" x14ac:dyDescent="0.3"/>
    <row r="2" spans="1:12" ht="54" customHeight="1" thickBot="1" x14ac:dyDescent="0.3">
      <c r="A2" s="424" t="s">
        <v>372</v>
      </c>
      <c r="B2" s="425"/>
      <c r="C2" s="425"/>
      <c r="D2" s="425"/>
      <c r="E2" s="425"/>
      <c r="F2" s="425"/>
      <c r="G2" s="425"/>
      <c r="H2" s="425"/>
      <c r="I2" s="425"/>
      <c r="J2" s="425"/>
      <c r="K2" s="425"/>
      <c r="L2" s="426"/>
    </row>
    <row r="3" spans="1:12" ht="10.5" customHeight="1" thickBot="1" x14ac:dyDescent="0.3"/>
    <row r="4" spans="1:12" ht="30" customHeight="1" thickBot="1" x14ac:dyDescent="0.3">
      <c r="A4" s="46" t="str">
        <f>+Matriz!E9</f>
        <v>EPLE-RC-001</v>
      </c>
      <c r="B4" s="306" t="str">
        <f>+Matriz!F9</f>
        <v>Reportes de avances manipulados e inconsistentes respecto a la ejecución real de presupuesto y de metas en los proyectos de inversión  de la Entidad, a favor de un tercero.</v>
      </c>
      <c r="C4" s="307"/>
      <c r="D4" s="307"/>
      <c r="E4" s="307"/>
      <c r="F4" s="307"/>
      <c r="G4" s="307"/>
      <c r="H4" s="307"/>
      <c r="I4" s="307"/>
      <c r="J4" s="307"/>
      <c r="K4" s="307"/>
      <c r="L4" s="308"/>
    </row>
    <row r="5" spans="1:12" ht="10.5" customHeight="1" thickBot="1" x14ac:dyDescent="0.3"/>
    <row r="6" spans="1:12" ht="16.5" customHeight="1" thickBot="1" x14ac:dyDescent="0.3">
      <c r="B6" s="309" t="s">
        <v>373</v>
      </c>
      <c r="C6" s="310"/>
      <c r="D6" s="311"/>
      <c r="E6" s="293" t="s">
        <v>374</v>
      </c>
      <c r="F6" s="294"/>
      <c r="G6" s="294"/>
      <c r="H6" s="294"/>
      <c r="I6" s="294"/>
      <c r="J6" s="294"/>
      <c r="K6" s="294"/>
      <c r="L6" s="295"/>
    </row>
    <row r="7" spans="1:12" ht="91.5" customHeight="1" thickBot="1" x14ac:dyDescent="0.3">
      <c r="B7" s="312"/>
      <c r="C7" s="313"/>
      <c r="D7" s="314"/>
      <c r="E7" s="427" t="str">
        <f>+Matriz!Q9</f>
        <v>El profesional universitario de planeación revisa, de forma periódica según la programación de la SDP, junto con los profesionales de apoyo del área, la información reportada sobre el cumplimiento en las metas de la entidad, según la información remitida por los líderes y responsables de las mismas. En caso de identificar inconsistencias en los reportes, solicita aclaraciones y validaciones sobre estos. Posteriormente, hace el registro de la información final en el aplicativo de seguimiento correspondiente (SEGPLAN).</v>
      </c>
      <c r="F7" s="428"/>
      <c r="G7" s="428"/>
      <c r="H7" s="428"/>
      <c r="I7" s="428"/>
      <c r="J7" s="428"/>
      <c r="K7" s="428"/>
      <c r="L7" s="429"/>
    </row>
    <row r="8" spans="1:12" x14ac:dyDescent="0.25">
      <c r="B8" s="265" t="s">
        <v>375</v>
      </c>
      <c r="C8" s="267" t="s">
        <v>376</v>
      </c>
      <c r="D8" s="268"/>
      <c r="E8" s="292" t="s">
        <v>377</v>
      </c>
      <c r="F8" s="324"/>
      <c r="G8" s="355" t="s">
        <v>117</v>
      </c>
      <c r="H8" s="356"/>
      <c r="I8" s="356"/>
      <c r="J8" s="356"/>
      <c r="K8" s="356"/>
      <c r="L8" s="357"/>
    </row>
    <row r="9" spans="1:12" ht="15" thickBot="1" x14ac:dyDescent="0.3">
      <c r="B9" s="266"/>
      <c r="C9" s="269"/>
      <c r="D9" s="270"/>
      <c r="E9" s="117" t="s">
        <v>378</v>
      </c>
      <c r="F9" s="118" t="s">
        <v>379</v>
      </c>
      <c r="G9" s="358"/>
      <c r="H9" s="359"/>
      <c r="I9" s="359"/>
      <c r="J9" s="359"/>
      <c r="K9" s="359"/>
      <c r="L9" s="360"/>
    </row>
    <row r="10" spans="1:12" ht="30" customHeight="1" x14ac:dyDescent="0.25">
      <c r="B10" s="287" t="s">
        <v>141</v>
      </c>
      <c r="C10" s="139" t="s">
        <v>34</v>
      </c>
      <c r="D10" s="70" t="s">
        <v>380</v>
      </c>
      <c r="E10" s="115" t="s">
        <v>51</v>
      </c>
      <c r="F10" s="116">
        <f>IF(E10="Asignado",15,IF(E10="No asignado",0,""))</f>
        <v>15</v>
      </c>
      <c r="G10" s="436" t="s">
        <v>381</v>
      </c>
      <c r="H10" s="437"/>
      <c r="I10" s="437"/>
      <c r="J10" s="437"/>
      <c r="K10" s="437"/>
      <c r="L10" s="438"/>
    </row>
    <row r="11" spans="1:12" ht="30" customHeight="1" x14ac:dyDescent="0.25">
      <c r="B11" s="288"/>
      <c r="C11" s="37" t="s">
        <v>35</v>
      </c>
      <c r="D11" s="41" t="s">
        <v>382</v>
      </c>
      <c r="E11" s="110" t="s">
        <v>52</v>
      </c>
      <c r="F11" s="111">
        <f>IF(E11="Adecuado",15,IF(E11="Inadecuado",0,""))</f>
        <v>15</v>
      </c>
      <c r="G11" s="439"/>
      <c r="H11" s="440"/>
      <c r="I11" s="440"/>
      <c r="J11" s="440"/>
      <c r="K11" s="440"/>
      <c r="L11" s="441"/>
    </row>
    <row r="12" spans="1:12" ht="30" customHeight="1" x14ac:dyDescent="0.25">
      <c r="B12" s="138" t="s">
        <v>383</v>
      </c>
      <c r="C12" s="37" t="s">
        <v>36</v>
      </c>
      <c r="D12" s="41" t="s">
        <v>384</v>
      </c>
      <c r="E12" s="110" t="s">
        <v>53</v>
      </c>
      <c r="F12" s="111">
        <f>IF(E12="Oportuna",15,IF(E12="Inoportuna",0,""))</f>
        <v>15</v>
      </c>
      <c r="G12" s="430" t="s">
        <v>385</v>
      </c>
      <c r="H12" s="431"/>
      <c r="I12" s="431"/>
      <c r="J12" s="431"/>
      <c r="K12" s="431"/>
      <c r="L12" s="432"/>
    </row>
    <row r="13" spans="1:12" ht="45" customHeight="1" x14ac:dyDescent="0.25">
      <c r="B13" s="138" t="s">
        <v>386</v>
      </c>
      <c r="C13" s="37" t="s">
        <v>37</v>
      </c>
      <c r="D13" s="41" t="s">
        <v>387</v>
      </c>
      <c r="E13" s="112" t="s">
        <v>54</v>
      </c>
      <c r="F13" s="111">
        <f>IF(E13="Prevenir o detectar",15,IF(E13="No es control",0,""))</f>
        <v>15</v>
      </c>
      <c r="G13" s="430" t="s">
        <v>388</v>
      </c>
      <c r="H13" s="431"/>
      <c r="I13" s="431"/>
      <c r="J13" s="431"/>
      <c r="K13" s="431"/>
      <c r="L13" s="432"/>
    </row>
    <row r="14" spans="1:12" ht="30" customHeight="1" x14ac:dyDescent="0.25">
      <c r="B14" s="71" t="s">
        <v>389</v>
      </c>
      <c r="C14" s="37" t="s">
        <v>38</v>
      </c>
      <c r="D14" s="41" t="s">
        <v>390</v>
      </c>
      <c r="E14" s="110" t="s">
        <v>55</v>
      </c>
      <c r="F14" s="111">
        <f>IF(E14="Confiable",15,IF(E14="No confiable",0,""))</f>
        <v>15</v>
      </c>
      <c r="G14" s="343" t="s">
        <v>391</v>
      </c>
      <c r="H14" s="344"/>
      <c r="I14" s="344"/>
      <c r="J14" s="344"/>
      <c r="K14" s="344"/>
      <c r="L14" s="345"/>
    </row>
    <row r="15" spans="1:12" ht="45" customHeight="1" x14ac:dyDescent="0.25">
      <c r="B15" s="71" t="s">
        <v>392</v>
      </c>
      <c r="C15" s="37" t="s">
        <v>39</v>
      </c>
      <c r="D15" s="41" t="s">
        <v>393</v>
      </c>
      <c r="E15" s="112" t="s">
        <v>56</v>
      </c>
      <c r="F15" s="111">
        <f>IF(E15="Se investigan y resuelven oportunamente",15,IF(E15="No se investigan y resuelven oportunamente",0,""))</f>
        <v>15</v>
      </c>
      <c r="G15" s="343" t="s">
        <v>394</v>
      </c>
      <c r="H15" s="344"/>
      <c r="I15" s="344"/>
      <c r="J15" s="344"/>
      <c r="K15" s="344"/>
      <c r="L15" s="345"/>
    </row>
    <row r="16" spans="1:12" ht="35.25" customHeight="1" thickBot="1" x14ac:dyDescent="0.3">
      <c r="B16" s="47" t="s">
        <v>395</v>
      </c>
      <c r="C16" s="140" t="s">
        <v>40</v>
      </c>
      <c r="D16" s="42" t="s">
        <v>396</v>
      </c>
      <c r="E16" s="113" t="s">
        <v>57</v>
      </c>
      <c r="F16" s="114">
        <f>IF(E16="Completa",10,IF(E16="Incompleta",5,IF(E16="No existe",0,"")))</f>
        <v>10</v>
      </c>
      <c r="G16" s="433" t="s">
        <v>397</v>
      </c>
      <c r="H16" s="434"/>
      <c r="I16" s="434"/>
      <c r="J16" s="434"/>
      <c r="K16" s="434"/>
      <c r="L16" s="435"/>
    </row>
    <row r="17" spans="1:12" ht="7.5" customHeight="1" thickBot="1" x14ac:dyDescent="0.3">
      <c r="D17" s="38"/>
      <c r="G17" s="119"/>
      <c r="H17" s="119"/>
      <c r="I17" s="119"/>
      <c r="J17" s="119"/>
      <c r="K17" s="119"/>
      <c r="L17" s="119"/>
    </row>
    <row r="18" spans="1:12" x14ac:dyDescent="0.25">
      <c r="D18" s="39" t="s">
        <v>398</v>
      </c>
      <c r="E18" s="256">
        <f>IF(SUM(F10:F16)=0,"-",SUM(F10:F16))</f>
        <v>100</v>
      </c>
      <c r="F18" s="257"/>
      <c r="G18" s="120"/>
      <c r="H18" s="120"/>
      <c r="I18" s="120"/>
      <c r="J18" s="120"/>
      <c r="K18" s="120"/>
      <c r="L18" s="120"/>
    </row>
    <row r="19" spans="1:12" ht="14.4" thickBot="1" x14ac:dyDescent="0.3">
      <c r="D19" s="40" t="s">
        <v>399</v>
      </c>
      <c r="E19" s="260" t="str">
        <f>IF(E18&lt;=74,"Débil",IF(E18&lt;=89,"Moderado",IF(E18&lt;=100,"Fuerte","")))</f>
        <v>Fuerte</v>
      </c>
      <c r="F19" s="261"/>
      <c r="G19" s="120"/>
      <c r="H19" s="120"/>
      <c r="I19" s="120"/>
      <c r="J19" s="120"/>
      <c r="K19" s="120"/>
      <c r="L19" s="120"/>
    </row>
    <row r="20" spans="1:12" ht="14.4" thickBot="1" x14ac:dyDescent="0.3"/>
    <row r="21" spans="1:12" ht="30" customHeight="1" thickBot="1" x14ac:dyDescent="0.3">
      <c r="A21" s="81" t="str">
        <f>+Matriz!E10</f>
        <v>EGCM-RC-001</v>
      </c>
      <c r="B21" s="306" t="str">
        <f>+Matriz!F10</f>
        <v>Difusión intencional de información atendiendo a intereses particulares internos y/o externos.</v>
      </c>
      <c r="C21" s="307"/>
      <c r="D21" s="307"/>
      <c r="E21" s="307"/>
      <c r="F21" s="307"/>
      <c r="G21" s="307"/>
      <c r="H21" s="307"/>
      <c r="I21" s="307"/>
      <c r="J21" s="307"/>
      <c r="K21" s="307"/>
      <c r="L21" s="308"/>
    </row>
    <row r="22" spans="1:12" ht="14.4" thickBot="1" x14ac:dyDescent="0.3"/>
    <row r="23" spans="1:12" ht="15.75" customHeight="1" x14ac:dyDescent="0.25">
      <c r="B23" s="309" t="s">
        <v>373</v>
      </c>
      <c r="C23" s="310"/>
      <c r="D23" s="311"/>
      <c r="E23" s="448" t="s">
        <v>374</v>
      </c>
      <c r="F23" s="449"/>
      <c r="G23" s="449"/>
      <c r="H23" s="449"/>
      <c r="I23" s="449"/>
      <c r="J23" s="449"/>
      <c r="K23" s="449"/>
      <c r="L23" s="450"/>
    </row>
    <row r="24" spans="1:12" ht="27" customHeight="1" thickBot="1" x14ac:dyDescent="0.3">
      <c r="B24" s="312"/>
      <c r="C24" s="313"/>
      <c r="D24" s="314"/>
      <c r="E24" s="451" t="str">
        <f>+Matriz!Q10</f>
        <v xml:space="preserve">Aplicar una ruta de revisión del contenido a publica o difundir por parte de la Coordinación de Prensa y Comunicaciones. </v>
      </c>
      <c r="F24" s="452"/>
      <c r="G24" s="452"/>
      <c r="H24" s="452"/>
      <c r="I24" s="452"/>
      <c r="J24" s="452"/>
      <c r="K24" s="452"/>
      <c r="L24" s="453"/>
    </row>
    <row r="25" spans="1:12" x14ac:dyDescent="0.25">
      <c r="B25" s="454" t="s">
        <v>375</v>
      </c>
      <c r="C25" s="456" t="s">
        <v>376</v>
      </c>
      <c r="D25" s="311"/>
      <c r="E25" s="458" t="s">
        <v>377</v>
      </c>
      <c r="F25" s="459"/>
      <c r="G25" s="460" t="s">
        <v>117</v>
      </c>
      <c r="H25" s="461"/>
      <c r="I25" s="461"/>
      <c r="J25" s="461"/>
      <c r="K25" s="461"/>
      <c r="L25" s="462"/>
    </row>
    <row r="26" spans="1:12" ht="15" customHeight="1" thickBot="1" x14ac:dyDescent="0.3">
      <c r="B26" s="455"/>
      <c r="C26" s="457"/>
      <c r="D26" s="314"/>
      <c r="E26" s="117" t="s">
        <v>378</v>
      </c>
      <c r="F26" s="118" t="s">
        <v>379</v>
      </c>
      <c r="G26" s="358"/>
      <c r="H26" s="359"/>
      <c r="I26" s="359"/>
      <c r="J26" s="359"/>
      <c r="K26" s="359"/>
      <c r="L26" s="360"/>
    </row>
    <row r="27" spans="1:12" ht="49.5" customHeight="1" x14ac:dyDescent="0.25">
      <c r="B27" s="463" t="s">
        <v>141</v>
      </c>
      <c r="C27" s="139" t="s">
        <v>34</v>
      </c>
      <c r="D27" s="70" t="s">
        <v>380</v>
      </c>
      <c r="E27" s="115" t="s">
        <v>51</v>
      </c>
      <c r="F27" s="116">
        <f>IF(E27="Asignado",15,IF(E27="No asignado",0,""))</f>
        <v>15</v>
      </c>
      <c r="G27" s="370" t="s">
        <v>400</v>
      </c>
      <c r="H27" s="371"/>
      <c r="I27" s="371"/>
      <c r="J27" s="371"/>
      <c r="K27" s="371"/>
      <c r="L27" s="372"/>
    </row>
    <row r="28" spans="1:12" ht="30.75" customHeight="1" x14ac:dyDescent="0.25">
      <c r="B28" s="464"/>
      <c r="C28" s="37" t="s">
        <v>35</v>
      </c>
      <c r="D28" s="41" t="s">
        <v>382</v>
      </c>
      <c r="E28" s="110" t="s">
        <v>52</v>
      </c>
      <c r="F28" s="111">
        <f>IF(E28="Adecuado",15,IF(E28="Inadecuado",0,""))</f>
        <v>15</v>
      </c>
      <c r="G28" s="364" t="s">
        <v>401</v>
      </c>
      <c r="H28" s="365"/>
      <c r="I28" s="365"/>
      <c r="J28" s="365"/>
      <c r="K28" s="365"/>
      <c r="L28" s="366"/>
    </row>
    <row r="29" spans="1:12" ht="31.5" customHeight="1" x14ac:dyDescent="0.25">
      <c r="B29" s="138" t="s">
        <v>383</v>
      </c>
      <c r="C29" s="37" t="s">
        <v>36</v>
      </c>
      <c r="D29" s="41" t="s">
        <v>384</v>
      </c>
      <c r="E29" s="110" t="s">
        <v>53</v>
      </c>
      <c r="F29" s="111">
        <f>IF(E29="Oportuna",15,IF(E29="Inoportuna",0,""))</f>
        <v>15</v>
      </c>
      <c r="G29" s="364" t="s">
        <v>402</v>
      </c>
      <c r="H29" s="365"/>
      <c r="I29" s="365"/>
      <c r="J29" s="365"/>
      <c r="K29" s="365"/>
      <c r="L29" s="366"/>
    </row>
    <row r="30" spans="1:12" ht="38.25" customHeight="1" x14ac:dyDescent="0.25">
      <c r="B30" s="138" t="s">
        <v>386</v>
      </c>
      <c r="C30" s="37" t="s">
        <v>37</v>
      </c>
      <c r="D30" s="41" t="s">
        <v>387</v>
      </c>
      <c r="E30" s="112" t="s">
        <v>54</v>
      </c>
      <c r="F30" s="111">
        <f>IF(E30="Prevenir o detectar",15,IF(E30="No es control",0,""))</f>
        <v>15</v>
      </c>
      <c r="G30" s="364" t="s">
        <v>403</v>
      </c>
      <c r="H30" s="365"/>
      <c r="I30" s="365"/>
      <c r="J30" s="365"/>
      <c r="K30" s="365"/>
      <c r="L30" s="366"/>
    </row>
    <row r="31" spans="1:12" ht="30" customHeight="1" x14ac:dyDescent="0.25">
      <c r="B31" s="71" t="s">
        <v>389</v>
      </c>
      <c r="C31" s="37" t="s">
        <v>38</v>
      </c>
      <c r="D31" s="41" t="s">
        <v>390</v>
      </c>
      <c r="E31" s="110" t="s">
        <v>55</v>
      </c>
      <c r="F31" s="111">
        <f>IF(E31="Confiable",15,IF(E31="No confiable",0,""))</f>
        <v>15</v>
      </c>
      <c r="G31" s="364" t="s">
        <v>404</v>
      </c>
      <c r="H31" s="365"/>
      <c r="I31" s="365"/>
      <c r="J31" s="365"/>
      <c r="K31" s="365"/>
      <c r="L31" s="366"/>
    </row>
    <row r="32" spans="1:12" ht="38.25" customHeight="1" x14ac:dyDescent="0.25">
      <c r="B32" s="71" t="s">
        <v>392</v>
      </c>
      <c r="C32" s="37" t="s">
        <v>39</v>
      </c>
      <c r="D32" s="41" t="s">
        <v>393</v>
      </c>
      <c r="E32" s="112" t="s">
        <v>56</v>
      </c>
      <c r="F32" s="111">
        <f>IF(E32="Se investigan y resuelven oportunamente",15,IF(E32="No se investigan y resuelven oportunamente",0,""))</f>
        <v>15</v>
      </c>
      <c r="G32" s="364" t="s">
        <v>405</v>
      </c>
      <c r="H32" s="365"/>
      <c r="I32" s="365"/>
      <c r="J32" s="365"/>
      <c r="K32" s="365"/>
      <c r="L32" s="366"/>
    </row>
    <row r="33" spans="1:28" ht="36.75" customHeight="1" thickBot="1" x14ac:dyDescent="0.3">
      <c r="B33" s="47" t="s">
        <v>395</v>
      </c>
      <c r="C33" s="140" t="s">
        <v>40</v>
      </c>
      <c r="D33" s="42" t="s">
        <v>396</v>
      </c>
      <c r="E33" s="113" t="s">
        <v>57</v>
      </c>
      <c r="F33" s="114">
        <f>IF(E33="Completa",10,IF(E33="Incompleta",5,IF(E33="No existe",0,"")))</f>
        <v>10</v>
      </c>
      <c r="G33" s="337" t="s">
        <v>406</v>
      </c>
      <c r="H33" s="338"/>
      <c r="I33" s="338"/>
      <c r="J33" s="338"/>
      <c r="K33" s="338"/>
      <c r="L33" s="339"/>
    </row>
    <row r="34" spans="1:28" ht="14.4" thickBot="1" x14ac:dyDescent="0.3">
      <c r="D34" s="38"/>
    </row>
    <row r="35" spans="1:28" x14ac:dyDescent="0.25">
      <c r="D35" s="79" t="s">
        <v>398</v>
      </c>
      <c r="E35" s="465">
        <f>IF(SUM(F27:F33)=0,"-",SUM(F27:F33))</f>
        <v>100</v>
      </c>
      <c r="F35" s="466"/>
      <c r="G35" s="76"/>
      <c r="H35" s="76"/>
      <c r="I35" s="76"/>
      <c r="J35" s="76"/>
      <c r="K35" s="76"/>
      <c r="L35" s="76"/>
    </row>
    <row r="36" spans="1:28" ht="14.4" thickBot="1" x14ac:dyDescent="0.3">
      <c r="D36" s="80" t="s">
        <v>399</v>
      </c>
      <c r="E36" s="467" t="str">
        <f>IF(E35&lt;=74,"Débil",IF(E35&lt;=89,"Moderado",IF(E35&lt;=100,"Fuerte","")))</f>
        <v>Fuerte</v>
      </c>
      <c r="F36" s="468"/>
      <c r="G36" s="76"/>
      <c r="H36" s="76"/>
      <c r="I36" s="76"/>
      <c r="J36" s="76"/>
      <c r="K36" s="76"/>
      <c r="L36" s="76"/>
    </row>
    <row r="37" spans="1:28" ht="14.4" thickBot="1" x14ac:dyDescent="0.3"/>
    <row r="38" spans="1:28" ht="30" customHeight="1" thickBot="1" x14ac:dyDescent="0.3">
      <c r="A38" s="46" t="str">
        <f>+Matriz!E11</f>
        <v>MPTV-RC-001</v>
      </c>
      <c r="B38" s="306" t="str">
        <f>+Matriz!F11</f>
        <v>Administración inadecuada  de los recursos asignados para la producción de contenidos con el fin obtener beneficio propio o para favorecer un tercero</v>
      </c>
      <c r="C38" s="307"/>
      <c r="D38" s="307"/>
      <c r="E38" s="307"/>
      <c r="F38" s="307"/>
      <c r="G38" s="307"/>
      <c r="H38" s="307"/>
      <c r="I38" s="307"/>
      <c r="J38" s="307"/>
      <c r="K38" s="307"/>
      <c r="L38" s="308"/>
    </row>
    <row r="39" spans="1:28" ht="14.4" thickBot="1" x14ac:dyDescent="0.3"/>
    <row r="40" spans="1:28" ht="15.75" customHeight="1" x14ac:dyDescent="0.25">
      <c r="B40" s="309" t="s">
        <v>373</v>
      </c>
      <c r="C40" s="310"/>
      <c r="D40" s="310"/>
      <c r="E40" s="281" t="s">
        <v>374</v>
      </c>
      <c r="F40" s="282"/>
      <c r="G40" s="282"/>
      <c r="H40" s="282"/>
      <c r="I40" s="282"/>
      <c r="J40" s="282"/>
      <c r="K40" s="282"/>
      <c r="L40" s="283"/>
      <c r="M40" s="129"/>
      <c r="N40" s="129"/>
      <c r="O40" s="129"/>
      <c r="P40" s="129"/>
      <c r="Q40" s="129"/>
      <c r="R40" s="129"/>
      <c r="S40" s="129"/>
      <c r="T40" s="129"/>
      <c r="U40" s="129"/>
      <c r="V40" s="129"/>
      <c r="W40" s="129"/>
      <c r="X40" s="129"/>
      <c r="Y40" s="129"/>
      <c r="Z40" s="129"/>
      <c r="AA40" s="129"/>
      <c r="AB40" s="129"/>
    </row>
    <row r="41" spans="1:28" ht="48.75" customHeight="1" thickBot="1" x14ac:dyDescent="0.3">
      <c r="B41" s="312"/>
      <c r="C41" s="313"/>
      <c r="D41" s="313"/>
      <c r="E41" s="352" t="str">
        <f>+Matriz!Q11</f>
        <v>1. AGJC-CN-MN-001 Manual de contratación que se encuentre vigente.
3. MPTV-PD-006 Presentación de iniciativas - banco de proyectos audiovisuales y digitales</v>
      </c>
      <c r="F41" s="353"/>
      <c r="G41" s="353"/>
      <c r="H41" s="353"/>
      <c r="I41" s="353"/>
      <c r="J41" s="353"/>
      <c r="K41" s="353"/>
      <c r="L41" s="354"/>
      <c r="M41" s="130"/>
      <c r="N41" s="130"/>
      <c r="O41" s="130"/>
      <c r="P41" s="130"/>
      <c r="Q41" s="130"/>
      <c r="R41" s="130"/>
      <c r="S41" s="130"/>
      <c r="T41" s="130"/>
      <c r="U41" s="130"/>
      <c r="V41" s="130"/>
      <c r="W41" s="130"/>
      <c r="X41" s="130"/>
      <c r="Y41" s="130"/>
      <c r="Z41" s="130"/>
      <c r="AA41" s="130"/>
      <c r="AB41" s="130"/>
    </row>
    <row r="42" spans="1:28" x14ac:dyDescent="0.25">
      <c r="B42" s="265" t="s">
        <v>375</v>
      </c>
      <c r="C42" s="267" t="s">
        <v>376</v>
      </c>
      <c r="D42" s="268"/>
      <c r="E42" s="292" t="s">
        <v>377</v>
      </c>
      <c r="F42" s="324"/>
      <c r="G42" s="355" t="s">
        <v>117</v>
      </c>
      <c r="H42" s="356"/>
      <c r="I42" s="356"/>
      <c r="J42" s="356"/>
      <c r="K42" s="356"/>
      <c r="L42" s="357"/>
      <c r="M42" s="127"/>
      <c r="N42" s="127"/>
      <c r="O42" s="128"/>
      <c r="P42" s="128"/>
      <c r="Q42" s="128"/>
      <c r="R42" s="128"/>
      <c r="S42" s="128"/>
      <c r="T42" s="128"/>
      <c r="U42" s="127"/>
      <c r="V42" s="127"/>
      <c r="W42" s="128"/>
      <c r="X42" s="128"/>
      <c r="Y42" s="128"/>
      <c r="Z42" s="128"/>
      <c r="AA42" s="128"/>
      <c r="AB42" s="128"/>
    </row>
    <row r="43" spans="1:28" ht="15" customHeight="1" thickBot="1" x14ac:dyDescent="0.3">
      <c r="B43" s="266"/>
      <c r="C43" s="269"/>
      <c r="D43" s="270"/>
      <c r="E43" s="117" t="s">
        <v>378</v>
      </c>
      <c r="F43" s="118" t="s">
        <v>379</v>
      </c>
      <c r="G43" s="358"/>
      <c r="H43" s="359"/>
      <c r="I43" s="359"/>
      <c r="J43" s="359"/>
      <c r="K43" s="359"/>
      <c r="L43" s="360"/>
      <c r="M43" s="109"/>
      <c r="N43" s="109"/>
      <c r="O43" s="128"/>
      <c r="P43" s="128"/>
      <c r="Q43" s="128"/>
      <c r="R43" s="128"/>
      <c r="S43" s="128"/>
      <c r="T43" s="128"/>
      <c r="U43" s="109"/>
      <c r="V43" s="109"/>
      <c r="W43" s="128"/>
      <c r="X43" s="128"/>
      <c r="Y43" s="128"/>
      <c r="Z43" s="128"/>
      <c r="AA43" s="128"/>
      <c r="AB43" s="128"/>
    </row>
    <row r="44" spans="1:28" ht="36.75" customHeight="1" x14ac:dyDescent="0.25">
      <c r="B44" s="287" t="s">
        <v>141</v>
      </c>
      <c r="C44" s="139" t="s">
        <v>34</v>
      </c>
      <c r="D44" s="70" t="s">
        <v>380</v>
      </c>
      <c r="E44" s="115" t="s">
        <v>51</v>
      </c>
      <c r="F44" s="116">
        <f>IF(E44="Asignado",15,IF(E44="No asignado",0,""))</f>
        <v>15</v>
      </c>
      <c r="G44" s="370" t="s">
        <v>407</v>
      </c>
      <c r="H44" s="371"/>
      <c r="I44" s="371"/>
      <c r="J44" s="371"/>
      <c r="K44" s="371"/>
      <c r="L44" s="372"/>
      <c r="M44" s="121"/>
      <c r="N44" s="122"/>
      <c r="O44" s="126"/>
      <c r="P44" s="126"/>
      <c r="Q44" s="126"/>
      <c r="R44" s="126"/>
      <c r="S44" s="126"/>
      <c r="T44" s="126"/>
      <c r="U44" s="121"/>
      <c r="V44" s="122"/>
      <c r="W44" s="124"/>
      <c r="X44" s="125"/>
      <c r="Y44" s="125"/>
      <c r="Z44" s="125"/>
      <c r="AA44" s="125"/>
      <c r="AB44" s="125"/>
    </row>
    <row r="45" spans="1:28" ht="41.25" customHeight="1" x14ac:dyDescent="0.25">
      <c r="B45" s="288"/>
      <c r="C45" s="37" t="s">
        <v>35</v>
      </c>
      <c r="D45" s="41" t="s">
        <v>382</v>
      </c>
      <c r="E45" s="110" t="s">
        <v>52</v>
      </c>
      <c r="F45" s="111">
        <f>IF(E45="Adecuado",15,IF(E45="Inadecuado",0,""))</f>
        <v>15</v>
      </c>
      <c r="G45" s="364" t="s">
        <v>408</v>
      </c>
      <c r="H45" s="365"/>
      <c r="I45" s="365"/>
      <c r="J45" s="365"/>
      <c r="K45" s="365"/>
      <c r="L45" s="366"/>
      <c r="M45" s="121"/>
      <c r="N45" s="122"/>
      <c r="O45" s="126"/>
      <c r="P45" s="126"/>
      <c r="Q45" s="126"/>
      <c r="R45" s="126"/>
      <c r="S45" s="126"/>
      <c r="T45" s="126"/>
      <c r="U45" s="121"/>
      <c r="V45" s="122"/>
      <c r="W45" s="124"/>
      <c r="X45" s="125"/>
      <c r="Y45" s="125"/>
      <c r="Z45" s="125"/>
      <c r="AA45" s="125"/>
      <c r="AB45" s="125"/>
    </row>
    <row r="46" spans="1:28" ht="41.25" customHeight="1" x14ac:dyDescent="0.25">
      <c r="B46" s="138" t="s">
        <v>383</v>
      </c>
      <c r="C46" s="37" t="s">
        <v>36</v>
      </c>
      <c r="D46" s="41" t="s">
        <v>384</v>
      </c>
      <c r="E46" s="110" t="s">
        <v>53</v>
      </c>
      <c r="F46" s="111">
        <f>IF(E46="Oportuna",15,IF(E46="Inoportuna",0,""))</f>
        <v>15</v>
      </c>
      <c r="G46" s="364" t="s">
        <v>409</v>
      </c>
      <c r="H46" s="365"/>
      <c r="I46" s="365"/>
      <c r="J46" s="365"/>
      <c r="K46" s="365"/>
      <c r="L46" s="366"/>
      <c r="M46" s="121"/>
      <c r="N46" s="122"/>
      <c r="O46" s="126"/>
      <c r="P46" s="126"/>
      <c r="Q46" s="126"/>
      <c r="R46" s="126"/>
      <c r="S46" s="126"/>
      <c r="T46" s="126"/>
      <c r="U46" s="121"/>
      <c r="V46" s="122"/>
      <c r="W46" s="124"/>
      <c r="X46" s="124"/>
      <c r="Y46" s="124"/>
      <c r="Z46" s="124"/>
      <c r="AA46" s="124"/>
      <c r="AB46" s="124"/>
    </row>
    <row r="47" spans="1:28" ht="41.25" customHeight="1" x14ac:dyDescent="0.25">
      <c r="B47" s="138" t="s">
        <v>386</v>
      </c>
      <c r="C47" s="37" t="s">
        <v>37</v>
      </c>
      <c r="D47" s="41" t="s">
        <v>387</v>
      </c>
      <c r="E47" s="112" t="s">
        <v>54</v>
      </c>
      <c r="F47" s="111">
        <f>IF(E47="Prevenir o detectar",15,IF(E47="No es control",0,""))</f>
        <v>15</v>
      </c>
      <c r="G47" s="364" t="s">
        <v>410</v>
      </c>
      <c r="H47" s="365"/>
      <c r="I47" s="365"/>
      <c r="J47" s="365"/>
      <c r="K47" s="365"/>
      <c r="L47" s="366"/>
      <c r="M47" s="123"/>
      <c r="N47" s="122"/>
      <c r="O47" s="126"/>
      <c r="P47" s="126"/>
      <c r="Q47" s="126"/>
      <c r="R47" s="126"/>
      <c r="S47" s="126"/>
      <c r="T47" s="126"/>
      <c r="U47" s="123"/>
      <c r="V47" s="122"/>
      <c r="W47" s="124"/>
      <c r="X47" s="124"/>
      <c r="Y47" s="124"/>
      <c r="Z47" s="124"/>
      <c r="AA47" s="124"/>
      <c r="AB47" s="124"/>
    </row>
    <row r="48" spans="1:28" ht="53.25" customHeight="1" x14ac:dyDescent="0.25">
      <c r="B48" s="71" t="s">
        <v>389</v>
      </c>
      <c r="C48" s="37" t="s">
        <v>38</v>
      </c>
      <c r="D48" s="41" t="s">
        <v>390</v>
      </c>
      <c r="E48" s="110" t="s">
        <v>55</v>
      </c>
      <c r="F48" s="111">
        <f>IF(E48="Confiable",15,IF(E48="No confiable",0,""))</f>
        <v>15</v>
      </c>
      <c r="G48" s="364" t="s">
        <v>411</v>
      </c>
      <c r="H48" s="365"/>
      <c r="I48" s="365"/>
      <c r="J48" s="365"/>
      <c r="K48" s="365"/>
      <c r="L48" s="366"/>
      <c r="M48" s="121"/>
      <c r="N48" s="122"/>
      <c r="O48" s="126"/>
      <c r="P48" s="126"/>
      <c r="Q48" s="126"/>
      <c r="R48" s="126"/>
      <c r="S48" s="126"/>
      <c r="T48" s="126"/>
      <c r="U48" s="121"/>
      <c r="V48" s="122"/>
      <c r="W48" s="126"/>
      <c r="X48" s="126"/>
      <c r="Y48" s="126"/>
      <c r="Z48" s="126"/>
      <c r="AA48" s="126"/>
      <c r="AB48" s="126"/>
    </row>
    <row r="49" spans="1:28" ht="72.75" customHeight="1" x14ac:dyDescent="0.25">
      <c r="B49" s="71" t="s">
        <v>392</v>
      </c>
      <c r="C49" s="37" t="s">
        <v>39</v>
      </c>
      <c r="D49" s="41" t="s">
        <v>393</v>
      </c>
      <c r="E49" s="112" t="s">
        <v>56</v>
      </c>
      <c r="F49" s="111">
        <f>IF(E49="Se investigan y resuelven oportunamente",15,IF(E49="No se investigan y resuelven oportunamente",0,""))</f>
        <v>15</v>
      </c>
      <c r="G49" s="364" t="s">
        <v>412</v>
      </c>
      <c r="H49" s="365"/>
      <c r="I49" s="365"/>
      <c r="J49" s="365"/>
      <c r="K49" s="365"/>
      <c r="L49" s="366"/>
      <c r="M49" s="123"/>
      <c r="N49" s="122"/>
      <c r="O49" s="126"/>
      <c r="P49" s="126"/>
      <c r="Q49" s="126"/>
      <c r="R49" s="126"/>
      <c r="S49" s="126"/>
      <c r="T49" s="126"/>
      <c r="U49" s="123"/>
      <c r="V49" s="122"/>
      <c r="W49" s="126"/>
      <c r="X49" s="126"/>
      <c r="Y49" s="126"/>
      <c r="Z49" s="126"/>
      <c r="AA49" s="126"/>
      <c r="AB49" s="126"/>
    </row>
    <row r="50" spans="1:28" ht="54.75" customHeight="1" thickBot="1" x14ac:dyDescent="0.3">
      <c r="B50" s="47" t="s">
        <v>395</v>
      </c>
      <c r="C50" s="140" t="s">
        <v>40</v>
      </c>
      <c r="D50" s="42" t="s">
        <v>396</v>
      </c>
      <c r="E50" s="113" t="s">
        <v>57</v>
      </c>
      <c r="F50" s="114">
        <f>IF(E50="Completa",10,IF(E50="Incompleta",5,IF(E50="No existe",0,"")))</f>
        <v>10</v>
      </c>
      <c r="G50" s="337" t="s">
        <v>413</v>
      </c>
      <c r="H50" s="338"/>
      <c r="I50" s="338"/>
      <c r="J50" s="338"/>
      <c r="K50" s="338"/>
      <c r="L50" s="339"/>
      <c r="M50" s="121"/>
      <c r="N50" s="122"/>
      <c r="O50" s="126"/>
      <c r="P50" s="126"/>
      <c r="Q50" s="126"/>
      <c r="R50" s="126"/>
      <c r="S50" s="126"/>
      <c r="T50" s="126"/>
      <c r="U50" s="121"/>
      <c r="V50" s="122"/>
      <c r="W50" s="126"/>
      <c r="X50" s="126"/>
      <c r="Y50" s="126"/>
      <c r="Z50" s="126"/>
      <c r="AA50" s="126"/>
      <c r="AB50" s="126"/>
    </row>
    <row r="51" spans="1:28" ht="14.4" thickBot="1" x14ac:dyDescent="0.3">
      <c r="D51" s="38"/>
      <c r="G51" s="119"/>
      <c r="H51" s="119"/>
      <c r="I51" s="119"/>
      <c r="J51" s="119"/>
      <c r="K51" s="119"/>
      <c r="L51" s="119"/>
      <c r="M51" s="119"/>
      <c r="N51" s="119"/>
      <c r="O51" s="119"/>
      <c r="P51" s="119"/>
      <c r="Q51" s="119"/>
      <c r="R51" s="119"/>
      <c r="S51" s="119"/>
      <c r="T51" s="119"/>
      <c r="U51" s="119"/>
      <c r="V51" s="119"/>
      <c r="W51" s="119"/>
      <c r="X51" s="119"/>
      <c r="Y51" s="119"/>
      <c r="Z51" s="119"/>
      <c r="AA51" s="119"/>
      <c r="AB51" s="119"/>
    </row>
    <row r="52" spans="1:28" x14ac:dyDescent="0.25">
      <c r="D52" s="39" t="s">
        <v>398</v>
      </c>
      <c r="E52" s="256">
        <f>IF(SUM(F44:F50)=0,"-",SUM(F44:F50))</f>
        <v>100</v>
      </c>
      <c r="F52" s="257"/>
      <c r="G52" s="120"/>
      <c r="H52" s="120"/>
      <c r="I52" s="120"/>
      <c r="J52" s="120"/>
      <c r="K52" s="120"/>
      <c r="L52" s="120"/>
      <c r="M52" s="120"/>
      <c r="N52" s="120"/>
      <c r="O52" s="119"/>
      <c r="P52" s="119"/>
      <c r="Q52" s="119"/>
      <c r="R52" s="119"/>
      <c r="S52" s="119"/>
      <c r="T52" s="119"/>
      <c r="U52" s="120"/>
      <c r="V52" s="120"/>
      <c r="W52" s="119"/>
      <c r="X52" s="119"/>
      <c r="Y52" s="119"/>
      <c r="Z52" s="119"/>
      <c r="AA52" s="119"/>
      <c r="AB52" s="119"/>
    </row>
    <row r="53" spans="1:28" ht="14.4" thickBot="1" x14ac:dyDescent="0.3">
      <c r="D53" s="40" t="s">
        <v>399</v>
      </c>
      <c r="E53" s="260" t="str">
        <f>IF(E52&lt;=74,"Débil",IF(E52&lt;=89,"Moderado",IF(E52&lt;=100,"Fuerte","")))</f>
        <v>Fuerte</v>
      </c>
      <c r="F53" s="261"/>
      <c r="G53" s="120"/>
      <c r="H53" s="120"/>
      <c r="I53" s="120"/>
      <c r="J53" s="120"/>
      <c r="K53" s="120"/>
      <c r="L53" s="120"/>
      <c r="M53" s="120"/>
      <c r="N53" s="120"/>
      <c r="O53" s="119"/>
      <c r="P53" s="119"/>
      <c r="Q53" s="119"/>
      <c r="R53" s="119"/>
      <c r="S53" s="119"/>
      <c r="T53" s="119"/>
      <c r="U53" s="120"/>
      <c r="V53" s="120"/>
      <c r="W53" s="119"/>
      <c r="X53" s="119"/>
      <c r="Y53" s="119"/>
      <c r="Z53" s="119"/>
      <c r="AA53" s="119"/>
      <c r="AB53" s="119"/>
    </row>
    <row r="54" spans="1:28" ht="14.4" thickBot="1" x14ac:dyDescent="0.3"/>
    <row r="55" spans="1:28" ht="30" customHeight="1" thickBot="1" x14ac:dyDescent="0.3">
      <c r="A55" s="46" t="str">
        <f>+Matriz!E12</f>
        <v>MDCC-RC-001</v>
      </c>
      <c r="B55" s="306" t="str">
        <f>+Matriz!F12</f>
        <v>Favorecer a un tercero (persona, cliente o entidad) a través de la programación para la emisión de contenidos que no están asociados a la misionalidad de Capital o a un convenio o contrato suscrito por el canal</v>
      </c>
      <c r="C55" s="307"/>
      <c r="D55" s="307"/>
      <c r="E55" s="307"/>
      <c r="F55" s="307"/>
      <c r="G55" s="307"/>
      <c r="H55" s="307"/>
      <c r="I55" s="307"/>
      <c r="J55" s="307"/>
      <c r="K55" s="307"/>
      <c r="L55" s="308"/>
    </row>
    <row r="56" spans="1:28" ht="14.4" thickBot="1" x14ac:dyDescent="0.3"/>
    <row r="57" spans="1:28" ht="15.75" customHeight="1" thickBot="1" x14ac:dyDescent="0.3">
      <c r="B57" s="309" t="s">
        <v>373</v>
      </c>
      <c r="C57" s="310"/>
      <c r="D57" s="310"/>
      <c r="E57" s="442" t="s">
        <v>374</v>
      </c>
      <c r="F57" s="443"/>
      <c r="G57" s="443"/>
      <c r="H57" s="443"/>
      <c r="I57" s="443"/>
      <c r="J57" s="443"/>
      <c r="K57" s="443"/>
      <c r="L57" s="444"/>
      <c r="M57" s="442" t="s">
        <v>414</v>
      </c>
      <c r="N57" s="443"/>
      <c r="O57" s="443"/>
      <c r="P57" s="443"/>
      <c r="Q57" s="443"/>
      <c r="R57" s="443"/>
      <c r="S57" s="443"/>
      <c r="T57" s="444"/>
    </row>
    <row r="58" spans="1:28" ht="45.75" customHeight="1" thickBot="1" x14ac:dyDescent="0.3">
      <c r="B58" s="312"/>
      <c r="C58" s="313"/>
      <c r="D58" s="313"/>
      <c r="E58" s="445" t="str">
        <f>+Matriz!Q12</f>
        <v>MDCC-PD-002 Gestión de programación para el servicio de televisión.</v>
      </c>
      <c r="F58" s="446"/>
      <c r="G58" s="446"/>
      <c r="H58" s="446"/>
      <c r="I58" s="446"/>
      <c r="J58" s="446"/>
      <c r="K58" s="446"/>
      <c r="L58" s="447"/>
      <c r="M58" s="130"/>
      <c r="N58" s="130"/>
      <c r="O58" s="130"/>
      <c r="P58" s="130"/>
      <c r="Q58" s="130"/>
      <c r="R58" s="130"/>
      <c r="S58" s="130"/>
      <c r="T58" s="130"/>
    </row>
    <row r="59" spans="1:28" x14ac:dyDescent="0.25">
      <c r="B59" s="265" t="s">
        <v>375</v>
      </c>
      <c r="C59" s="267" t="s">
        <v>376</v>
      </c>
      <c r="D59" s="268"/>
      <c r="E59" s="292" t="s">
        <v>377</v>
      </c>
      <c r="F59" s="324"/>
      <c r="G59" s="355" t="s">
        <v>117</v>
      </c>
      <c r="H59" s="356"/>
      <c r="I59" s="356"/>
      <c r="J59" s="356"/>
      <c r="K59" s="356"/>
      <c r="L59" s="357"/>
      <c r="M59" s="127"/>
      <c r="N59" s="127"/>
      <c r="O59" s="128"/>
      <c r="P59" s="128"/>
      <c r="Q59" s="128"/>
      <c r="R59" s="128"/>
      <c r="S59" s="128"/>
      <c r="T59" s="128"/>
    </row>
    <row r="60" spans="1:28" ht="15" customHeight="1" thickBot="1" x14ac:dyDescent="0.3">
      <c r="B60" s="266"/>
      <c r="C60" s="269"/>
      <c r="D60" s="270"/>
      <c r="E60" s="117" t="s">
        <v>378</v>
      </c>
      <c r="F60" s="118" t="s">
        <v>379</v>
      </c>
      <c r="G60" s="358"/>
      <c r="H60" s="359"/>
      <c r="I60" s="359"/>
      <c r="J60" s="359"/>
      <c r="K60" s="359"/>
      <c r="L60" s="360"/>
      <c r="M60" s="109"/>
      <c r="N60" s="109"/>
      <c r="O60" s="128"/>
      <c r="P60" s="128"/>
      <c r="Q60" s="128"/>
      <c r="R60" s="128"/>
      <c r="S60" s="128"/>
      <c r="T60" s="128"/>
    </row>
    <row r="61" spans="1:28" ht="36" customHeight="1" x14ac:dyDescent="0.25">
      <c r="B61" s="287" t="s">
        <v>141</v>
      </c>
      <c r="C61" s="139" t="s">
        <v>34</v>
      </c>
      <c r="D61" s="70" t="s">
        <v>380</v>
      </c>
      <c r="E61" s="115" t="s">
        <v>51</v>
      </c>
      <c r="F61" s="116">
        <f>IF(E61="Asignado",15,IF(E61="No asignado",0,""))</f>
        <v>15</v>
      </c>
      <c r="G61" s="361" t="s">
        <v>415</v>
      </c>
      <c r="H61" s="362"/>
      <c r="I61" s="362"/>
      <c r="J61" s="362"/>
      <c r="K61" s="362"/>
      <c r="L61" s="363"/>
      <c r="M61" s="121"/>
      <c r="N61" s="122"/>
      <c r="O61" s="126"/>
      <c r="P61" s="126"/>
      <c r="Q61" s="126"/>
      <c r="R61" s="126"/>
      <c r="S61" s="126"/>
      <c r="T61" s="126"/>
    </row>
    <row r="62" spans="1:28" ht="36" customHeight="1" x14ac:dyDescent="0.25">
      <c r="B62" s="288"/>
      <c r="C62" s="37" t="s">
        <v>35</v>
      </c>
      <c r="D62" s="41" t="s">
        <v>382</v>
      </c>
      <c r="E62" s="110" t="s">
        <v>52</v>
      </c>
      <c r="F62" s="111">
        <f>IF(E62="Adecuado",15,IF(E62="Inadecuado",0,""))</f>
        <v>15</v>
      </c>
      <c r="G62" s="364" t="s">
        <v>416</v>
      </c>
      <c r="H62" s="365"/>
      <c r="I62" s="365"/>
      <c r="J62" s="365"/>
      <c r="K62" s="365"/>
      <c r="L62" s="366"/>
      <c r="M62" s="121"/>
      <c r="N62" s="122"/>
      <c r="O62" s="126"/>
      <c r="P62" s="126"/>
      <c r="Q62" s="126"/>
      <c r="R62" s="126"/>
      <c r="S62" s="126"/>
      <c r="T62" s="126"/>
    </row>
    <row r="63" spans="1:28" ht="36" customHeight="1" x14ac:dyDescent="0.25">
      <c r="B63" s="138" t="s">
        <v>383</v>
      </c>
      <c r="C63" s="37" t="s">
        <v>36</v>
      </c>
      <c r="D63" s="41" t="s">
        <v>384</v>
      </c>
      <c r="E63" s="110" t="s">
        <v>53</v>
      </c>
      <c r="F63" s="111">
        <f>IF(E63="Oportuna",15,IF(E63="Inoportuna",0,""))</f>
        <v>15</v>
      </c>
      <c r="G63" s="364" t="s">
        <v>417</v>
      </c>
      <c r="H63" s="365"/>
      <c r="I63" s="365"/>
      <c r="J63" s="365"/>
      <c r="K63" s="365"/>
      <c r="L63" s="366"/>
      <c r="M63" s="121"/>
      <c r="N63" s="122"/>
      <c r="O63" s="126"/>
      <c r="P63" s="126"/>
      <c r="Q63" s="126"/>
      <c r="R63" s="126"/>
      <c r="S63" s="126"/>
      <c r="T63" s="126"/>
    </row>
    <row r="64" spans="1:28" ht="45.75" customHeight="1" x14ac:dyDescent="0.25">
      <c r="B64" s="138" t="s">
        <v>386</v>
      </c>
      <c r="C64" s="37" t="s">
        <v>37</v>
      </c>
      <c r="D64" s="41" t="s">
        <v>387</v>
      </c>
      <c r="E64" s="112" t="s">
        <v>54</v>
      </c>
      <c r="F64" s="111">
        <f>IF(E64="Prevenir o detectar",15,IF(E64="No es control",0,""))</f>
        <v>15</v>
      </c>
      <c r="G64" s="364" t="s">
        <v>418</v>
      </c>
      <c r="H64" s="365"/>
      <c r="I64" s="365"/>
      <c r="J64" s="365"/>
      <c r="K64" s="365"/>
      <c r="L64" s="366"/>
      <c r="M64" s="123"/>
      <c r="N64" s="122"/>
      <c r="O64" s="126"/>
      <c r="P64" s="126"/>
      <c r="Q64" s="126"/>
      <c r="R64" s="126"/>
      <c r="S64" s="126"/>
      <c r="T64" s="126"/>
    </row>
    <row r="65" spans="1:20" ht="36" customHeight="1" x14ac:dyDescent="0.25">
      <c r="B65" s="71" t="s">
        <v>389</v>
      </c>
      <c r="C65" s="37" t="s">
        <v>38</v>
      </c>
      <c r="D65" s="41" t="s">
        <v>390</v>
      </c>
      <c r="E65" s="110" t="s">
        <v>55</v>
      </c>
      <c r="F65" s="111">
        <f>IF(E65="Confiable",15,IF(E65="No confiable",0,""))</f>
        <v>15</v>
      </c>
      <c r="G65" s="334" t="s">
        <v>419</v>
      </c>
      <c r="H65" s="335"/>
      <c r="I65" s="335"/>
      <c r="J65" s="335"/>
      <c r="K65" s="335"/>
      <c r="L65" s="336"/>
      <c r="M65" s="121"/>
      <c r="N65" s="122"/>
      <c r="O65" s="126"/>
      <c r="P65" s="126"/>
      <c r="Q65" s="126"/>
      <c r="R65" s="126"/>
      <c r="S65" s="126"/>
      <c r="T65" s="126"/>
    </row>
    <row r="66" spans="1:20" ht="76.5" customHeight="1" x14ac:dyDescent="0.25">
      <c r="B66" s="71" t="s">
        <v>392</v>
      </c>
      <c r="C66" s="37" t="s">
        <v>39</v>
      </c>
      <c r="D66" s="41" t="s">
        <v>393</v>
      </c>
      <c r="E66" s="112" t="s">
        <v>56</v>
      </c>
      <c r="F66" s="111">
        <f>IF(E66="Se investigan y resuelven oportunamente",15,IF(E66="No se investigan y resuelven oportunamente",0,""))</f>
        <v>15</v>
      </c>
      <c r="G66" s="334" t="s">
        <v>420</v>
      </c>
      <c r="H66" s="335"/>
      <c r="I66" s="335"/>
      <c r="J66" s="335"/>
      <c r="K66" s="335"/>
      <c r="L66" s="336"/>
      <c r="M66" s="123"/>
      <c r="N66" s="122"/>
      <c r="O66" s="126"/>
      <c r="P66" s="126"/>
      <c r="Q66" s="126"/>
      <c r="R66" s="126"/>
      <c r="S66" s="126"/>
      <c r="T66" s="126"/>
    </row>
    <row r="67" spans="1:20" ht="36" customHeight="1" thickBot="1" x14ac:dyDescent="0.3">
      <c r="B67" s="47" t="s">
        <v>395</v>
      </c>
      <c r="C67" s="140" t="s">
        <v>40</v>
      </c>
      <c r="D67" s="42" t="s">
        <v>396</v>
      </c>
      <c r="E67" s="113" t="s">
        <v>57</v>
      </c>
      <c r="F67" s="114">
        <f>IF(E67="Completa",10,IF(E67="Incompleta",5,IF(E67="No existe",0,"")))</f>
        <v>10</v>
      </c>
      <c r="G67" s="421" t="s">
        <v>421</v>
      </c>
      <c r="H67" s="422"/>
      <c r="I67" s="422"/>
      <c r="J67" s="422"/>
      <c r="K67" s="422"/>
      <c r="L67" s="423"/>
      <c r="M67" s="121"/>
      <c r="N67" s="122"/>
      <c r="O67" s="120"/>
      <c r="P67" s="120"/>
      <c r="Q67" s="120"/>
      <c r="R67" s="120"/>
      <c r="S67" s="120"/>
      <c r="T67" s="120"/>
    </row>
    <row r="68" spans="1:20" ht="14.4" thickBot="1" x14ac:dyDescent="0.3">
      <c r="D68" s="38"/>
      <c r="G68" s="119"/>
      <c r="H68" s="119"/>
      <c r="I68" s="119"/>
      <c r="J68" s="119"/>
      <c r="K68" s="119"/>
      <c r="L68" s="119"/>
      <c r="M68" s="119"/>
      <c r="N68" s="119"/>
      <c r="O68" s="119"/>
      <c r="P68" s="119"/>
      <c r="Q68" s="119"/>
      <c r="R68" s="119"/>
      <c r="S68" s="119"/>
      <c r="T68" s="119"/>
    </row>
    <row r="69" spans="1:20" x14ac:dyDescent="0.25">
      <c r="D69" s="39" t="s">
        <v>398</v>
      </c>
      <c r="E69" s="256">
        <f>IF(SUM(F61:F67)=0,"-",SUM(F61:F67))</f>
        <v>100</v>
      </c>
      <c r="F69" s="257"/>
      <c r="G69" s="120"/>
      <c r="H69" s="120"/>
      <c r="I69" s="120"/>
      <c r="J69" s="120"/>
      <c r="K69" s="120"/>
      <c r="L69" s="120"/>
      <c r="M69" s="120"/>
      <c r="N69" s="120"/>
      <c r="O69" s="120"/>
      <c r="P69" s="120"/>
      <c r="Q69" s="120"/>
      <c r="R69" s="120"/>
      <c r="S69" s="120"/>
      <c r="T69" s="120"/>
    </row>
    <row r="70" spans="1:20" ht="14.4" thickBot="1" x14ac:dyDescent="0.3">
      <c r="D70" s="40" t="s">
        <v>399</v>
      </c>
      <c r="E70" s="260" t="str">
        <f>IF(E69&lt;=74,"Débil",IF(E69&lt;=89,"Moderado",IF(E69&lt;=100,"Fuerte","")))</f>
        <v>Fuerte</v>
      </c>
      <c r="F70" s="261"/>
      <c r="G70" s="120"/>
      <c r="H70" s="120"/>
      <c r="I70" s="120"/>
      <c r="J70" s="120"/>
      <c r="K70" s="120"/>
      <c r="L70" s="120"/>
      <c r="M70" s="120"/>
      <c r="N70" s="120"/>
      <c r="O70" s="120"/>
      <c r="P70" s="120"/>
      <c r="Q70" s="120"/>
      <c r="R70" s="120"/>
      <c r="S70" s="120"/>
      <c r="T70" s="120"/>
    </row>
    <row r="71" spans="1:20" ht="14.4" thickBot="1" x14ac:dyDescent="0.3"/>
    <row r="72" spans="1:20" ht="30" customHeight="1" thickBot="1" x14ac:dyDescent="0.3">
      <c r="A72" s="46" t="str">
        <f>+Matriz!E13</f>
        <v>MECN-RC-001</v>
      </c>
      <c r="B72" s="306" t="str">
        <f>+Matriz!F13</f>
        <v>Manipulación de la información precontractual para la adquisición de equipos y servicios asociados al proceso.</v>
      </c>
      <c r="C72" s="307"/>
      <c r="D72" s="307"/>
      <c r="E72" s="307"/>
      <c r="F72" s="307"/>
      <c r="G72" s="307"/>
      <c r="H72" s="307"/>
      <c r="I72" s="307"/>
      <c r="J72" s="307"/>
      <c r="K72" s="307"/>
      <c r="L72" s="308"/>
    </row>
    <row r="73" spans="1:20" ht="14.4" thickBot="1" x14ac:dyDescent="0.3"/>
    <row r="74" spans="1:20" ht="15.75" customHeight="1" x14ac:dyDescent="0.25">
      <c r="B74" s="309" t="s">
        <v>373</v>
      </c>
      <c r="C74" s="310"/>
      <c r="D74" s="310"/>
      <c r="E74" s="281" t="s">
        <v>374</v>
      </c>
      <c r="F74" s="282"/>
      <c r="G74" s="282"/>
      <c r="H74" s="282"/>
      <c r="I74" s="282"/>
      <c r="J74" s="282"/>
      <c r="K74" s="282"/>
      <c r="L74" s="283"/>
    </row>
    <row r="75" spans="1:20" ht="30" customHeight="1" thickBot="1" x14ac:dyDescent="0.3">
      <c r="B75" s="312"/>
      <c r="C75" s="313"/>
      <c r="D75" s="313"/>
      <c r="E75" s="352" t="str">
        <f>+Matriz!Q13</f>
        <v>Implementar los lineamientos de contratación de la entidad según los establecido en el documento AGJC-CN-MN-001 Manual de contratación que se encuentre vigente.</v>
      </c>
      <c r="F75" s="353"/>
      <c r="G75" s="353"/>
      <c r="H75" s="353"/>
      <c r="I75" s="353"/>
      <c r="J75" s="353"/>
      <c r="K75" s="353"/>
      <c r="L75" s="354"/>
    </row>
    <row r="76" spans="1:20" x14ac:dyDescent="0.25">
      <c r="B76" s="265" t="s">
        <v>375</v>
      </c>
      <c r="C76" s="267" t="s">
        <v>376</v>
      </c>
      <c r="D76" s="268"/>
      <c r="E76" s="292" t="s">
        <v>377</v>
      </c>
      <c r="F76" s="324"/>
      <c r="G76" s="355" t="s">
        <v>117</v>
      </c>
      <c r="H76" s="356"/>
      <c r="I76" s="356"/>
      <c r="J76" s="356"/>
      <c r="K76" s="356"/>
      <c r="L76" s="357"/>
    </row>
    <row r="77" spans="1:20" ht="15" thickBot="1" x14ac:dyDescent="0.3">
      <c r="B77" s="266"/>
      <c r="C77" s="269"/>
      <c r="D77" s="270"/>
      <c r="E77" s="117" t="s">
        <v>378</v>
      </c>
      <c r="F77" s="118" t="s">
        <v>379</v>
      </c>
      <c r="G77" s="358"/>
      <c r="H77" s="359"/>
      <c r="I77" s="359"/>
      <c r="J77" s="359"/>
      <c r="K77" s="359"/>
      <c r="L77" s="360"/>
    </row>
    <row r="78" spans="1:20" ht="35.25" customHeight="1" x14ac:dyDescent="0.25">
      <c r="B78" s="287" t="s">
        <v>141</v>
      </c>
      <c r="C78" s="139" t="s">
        <v>34</v>
      </c>
      <c r="D78" s="70" t="s">
        <v>380</v>
      </c>
      <c r="E78" s="115" t="s">
        <v>51</v>
      </c>
      <c r="F78" s="116">
        <f>IF(E78="Asignado",15,IF(E78="No asignado",0,""))</f>
        <v>15</v>
      </c>
      <c r="G78" s="418" t="s">
        <v>422</v>
      </c>
      <c r="H78" s="419"/>
      <c r="I78" s="419"/>
      <c r="J78" s="419"/>
      <c r="K78" s="419"/>
      <c r="L78" s="420"/>
    </row>
    <row r="79" spans="1:20" ht="30.75" customHeight="1" x14ac:dyDescent="0.25">
      <c r="B79" s="288"/>
      <c r="C79" s="37" t="s">
        <v>35</v>
      </c>
      <c r="D79" s="41" t="s">
        <v>382</v>
      </c>
      <c r="E79" s="110" t="s">
        <v>52</v>
      </c>
      <c r="F79" s="111">
        <f>IF(E79="Adecuado",15,IF(E79="Inadecuado",0,""))</f>
        <v>15</v>
      </c>
      <c r="G79" s="409" t="s">
        <v>423</v>
      </c>
      <c r="H79" s="410"/>
      <c r="I79" s="410"/>
      <c r="J79" s="410"/>
      <c r="K79" s="410"/>
      <c r="L79" s="411"/>
    </row>
    <row r="80" spans="1:20" ht="31.5" customHeight="1" x14ac:dyDescent="0.25">
      <c r="B80" s="138" t="s">
        <v>383</v>
      </c>
      <c r="C80" s="37" t="s">
        <v>36</v>
      </c>
      <c r="D80" s="41" t="s">
        <v>384</v>
      </c>
      <c r="E80" s="110" t="s">
        <v>53</v>
      </c>
      <c r="F80" s="111">
        <f>IF(E80="Oportuna",15,IF(E80="Inoportuna",0,""))</f>
        <v>15</v>
      </c>
      <c r="G80" s="409" t="s">
        <v>424</v>
      </c>
      <c r="H80" s="410"/>
      <c r="I80" s="410"/>
      <c r="J80" s="410"/>
      <c r="K80" s="410"/>
      <c r="L80" s="411"/>
    </row>
    <row r="81" spans="1:12" ht="38.25" customHeight="1" x14ac:dyDescent="0.25">
      <c r="B81" s="138" t="s">
        <v>386</v>
      </c>
      <c r="C81" s="37" t="s">
        <v>37</v>
      </c>
      <c r="D81" s="41" t="s">
        <v>387</v>
      </c>
      <c r="E81" s="112" t="s">
        <v>54</v>
      </c>
      <c r="F81" s="111">
        <f>IF(E81="Prevenir o detectar",15,IF(E81="No es control",0,""))</f>
        <v>15</v>
      </c>
      <c r="G81" s="409" t="s">
        <v>425</v>
      </c>
      <c r="H81" s="410"/>
      <c r="I81" s="410"/>
      <c r="J81" s="410"/>
      <c r="K81" s="410"/>
      <c r="L81" s="411"/>
    </row>
    <row r="82" spans="1:12" ht="39.75" customHeight="1" x14ac:dyDescent="0.25">
      <c r="B82" s="71" t="s">
        <v>389</v>
      </c>
      <c r="C82" s="37" t="s">
        <v>38</v>
      </c>
      <c r="D82" s="41" t="s">
        <v>390</v>
      </c>
      <c r="E82" s="110" t="s">
        <v>55</v>
      </c>
      <c r="F82" s="111">
        <f>IF(E82="Confiable",15,IF(E82="No confiable",0,""))</f>
        <v>15</v>
      </c>
      <c r="G82" s="412" t="s">
        <v>426</v>
      </c>
      <c r="H82" s="413"/>
      <c r="I82" s="413"/>
      <c r="J82" s="413"/>
      <c r="K82" s="413"/>
      <c r="L82" s="414"/>
    </row>
    <row r="83" spans="1:12" ht="46.5" customHeight="1" x14ac:dyDescent="0.25">
      <c r="B83" s="71" t="s">
        <v>392</v>
      </c>
      <c r="C83" s="37" t="s">
        <v>39</v>
      </c>
      <c r="D83" s="41" t="s">
        <v>393</v>
      </c>
      <c r="E83" s="112" t="s">
        <v>56</v>
      </c>
      <c r="F83" s="111">
        <f>IF(E83="Se investigan y resuelven oportunamente",15,IF(E83="No se investigan y resuelven oportunamente",0,""))</f>
        <v>15</v>
      </c>
      <c r="G83" s="412" t="s">
        <v>427</v>
      </c>
      <c r="H83" s="413"/>
      <c r="I83" s="413"/>
      <c r="J83" s="413"/>
      <c r="K83" s="413"/>
      <c r="L83" s="414"/>
    </row>
    <row r="84" spans="1:12" ht="93" customHeight="1" thickBot="1" x14ac:dyDescent="0.3">
      <c r="B84" s="47" t="s">
        <v>395</v>
      </c>
      <c r="C84" s="140" t="s">
        <v>40</v>
      </c>
      <c r="D84" s="42" t="s">
        <v>396</v>
      </c>
      <c r="E84" s="113" t="s">
        <v>57</v>
      </c>
      <c r="F84" s="114">
        <f>IF(E84="Completa",10,IF(E84="Incompleta",5,IF(E84="No existe",0,"")))</f>
        <v>10</v>
      </c>
      <c r="G84" s="415" t="s">
        <v>428</v>
      </c>
      <c r="H84" s="416"/>
      <c r="I84" s="416"/>
      <c r="J84" s="416"/>
      <c r="K84" s="416"/>
      <c r="L84" s="417"/>
    </row>
    <row r="85" spans="1:12" ht="14.4" thickBot="1" x14ac:dyDescent="0.3">
      <c r="D85" s="38"/>
      <c r="G85" s="119"/>
      <c r="H85" s="119"/>
      <c r="I85" s="119"/>
      <c r="J85" s="119"/>
      <c r="K85" s="119"/>
      <c r="L85" s="119"/>
    </row>
    <row r="86" spans="1:12" x14ac:dyDescent="0.25">
      <c r="D86" s="39" t="s">
        <v>398</v>
      </c>
      <c r="E86" s="256">
        <f>IF(SUM(F78:F84)=0,"-",SUM(F78:F84))</f>
        <v>100</v>
      </c>
      <c r="F86" s="257"/>
      <c r="G86" s="120"/>
      <c r="H86" s="120"/>
      <c r="I86" s="120"/>
      <c r="J86" s="120"/>
      <c r="K86" s="120"/>
      <c r="L86" s="120"/>
    </row>
    <row r="87" spans="1:12" ht="14.4" thickBot="1" x14ac:dyDescent="0.3">
      <c r="D87" s="40" t="s">
        <v>399</v>
      </c>
      <c r="E87" s="260" t="str">
        <f>IF(E86&lt;=74,"Débil",IF(E86&lt;=89,"Moderado",IF(E86&lt;=100,"Fuerte","")))</f>
        <v>Fuerte</v>
      </c>
      <c r="F87" s="261"/>
      <c r="G87" s="120"/>
      <c r="H87" s="120"/>
      <c r="I87" s="120"/>
      <c r="J87" s="120"/>
      <c r="K87" s="120"/>
      <c r="L87" s="120"/>
    </row>
    <row r="88" spans="1:12" ht="14.4" thickBot="1" x14ac:dyDescent="0.3"/>
    <row r="89" spans="1:12" ht="30" customHeight="1" thickBot="1" x14ac:dyDescent="0.3">
      <c r="A89" s="46" t="str">
        <f>+Matriz!E14</f>
        <v>MCOM-RC-001</v>
      </c>
      <c r="B89" s="306" t="str">
        <f>+Matriz!F14</f>
        <v>Obtención de comisiones u otro tipo de ventajas con los clientes, favoreciendo intereses particulares en las líneas de proyectos estratégicos y en detrimento de la rentabilidad de Capital.</v>
      </c>
      <c r="C89" s="307"/>
      <c r="D89" s="307"/>
      <c r="E89" s="307"/>
      <c r="F89" s="307"/>
      <c r="G89" s="307"/>
      <c r="H89" s="307"/>
      <c r="I89" s="307"/>
      <c r="J89" s="307"/>
      <c r="K89" s="307"/>
      <c r="L89" s="308"/>
    </row>
    <row r="90" spans="1:12" ht="14.4" thickBot="1" x14ac:dyDescent="0.3"/>
    <row r="91" spans="1:12" ht="15.75" customHeight="1" x14ac:dyDescent="0.25">
      <c r="B91" s="309" t="s">
        <v>373</v>
      </c>
      <c r="C91" s="310"/>
      <c r="D91" s="310"/>
      <c r="E91" s="281" t="s">
        <v>374</v>
      </c>
      <c r="F91" s="282"/>
      <c r="G91" s="282"/>
      <c r="H91" s="282"/>
      <c r="I91" s="282"/>
      <c r="J91" s="282"/>
      <c r="K91" s="282"/>
      <c r="L91" s="283"/>
    </row>
    <row r="92" spans="1:12" ht="65.25" customHeight="1" thickBot="1" x14ac:dyDescent="0.3">
      <c r="B92" s="312"/>
      <c r="C92" s="313"/>
      <c r="D92" s="313"/>
      <c r="E92" s="352" t="str">
        <f>+Matriz!Q14</f>
        <v>*MCOM-PD-002 Gestión proyectos y negocios estratégicos
*Resolución de tarifas (en donde se establecen las autorización de descuentos)
*MCOM-FT-014 Cotización sector público y privado y/o contratos - ofertas comerciales y presupuesto</v>
      </c>
      <c r="F92" s="353"/>
      <c r="G92" s="353"/>
      <c r="H92" s="353"/>
      <c r="I92" s="353"/>
      <c r="J92" s="353"/>
      <c r="K92" s="353"/>
      <c r="L92" s="354"/>
    </row>
    <row r="93" spans="1:12" x14ac:dyDescent="0.25">
      <c r="B93" s="265" t="s">
        <v>375</v>
      </c>
      <c r="C93" s="267" t="s">
        <v>376</v>
      </c>
      <c r="D93" s="268"/>
      <c r="E93" s="292" t="s">
        <v>377</v>
      </c>
      <c r="F93" s="324"/>
      <c r="G93" s="355" t="s">
        <v>117</v>
      </c>
      <c r="H93" s="356"/>
      <c r="I93" s="356"/>
      <c r="J93" s="356"/>
      <c r="K93" s="356"/>
      <c r="L93" s="357"/>
    </row>
    <row r="94" spans="1:12" ht="15" thickBot="1" x14ac:dyDescent="0.3">
      <c r="B94" s="266"/>
      <c r="C94" s="269"/>
      <c r="D94" s="270"/>
      <c r="E94" s="117" t="s">
        <v>378</v>
      </c>
      <c r="F94" s="118" t="s">
        <v>379</v>
      </c>
      <c r="G94" s="358"/>
      <c r="H94" s="359"/>
      <c r="I94" s="359"/>
      <c r="J94" s="359"/>
      <c r="K94" s="359"/>
      <c r="L94" s="360"/>
    </row>
    <row r="95" spans="1:12" ht="39.75" customHeight="1" x14ac:dyDescent="0.25">
      <c r="B95" s="287" t="s">
        <v>141</v>
      </c>
      <c r="C95" s="139" t="s">
        <v>34</v>
      </c>
      <c r="D95" s="70" t="s">
        <v>380</v>
      </c>
      <c r="E95" s="115" t="s">
        <v>51</v>
      </c>
      <c r="F95" s="116">
        <f>IF(E95="Asignado",15,IF(E95="No asignado",0,""))</f>
        <v>15</v>
      </c>
      <c r="G95" s="370" t="s">
        <v>429</v>
      </c>
      <c r="H95" s="371"/>
      <c r="I95" s="371"/>
      <c r="J95" s="371"/>
      <c r="K95" s="371"/>
      <c r="L95" s="372"/>
    </row>
    <row r="96" spans="1:12" ht="30.75" customHeight="1" x14ac:dyDescent="0.25">
      <c r="B96" s="288"/>
      <c r="C96" s="37" t="s">
        <v>35</v>
      </c>
      <c r="D96" s="41" t="s">
        <v>382</v>
      </c>
      <c r="E96" s="110" t="s">
        <v>52</v>
      </c>
      <c r="F96" s="111">
        <f>IF(E96="Adecuado",15,IF(E96="Inadecuado",0,""))</f>
        <v>15</v>
      </c>
      <c r="G96" s="364" t="s">
        <v>430</v>
      </c>
      <c r="H96" s="365"/>
      <c r="I96" s="365"/>
      <c r="J96" s="365"/>
      <c r="K96" s="365"/>
      <c r="L96" s="366"/>
    </row>
    <row r="97" spans="1:12" ht="31.5" customHeight="1" x14ac:dyDescent="0.25">
      <c r="B97" s="138" t="s">
        <v>383</v>
      </c>
      <c r="C97" s="37" t="s">
        <v>36</v>
      </c>
      <c r="D97" s="41" t="s">
        <v>384</v>
      </c>
      <c r="E97" s="110" t="s">
        <v>53</v>
      </c>
      <c r="F97" s="111">
        <f>IF(E97="Oportuna",15,IF(E97="Inoportuna",0,""))</f>
        <v>15</v>
      </c>
      <c r="G97" s="364" t="s">
        <v>431</v>
      </c>
      <c r="H97" s="365"/>
      <c r="I97" s="365"/>
      <c r="J97" s="365"/>
      <c r="K97" s="365"/>
      <c r="L97" s="366"/>
    </row>
    <row r="98" spans="1:12" ht="38.25" customHeight="1" x14ac:dyDescent="0.25">
      <c r="B98" s="138" t="s">
        <v>386</v>
      </c>
      <c r="C98" s="37" t="s">
        <v>37</v>
      </c>
      <c r="D98" s="41" t="s">
        <v>387</v>
      </c>
      <c r="E98" s="112" t="s">
        <v>54</v>
      </c>
      <c r="F98" s="111">
        <f>IF(E98="Prevenir o detectar",15,IF(E98="No es control",0,""))</f>
        <v>15</v>
      </c>
      <c r="G98" s="364" t="s">
        <v>432</v>
      </c>
      <c r="H98" s="365"/>
      <c r="I98" s="365"/>
      <c r="J98" s="365"/>
      <c r="K98" s="365"/>
      <c r="L98" s="366"/>
    </row>
    <row r="99" spans="1:12" ht="83.25" customHeight="1" x14ac:dyDescent="0.25">
      <c r="B99" s="71" t="s">
        <v>389</v>
      </c>
      <c r="C99" s="37" t="s">
        <v>38</v>
      </c>
      <c r="D99" s="41" t="s">
        <v>390</v>
      </c>
      <c r="E99" s="110" t="s">
        <v>55</v>
      </c>
      <c r="F99" s="111">
        <f>IF(E99="Confiable",15,IF(E99="No confiable",0,""))</f>
        <v>15</v>
      </c>
      <c r="G99" s="364" t="s">
        <v>433</v>
      </c>
      <c r="H99" s="365"/>
      <c r="I99" s="365"/>
      <c r="J99" s="365"/>
      <c r="K99" s="365"/>
      <c r="L99" s="366"/>
    </row>
    <row r="100" spans="1:12" ht="119.25" customHeight="1" x14ac:dyDescent="0.25">
      <c r="B100" s="71" t="s">
        <v>392</v>
      </c>
      <c r="C100" s="37" t="s">
        <v>39</v>
      </c>
      <c r="D100" s="41" t="s">
        <v>393</v>
      </c>
      <c r="E100" s="112" t="s">
        <v>56</v>
      </c>
      <c r="F100" s="111">
        <f>IF(E100="Se investigan y resuelven oportunamente",15,IF(E100="No se investigan y resuelven oportunamente",0,""))</f>
        <v>15</v>
      </c>
      <c r="G100" s="364" t="s">
        <v>434</v>
      </c>
      <c r="H100" s="365"/>
      <c r="I100" s="365"/>
      <c r="J100" s="365"/>
      <c r="K100" s="365"/>
      <c r="L100" s="366"/>
    </row>
    <row r="101" spans="1:12" ht="36.75" customHeight="1" thickBot="1" x14ac:dyDescent="0.3">
      <c r="B101" s="47" t="s">
        <v>395</v>
      </c>
      <c r="C101" s="140" t="s">
        <v>40</v>
      </c>
      <c r="D101" s="42" t="s">
        <v>396</v>
      </c>
      <c r="E101" s="113" t="s">
        <v>57</v>
      </c>
      <c r="F101" s="114">
        <f>IF(E101="Completa",10,IF(E101="Incompleta",5,IF(E101="No existe",0,"")))</f>
        <v>10</v>
      </c>
      <c r="G101" s="337" t="s">
        <v>435</v>
      </c>
      <c r="H101" s="338"/>
      <c r="I101" s="338"/>
      <c r="J101" s="338"/>
      <c r="K101" s="338"/>
      <c r="L101" s="339"/>
    </row>
    <row r="102" spans="1:12" ht="14.4" thickBot="1" x14ac:dyDescent="0.3">
      <c r="D102" s="38"/>
      <c r="G102" s="119"/>
      <c r="H102" s="119"/>
      <c r="I102" s="119"/>
      <c r="J102" s="119"/>
      <c r="K102" s="119"/>
      <c r="L102" s="119"/>
    </row>
    <row r="103" spans="1:12" x14ac:dyDescent="0.25">
      <c r="D103" s="39" t="s">
        <v>398</v>
      </c>
      <c r="E103" s="256">
        <f>IF(SUM(F95:F101)=0,"-",SUM(F95:F101))</f>
        <v>100</v>
      </c>
      <c r="F103" s="257"/>
      <c r="G103" s="120"/>
      <c r="H103" s="120"/>
      <c r="I103" s="120"/>
      <c r="J103" s="120"/>
      <c r="K103" s="120"/>
      <c r="L103" s="120"/>
    </row>
    <row r="104" spans="1:12" ht="14.4" thickBot="1" x14ac:dyDescent="0.3">
      <c r="D104" s="40" t="s">
        <v>399</v>
      </c>
      <c r="E104" s="260" t="str">
        <f>IF(E103&lt;=74,"Débil",IF(E103&lt;=89,"Moderado",IF(E103&lt;=100,"Fuerte","")))</f>
        <v>Fuerte</v>
      </c>
      <c r="F104" s="261"/>
      <c r="G104" s="120"/>
      <c r="H104" s="120"/>
      <c r="I104" s="120"/>
      <c r="J104" s="120"/>
      <c r="K104" s="120"/>
      <c r="L104" s="120"/>
    </row>
    <row r="105" spans="1:12" ht="14.4" thickBot="1" x14ac:dyDescent="0.3"/>
    <row r="106" spans="1:12" ht="30" customHeight="1" thickBot="1" x14ac:dyDescent="0.3">
      <c r="A106" s="46" t="str">
        <f>+Matriz!E15</f>
        <v>AGTH-RC-001</v>
      </c>
      <c r="B106" s="306" t="str">
        <f>+Matriz!F15</f>
        <v>Interés de vincular a una persona sin el cumplimiento de la totalidad de requisitos, por influencia externa o por presión de un tercero.</v>
      </c>
      <c r="C106" s="307"/>
      <c r="D106" s="307"/>
      <c r="E106" s="307"/>
      <c r="F106" s="307"/>
      <c r="G106" s="307"/>
      <c r="H106" s="307"/>
      <c r="I106" s="307"/>
      <c r="J106" s="307"/>
      <c r="K106" s="307"/>
      <c r="L106" s="308"/>
    </row>
    <row r="107" spans="1:12" ht="14.4" thickBot="1" x14ac:dyDescent="0.3"/>
    <row r="108" spans="1:12" ht="15.75" customHeight="1" x14ac:dyDescent="0.25">
      <c r="B108" s="309" t="s">
        <v>373</v>
      </c>
      <c r="C108" s="310"/>
      <c r="D108" s="310"/>
      <c r="E108" s="281" t="s">
        <v>374</v>
      </c>
      <c r="F108" s="282"/>
      <c r="G108" s="282"/>
      <c r="H108" s="282"/>
      <c r="I108" s="282"/>
      <c r="J108" s="282"/>
      <c r="K108" s="282"/>
      <c r="L108" s="283"/>
    </row>
    <row r="109" spans="1:12" ht="73.5" customHeight="1" thickBot="1" x14ac:dyDescent="0.3">
      <c r="B109" s="312"/>
      <c r="C109" s="313"/>
      <c r="D109" s="313"/>
      <c r="E109" s="406" t="str">
        <f>+Matriz!Q15</f>
        <v>Ejecutar procedimiento AGTH-PD-005 INGRESO DE SERVIDORES PUBLICOS : Puntos de control: 5 Actividades: 3 (Formato AGTH-FT-036 VERIFICACIÓN DEL CUMPLIMIENTO DE PERFIL DEL CARGO)
(Revisión del proceso de ingreso de servidores públicos es responsabilidad del técnico y profesional del área de recursos humanos, con la aprobación del subdirector administrativo).</v>
      </c>
      <c r="F109" s="407"/>
      <c r="G109" s="407"/>
      <c r="H109" s="407"/>
      <c r="I109" s="407"/>
      <c r="J109" s="407"/>
      <c r="K109" s="407"/>
      <c r="L109" s="408"/>
    </row>
    <row r="110" spans="1:12" x14ac:dyDescent="0.25">
      <c r="B110" s="265" t="s">
        <v>375</v>
      </c>
      <c r="C110" s="267" t="s">
        <v>376</v>
      </c>
      <c r="D110" s="268"/>
      <c r="E110" s="292" t="s">
        <v>377</v>
      </c>
      <c r="F110" s="324"/>
      <c r="G110" s="355" t="s">
        <v>117</v>
      </c>
      <c r="H110" s="356"/>
      <c r="I110" s="356"/>
      <c r="J110" s="356"/>
      <c r="K110" s="356"/>
      <c r="L110" s="357"/>
    </row>
    <row r="111" spans="1:12" ht="15" thickBot="1" x14ac:dyDescent="0.3">
      <c r="B111" s="266"/>
      <c r="C111" s="269"/>
      <c r="D111" s="270"/>
      <c r="E111" s="117" t="s">
        <v>378</v>
      </c>
      <c r="F111" s="118" t="s">
        <v>379</v>
      </c>
      <c r="G111" s="358"/>
      <c r="H111" s="359"/>
      <c r="I111" s="359"/>
      <c r="J111" s="359"/>
      <c r="K111" s="359"/>
      <c r="L111" s="360"/>
    </row>
    <row r="112" spans="1:12" ht="23.25" customHeight="1" x14ac:dyDescent="0.25">
      <c r="B112" s="287" t="s">
        <v>141</v>
      </c>
      <c r="C112" s="139" t="s">
        <v>34</v>
      </c>
      <c r="D112" s="70" t="s">
        <v>380</v>
      </c>
      <c r="E112" s="115" t="s">
        <v>51</v>
      </c>
      <c r="F112" s="116">
        <f>IF(E112="Asignado",15,IF(E112="No asignado",0,""))</f>
        <v>15</v>
      </c>
      <c r="G112" s="361" t="s">
        <v>436</v>
      </c>
      <c r="H112" s="362"/>
      <c r="I112" s="362"/>
      <c r="J112" s="362"/>
      <c r="K112" s="362"/>
      <c r="L112" s="363"/>
    </row>
    <row r="113" spans="1:26" ht="41.25" customHeight="1" x14ac:dyDescent="0.25">
      <c r="B113" s="288"/>
      <c r="C113" s="37" t="s">
        <v>35</v>
      </c>
      <c r="D113" s="41" t="s">
        <v>382</v>
      </c>
      <c r="E113" s="110" t="s">
        <v>52</v>
      </c>
      <c r="F113" s="111">
        <f>IF(E113="Adecuado",15,IF(E113="Inadecuado",0,""))</f>
        <v>15</v>
      </c>
      <c r="G113" s="364" t="s">
        <v>437</v>
      </c>
      <c r="H113" s="365"/>
      <c r="I113" s="365"/>
      <c r="J113" s="365"/>
      <c r="K113" s="365"/>
      <c r="L113" s="366"/>
    </row>
    <row r="114" spans="1:26" ht="41.25" customHeight="1" x14ac:dyDescent="0.25">
      <c r="B114" s="138" t="s">
        <v>383</v>
      </c>
      <c r="C114" s="37" t="s">
        <v>36</v>
      </c>
      <c r="D114" s="41" t="s">
        <v>384</v>
      </c>
      <c r="E114" s="110" t="s">
        <v>53</v>
      </c>
      <c r="F114" s="111">
        <f>IF(E114="Oportuna",15,IF(E114="Inoportuna",0,""))</f>
        <v>15</v>
      </c>
      <c r="G114" s="364" t="s">
        <v>438</v>
      </c>
      <c r="H114" s="365"/>
      <c r="I114" s="365"/>
      <c r="J114" s="365"/>
      <c r="K114" s="365"/>
      <c r="L114" s="366"/>
    </row>
    <row r="115" spans="1:26" ht="41.25" customHeight="1" x14ac:dyDescent="0.25">
      <c r="B115" s="138" t="s">
        <v>386</v>
      </c>
      <c r="C115" s="37" t="s">
        <v>37</v>
      </c>
      <c r="D115" s="41" t="s">
        <v>387</v>
      </c>
      <c r="E115" s="112" t="s">
        <v>54</v>
      </c>
      <c r="F115" s="111">
        <f>IF(E115="Prevenir o detectar",15,IF(E115="No es control",0,""))</f>
        <v>15</v>
      </c>
      <c r="G115" s="364" t="s">
        <v>439</v>
      </c>
      <c r="H115" s="365"/>
      <c r="I115" s="365"/>
      <c r="J115" s="365"/>
      <c r="K115" s="365"/>
      <c r="L115" s="366"/>
    </row>
    <row r="116" spans="1:26" ht="41.25" customHeight="1" x14ac:dyDescent="0.25">
      <c r="B116" s="71" t="s">
        <v>389</v>
      </c>
      <c r="C116" s="37" t="s">
        <v>38</v>
      </c>
      <c r="D116" s="41" t="s">
        <v>390</v>
      </c>
      <c r="E116" s="110" t="s">
        <v>55</v>
      </c>
      <c r="F116" s="111">
        <f>IF(E116="Confiable",15,IF(E116="No confiable",0,""))</f>
        <v>15</v>
      </c>
      <c r="G116" s="334" t="s">
        <v>440</v>
      </c>
      <c r="H116" s="335"/>
      <c r="I116" s="335"/>
      <c r="J116" s="335"/>
      <c r="K116" s="335"/>
      <c r="L116" s="336"/>
    </row>
    <row r="117" spans="1:26" ht="41.25" customHeight="1" x14ac:dyDescent="0.25">
      <c r="B117" s="71" t="s">
        <v>392</v>
      </c>
      <c r="C117" s="37" t="s">
        <v>39</v>
      </c>
      <c r="D117" s="41" t="s">
        <v>393</v>
      </c>
      <c r="E117" s="112" t="s">
        <v>56</v>
      </c>
      <c r="F117" s="111">
        <f>IF(E117="Se investigan y resuelven oportunamente",15,IF(E117="No se investigan y resuelven oportunamente",0,""))</f>
        <v>15</v>
      </c>
      <c r="G117" s="334" t="s">
        <v>441</v>
      </c>
      <c r="H117" s="335"/>
      <c r="I117" s="335"/>
      <c r="J117" s="335"/>
      <c r="K117" s="335"/>
      <c r="L117" s="336"/>
    </row>
    <row r="118" spans="1:26" ht="41.25" customHeight="1" thickBot="1" x14ac:dyDescent="0.3">
      <c r="B118" s="47" t="s">
        <v>395</v>
      </c>
      <c r="C118" s="140" t="s">
        <v>40</v>
      </c>
      <c r="D118" s="42" t="s">
        <v>396</v>
      </c>
      <c r="E118" s="113" t="s">
        <v>57</v>
      </c>
      <c r="F118" s="114">
        <f>IF(E118="Completa",10,IF(E118="Incompleta",5,IF(E118="No existe",0,"")))</f>
        <v>10</v>
      </c>
      <c r="G118" s="421" t="s">
        <v>442</v>
      </c>
      <c r="H118" s="422"/>
      <c r="I118" s="422"/>
      <c r="J118" s="422"/>
      <c r="K118" s="422"/>
      <c r="L118" s="423"/>
    </row>
    <row r="119" spans="1:26" ht="14.4" thickBot="1" x14ac:dyDescent="0.3">
      <c r="D119" s="38"/>
      <c r="G119" s="119"/>
      <c r="H119" s="119"/>
      <c r="I119" s="119"/>
      <c r="J119" s="119"/>
      <c r="K119" s="119"/>
      <c r="L119" s="119"/>
    </row>
    <row r="120" spans="1:26" x14ac:dyDescent="0.25">
      <c r="D120" s="39" t="s">
        <v>398</v>
      </c>
      <c r="E120" s="256">
        <f>IF(SUM(F112:F118)=0,"-",SUM(F112:F118))</f>
        <v>100</v>
      </c>
      <c r="F120" s="257"/>
      <c r="G120" s="120"/>
      <c r="H120" s="120"/>
      <c r="I120" s="120"/>
      <c r="J120" s="120"/>
      <c r="K120" s="120"/>
      <c r="L120" s="120"/>
    </row>
    <row r="121" spans="1:26" ht="14.4" thickBot="1" x14ac:dyDescent="0.3">
      <c r="D121" s="40" t="s">
        <v>399</v>
      </c>
      <c r="E121" s="260" t="str">
        <f>IF(E120&lt;=74,"Débil",IF(E120&lt;=89,"Moderado",IF(E120&lt;=100,"Fuerte","")))</f>
        <v>Fuerte</v>
      </c>
      <c r="F121" s="261"/>
      <c r="G121" s="120"/>
      <c r="H121" s="120"/>
      <c r="I121" s="120"/>
      <c r="J121" s="120"/>
      <c r="K121" s="120"/>
      <c r="L121" s="120"/>
    </row>
    <row r="122" spans="1:26" ht="14.4" thickBot="1" x14ac:dyDescent="0.3"/>
    <row r="123" spans="1:26" ht="33" customHeight="1" thickBot="1" x14ac:dyDescent="0.3">
      <c r="A123" s="46" t="e">
        <f>+Matriz!#REF!</f>
        <v>#REF!</v>
      </c>
      <c r="B123" s="306" t="e">
        <f>+Matriz!#REF!</f>
        <v>#REF!</v>
      </c>
      <c r="C123" s="307"/>
      <c r="D123" s="307"/>
      <c r="E123" s="307"/>
      <c r="F123" s="307"/>
      <c r="G123" s="307"/>
      <c r="H123" s="307"/>
      <c r="I123" s="307"/>
      <c r="J123" s="307"/>
      <c r="K123" s="307"/>
      <c r="L123" s="308"/>
      <c r="M123" s="69"/>
    </row>
    <row r="124" spans="1:26" ht="10.5" customHeight="1" thickBot="1" x14ac:dyDescent="0.3"/>
    <row r="125" spans="1:26" ht="16.5" customHeight="1" thickBot="1" x14ac:dyDescent="0.3">
      <c r="B125" s="309" t="s">
        <v>373</v>
      </c>
      <c r="C125" s="310"/>
      <c r="D125" s="311"/>
      <c r="E125" s="293" t="s">
        <v>374</v>
      </c>
      <c r="F125" s="294"/>
      <c r="G125" s="294"/>
      <c r="H125" s="294"/>
      <c r="I125" s="294"/>
      <c r="J125" s="294"/>
      <c r="K125" s="315" t="s">
        <v>414</v>
      </c>
      <c r="L125" s="316"/>
      <c r="M125" s="316"/>
      <c r="N125" s="316"/>
      <c r="O125" s="316"/>
      <c r="P125" s="316"/>
      <c r="Q125" s="316"/>
      <c r="R125" s="317"/>
      <c r="S125" s="315" t="s">
        <v>443</v>
      </c>
      <c r="T125" s="316"/>
      <c r="U125" s="316"/>
      <c r="V125" s="316"/>
      <c r="W125" s="316"/>
      <c r="X125" s="316"/>
      <c r="Y125" s="316"/>
      <c r="Z125" s="317"/>
    </row>
    <row r="126" spans="1:26" ht="63.75" customHeight="1" thickBot="1" x14ac:dyDescent="0.3">
      <c r="B126" s="312"/>
      <c r="C126" s="313"/>
      <c r="D126" s="314"/>
      <c r="E126" s="297" t="e">
        <f>+Matriz!#REF!</f>
        <v>#REF!</v>
      </c>
      <c r="F126" s="402"/>
      <c r="G126" s="402"/>
      <c r="H126" s="402"/>
      <c r="I126" s="402"/>
      <c r="J126" s="402"/>
      <c r="K126" s="299" t="e">
        <f>+Matriz!#REF!</f>
        <v>#REF!</v>
      </c>
      <c r="L126" s="300"/>
      <c r="M126" s="300"/>
      <c r="N126" s="300"/>
      <c r="O126" s="300"/>
      <c r="P126" s="300"/>
      <c r="Q126" s="300"/>
      <c r="R126" s="301"/>
      <c r="S126" s="299" t="str">
        <f>+Matriz!Q16</f>
        <v>Sistema de seguridad física y tecnológica para la custodia de los bienes de la entidad. (Contrato de vigilancia).
1. Personal capacitado
2. Cámaras de monitoreo en HD
3. Sistema de comunicación.</v>
      </c>
      <c r="T126" s="300"/>
      <c r="U126" s="300"/>
      <c r="V126" s="300"/>
      <c r="W126" s="300"/>
      <c r="X126" s="300"/>
      <c r="Y126" s="300"/>
      <c r="Z126" s="301"/>
    </row>
    <row r="127" spans="1:26" x14ac:dyDescent="0.25">
      <c r="B127" s="265" t="s">
        <v>375</v>
      </c>
      <c r="C127" s="267" t="s">
        <v>376</v>
      </c>
      <c r="D127" s="268"/>
      <c r="E127" s="271" t="s">
        <v>377</v>
      </c>
      <c r="F127" s="405"/>
      <c r="G127" s="273" t="s">
        <v>117</v>
      </c>
      <c r="H127" s="274"/>
      <c r="I127" s="274"/>
      <c r="J127" s="275"/>
      <c r="K127" s="279" t="s">
        <v>377</v>
      </c>
      <c r="L127" s="324"/>
      <c r="M127" s="281" t="s">
        <v>117</v>
      </c>
      <c r="N127" s="282"/>
      <c r="O127" s="282"/>
      <c r="P127" s="282"/>
      <c r="Q127" s="282"/>
      <c r="R127" s="283"/>
      <c r="S127" s="292" t="s">
        <v>377</v>
      </c>
      <c r="T127" s="324"/>
      <c r="U127" s="281" t="s">
        <v>117</v>
      </c>
      <c r="V127" s="282"/>
      <c r="W127" s="282"/>
      <c r="X127" s="282"/>
      <c r="Y127" s="282"/>
      <c r="Z127" s="283"/>
    </row>
    <row r="128" spans="1:26" ht="15.75" customHeight="1" thickBot="1" x14ac:dyDescent="0.3">
      <c r="B128" s="266"/>
      <c r="C128" s="269"/>
      <c r="D128" s="270"/>
      <c r="E128" s="117" t="s">
        <v>378</v>
      </c>
      <c r="F128" s="118" t="s">
        <v>379</v>
      </c>
      <c r="G128" s="276"/>
      <c r="H128" s="277"/>
      <c r="I128" s="277"/>
      <c r="J128" s="278"/>
      <c r="K128" s="82" t="s">
        <v>378</v>
      </c>
      <c r="L128" s="118" t="s">
        <v>379</v>
      </c>
      <c r="M128" s="284"/>
      <c r="N128" s="285"/>
      <c r="O128" s="285"/>
      <c r="P128" s="285"/>
      <c r="Q128" s="285"/>
      <c r="R128" s="286"/>
      <c r="S128" s="117" t="s">
        <v>378</v>
      </c>
      <c r="T128" s="118" t="s">
        <v>379</v>
      </c>
      <c r="U128" s="284"/>
      <c r="V128" s="285"/>
      <c r="W128" s="285"/>
      <c r="X128" s="285"/>
      <c r="Y128" s="285"/>
      <c r="Z128" s="286"/>
    </row>
    <row r="129" spans="1:26" ht="39.75" customHeight="1" x14ac:dyDescent="0.25">
      <c r="B129" s="287" t="s">
        <v>141</v>
      </c>
      <c r="C129" s="139" t="s">
        <v>34</v>
      </c>
      <c r="D129" s="70" t="s">
        <v>380</v>
      </c>
      <c r="E129" s="115" t="s">
        <v>51</v>
      </c>
      <c r="F129" s="60">
        <f>IF(E129="Asignado",15,IF(E129="No asignado",0,""))</f>
        <v>15</v>
      </c>
      <c r="G129" s="403" t="s">
        <v>444</v>
      </c>
      <c r="H129" s="400"/>
      <c r="I129" s="400"/>
      <c r="J129" s="401"/>
      <c r="K129" s="61" t="s">
        <v>51</v>
      </c>
      <c r="L129" s="60">
        <f t="shared" ref="L129" si="0">IF(K129="Asignado",15,IF(K129="No asignado",0,""))</f>
        <v>15</v>
      </c>
      <c r="M129" s="399" t="s">
        <v>445</v>
      </c>
      <c r="N129" s="400"/>
      <c r="O129" s="400"/>
      <c r="P129" s="400"/>
      <c r="Q129" s="400"/>
      <c r="R129" s="401"/>
      <c r="S129" s="61" t="s">
        <v>51</v>
      </c>
      <c r="T129" s="60">
        <f t="shared" ref="T129" si="1">IF(S129="Asignado",15,IF(S129="No asignado",0,""))</f>
        <v>15</v>
      </c>
      <c r="U129" s="399" t="s">
        <v>446</v>
      </c>
      <c r="V129" s="400"/>
      <c r="W129" s="400"/>
      <c r="X129" s="400"/>
      <c r="Y129" s="400"/>
      <c r="Z129" s="401"/>
    </row>
    <row r="130" spans="1:26" ht="39.75" customHeight="1" x14ac:dyDescent="0.25">
      <c r="B130" s="288"/>
      <c r="C130" s="37" t="s">
        <v>35</v>
      </c>
      <c r="D130" s="41" t="s">
        <v>382</v>
      </c>
      <c r="E130" s="110" t="s">
        <v>52</v>
      </c>
      <c r="F130" s="62">
        <f>IF(E130="Adecuado",15,IF(E130="Inadecuado",0,""))</f>
        <v>15</v>
      </c>
      <c r="G130" s="398" t="s">
        <v>447</v>
      </c>
      <c r="H130" s="393"/>
      <c r="I130" s="393"/>
      <c r="J130" s="394"/>
      <c r="K130" s="63" t="s">
        <v>52</v>
      </c>
      <c r="L130" s="62">
        <f t="shared" ref="L130" si="2">IF(K130="Adecuado",15,IF(K130="Inadecuado",0,""))</f>
        <v>15</v>
      </c>
      <c r="M130" s="392" t="s">
        <v>445</v>
      </c>
      <c r="N130" s="393"/>
      <c r="O130" s="393"/>
      <c r="P130" s="393"/>
      <c r="Q130" s="393"/>
      <c r="R130" s="394"/>
      <c r="S130" s="63" t="s">
        <v>52</v>
      </c>
      <c r="T130" s="62">
        <f t="shared" ref="T130" si="3">IF(S130="Adecuado",15,IF(S130="Inadecuado",0,""))</f>
        <v>15</v>
      </c>
      <c r="U130" s="392" t="s">
        <v>446</v>
      </c>
      <c r="V130" s="393"/>
      <c r="W130" s="393"/>
      <c r="X130" s="393"/>
      <c r="Y130" s="393"/>
      <c r="Z130" s="394"/>
    </row>
    <row r="131" spans="1:26" ht="39.75" customHeight="1" x14ac:dyDescent="0.25">
      <c r="B131" s="138" t="s">
        <v>383</v>
      </c>
      <c r="C131" s="37" t="s">
        <v>36</v>
      </c>
      <c r="D131" s="41" t="s">
        <v>384</v>
      </c>
      <c r="E131" s="110" t="s">
        <v>53</v>
      </c>
      <c r="F131" s="62">
        <f>IF(E131="Oportuna",15,IF(E131="Inoportuna",0,""))</f>
        <v>15</v>
      </c>
      <c r="G131" s="398" t="s">
        <v>448</v>
      </c>
      <c r="H131" s="393"/>
      <c r="I131" s="393"/>
      <c r="J131" s="394"/>
      <c r="K131" s="63" t="s">
        <v>53</v>
      </c>
      <c r="L131" s="62">
        <f t="shared" ref="L131" si="4">IF(K131="Oportuna",15,IF(K131="Inoportuna",0,""))</f>
        <v>15</v>
      </c>
      <c r="M131" s="392" t="s">
        <v>449</v>
      </c>
      <c r="N131" s="393"/>
      <c r="O131" s="393"/>
      <c r="P131" s="393"/>
      <c r="Q131" s="393"/>
      <c r="R131" s="394"/>
      <c r="S131" s="63" t="s">
        <v>53</v>
      </c>
      <c r="T131" s="62">
        <f t="shared" ref="T131" si="5">IF(S131="Oportuna",15,IF(S131="Inoportuna",0,""))</f>
        <v>15</v>
      </c>
      <c r="U131" s="392" t="s">
        <v>450</v>
      </c>
      <c r="V131" s="393"/>
      <c r="W131" s="393"/>
      <c r="X131" s="393"/>
      <c r="Y131" s="393"/>
      <c r="Z131" s="394"/>
    </row>
    <row r="132" spans="1:26" ht="39.75" customHeight="1" x14ac:dyDescent="0.25">
      <c r="B132" s="138" t="s">
        <v>386</v>
      </c>
      <c r="C132" s="37" t="s">
        <v>37</v>
      </c>
      <c r="D132" s="41" t="s">
        <v>387</v>
      </c>
      <c r="E132" s="112" t="s">
        <v>54</v>
      </c>
      <c r="F132" s="62">
        <f>IF(E132="Prevenir o detectar",15,IF(E132="No es control",0,""))</f>
        <v>15</v>
      </c>
      <c r="G132" s="398" t="s">
        <v>451</v>
      </c>
      <c r="H132" s="393"/>
      <c r="I132" s="393"/>
      <c r="J132" s="394"/>
      <c r="K132" s="64" t="s">
        <v>54</v>
      </c>
      <c r="L132" s="62">
        <f t="shared" ref="L132" si="6">IF(K132="Prevenir o detectar",15,IF(K132="No es control",0,""))</f>
        <v>15</v>
      </c>
      <c r="M132" s="392" t="s">
        <v>452</v>
      </c>
      <c r="N132" s="393"/>
      <c r="O132" s="393"/>
      <c r="P132" s="393"/>
      <c r="Q132" s="393"/>
      <c r="R132" s="394"/>
      <c r="S132" s="64" t="s">
        <v>71</v>
      </c>
      <c r="T132" s="62">
        <f t="shared" ref="T132" si="7">IF(S132="Prevenir o detectar",15,IF(S132="No es control",0,""))</f>
        <v>0</v>
      </c>
      <c r="U132" s="392" t="s">
        <v>453</v>
      </c>
      <c r="V132" s="393"/>
      <c r="W132" s="393"/>
      <c r="X132" s="393"/>
      <c r="Y132" s="393"/>
      <c r="Z132" s="394"/>
    </row>
    <row r="133" spans="1:26" ht="39.75" customHeight="1" x14ac:dyDescent="0.25">
      <c r="B133" s="71" t="s">
        <v>389</v>
      </c>
      <c r="C133" s="37" t="s">
        <v>38</v>
      </c>
      <c r="D133" s="41" t="s">
        <v>390</v>
      </c>
      <c r="E133" s="110" t="s">
        <v>55</v>
      </c>
      <c r="F133" s="62">
        <f>IF(E133="Confiable",15,IF(E133="No confiable",0,""))</f>
        <v>15</v>
      </c>
      <c r="G133" s="398" t="s">
        <v>454</v>
      </c>
      <c r="H133" s="393"/>
      <c r="I133" s="393"/>
      <c r="J133" s="394"/>
      <c r="K133" s="63" t="s">
        <v>55</v>
      </c>
      <c r="L133" s="62">
        <f t="shared" ref="L133" si="8">IF(K133="Confiable",15,IF(K133="No confiable",0,""))</f>
        <v>15</v>
      </c>
      <c r="M133" s="392" t="s">
        <v>455</v>
      </c>
      <c r="N133" s="393"/>
      <c r="O133" s="393"/>
      <c r="P133" s="393"/>
      <c r="Q133" s="393"/>
      <c r="R133" s="394"/>
      <c r="S133" s="63" t="s">
        <v>55</v>
      </c>
      <c r="T133" s="62">
        <f t="shared" ref="T133" si="9">IF(S133="Confiable",15,IF(S133="No confiable",0,""))</f>
        <v>15</v>
      </c>
      <c r="U133" s="392" t="s">
        <v>456</v>
      </c>
      <c r="V133" s="393"/>
      <c r="W133" s="393"/>
      <c r="X133" s="393"/>
      <c r="Y133" s="393"/>
      <c r="Z133" s="394"/>
    </row>
    <row r="134" spans="1:26" ht="39.75" customHeight="1" x14ac:dyDescent="0.25">
      <c r="B134" s="71" t="s">
        <v>392</v>
      </c>
      <c r="C134" s="37" t="s">
        <v>39</v>
      </c>
      <c r="D134" s="41" t="s">
        <v>393</v>
      </c>
      <c r="E134" s="112" t="s">
        <v>56</v>
      </c>
      <c r="F134" s="62">
        <f>IF(E134="Se investigan y resuelven oportunamente",15,IF(E134="No se investigan y resuelven oportunamente",0,""))</f>
        <v>15</v>
      </c>
      <c r="G134" s="398" t="s">
        <v>457</v>
      </c>
      <c r="H134" s="393"/>
      <c r="I134" s="393"/>
      <c r="J134" s="394"/>
      <c r="K134" s="64" t="s">
        <v>56</v>
      </c>
      <c r="L134" s="62">
        <f t="shared" ref="L134" si="10">IF(K134="Se investigan y resuelven oportunamente",15,IF(K134="No se investigan y resuelven oportunamente",0,""))</f>
        <v>15</v>
      </c>
      <c r="M134" s="392" t="s">
        <v>458</v>
      </c>
      <c r="N134" s="393"/>
      <c r="O134" s="393"/>
      <c r="P134" s="393"/>
      <c r="Q134" s="393"/>
      <c r="R134" s="394"/>
      <c r="S134" s="64" t="s">
        <v>56</v>
      </c>
      <c r="T134" s="62">
        <f t="shared" ref="T134" si="11">IF(S134="Se investigan y resuelven oportunamente",15,IF(S134="No se investigan y resuelven oportunamente",0,""))</f>
        <v>15</v>
      </c>
      <c r="U134" s="392" t="s">
        <v>459</v>
      </c>
      <c r="V134" s="393"/>
      <c r="W134" s="393"/>
      <c r="X134" s="393"/>
      <c r="Y134" s="393"/>
      <c r="Z134" s="394"/>
    </row>
    <row r="135" spans="1:26" ht="39.75" customHeight="1" thickBot="1" x14ac:dyDescent="0.3">
      <c r="B135" s="47" t="s">
        <v>395</v>
      </c>
      <c r="C135" s="140" t="s">
        <v>40</v>
      </c>
      <c r="D135" s="42" t="s">
        <v>396</v>
      </c>
      <c r="E135" s="113" t="s">
        <v>57</v>
      </c>
      <c r="F135" s="65">
        <f>IF(E135="Completa",10,IF(E135="Incompleta",5,IF(E135="No existe",0,"")))</f>
        <v>10</v>
      </c>
      <c r="G135" s="404" t="s">
        <v>460</v>
      </c>
      <c r="H135" s="396"/>
      <c r="I135" s="396"/>
      <c r="J135" s="397"/>
      <c r="K135" s="66" t="s">
        <v>57</v>
      </c>
      <c r="L135" s="65">
        <f t="shared" ref="L135" si="12">IF(K135="Completa",10,IF(K135="Incompleta",5,IF(K135="No existe",0,"")))</f>
        <v>10</v>
      </c>
      <c r="M135" s="395" t="s">
        <v>461</v>
      </c>
      <c r="N135" s="396"/>
      <c r="O135" s="396"/>
      <c r="P135" s="396"/>
      <c r="Q135" s="396"/>
      <c r="R135" s="397"/>
      <c r="S135" s="66" t="s">
        <v>57</v>
      </c>
      <c r="T135" s="65">
        <f t="shared" ref="T135" si="13">IF(S135="Completa",10,IF(S135="Incompleta",5,IF(S135="No existe",0,"")))</f>
        <v>10</v>
      </c>
      <c r="U135" s="395" t="s">
        <v>462</v>
      </c>
      <c r="V135" s="396"/>
      <c r="W135" s="396"/>
      <c r="X135" s="396"/>
      <c r="Y135" s="396"/>
      <c r="Z135" s="397"/>
    </row>
    <row r="136" spans="1:26" ht="7.5" customHeight="1" thickBot="1" x14ac:dyDescent="0.3">
      <c r="D136" s="38"/>
      <c r="J136" s="119"/>
      <c r="K136" s="67"/>
      <c r="L136" s="68"/>
      <c r="M136" s="119"/>
      <c r="S136" s="67"/>
      <c r="T136" s="68"/>
      <c r="U136" s="119"/>
    </row>
    <row r="137" spans="1:26" x14ac:dyDescent="0.25">
      <c r="D137" s="39" t="s">
        <v>398</v>
      </c>
      <c r="E137" s="256">
        <f>IF(SUM(F129:F135)=0,"-",SUM(F129:F135))</f>
        <v>100</v>
      </c>
      <c r="F137" s="257"/>
      <c r="G137" s="385"/>
      <c r="J137" s="120"/>
      <c r="K137" s="256">
        <f t="shared" ref="K137" si="14">IF(SUM(L129:L135)=0,"-",SUM(L129:L135))</f>
        <v>100</v>
      </c>
      <c r="L137" s="257"/>
      <c r="M137" s="120"/>
      <c r="S137" s="256">
        <f t="shared" ref="S137" si="15">IF(SUM(T129:T135)=0,"-",SUM(T129:T135))</f>
        <v>85</v>
      </c>
      <c r="T137" s="257"/>
      <c r="U137" s="120"/>
    </row>
    <row r="138" spans="1:26" ht="15.75" customHeight="1" thickBot="1" x14ac:dyDescent="0.3">
      <c r="D138" s="40" t="s">
        <v>399</v>
      </c>
      <c r="E138" s="260" t="str">
        <f>IF(E137&lt;=74,"Débil",IF(E137&lt;=89,"Moderado",IF(E137&lt;=100,"Fuerte","")))</f>
        <v>Fuerte</v>
      </c>
      <c r="F138" s="261"/>
      <c r="G138" s="385"/>
      <c r="J138" s="120"/>
      <c r="K138" s="260" t="str">
        <f t="shared" ref="K138" si="16">IF(K137&lt;=74,"Débil",IF(K137&lt;=89,"Moderado",IF(K137&lt;=100,"Fuerte","")))</f>
        <v>Fuerte</v>
      </c>
      <c r="L138" s="261"/>
      <c r="M138" s="120"/>
      <c r="S138" s="260" t="str">
        <f t="shared" ref="S138" si="17">IF(S137&lt;=74,"Débil",IF(S137&lt;=89,"Moderado",IF(S137&lt;=100,"Fuerte","")))</f>
        <v>Moderado</v>
      </c>
      <c r="T138" s="261"/>
      <c r="U138" s="120"/>
    </row>
    <row r="139" spans="1:26" ht="14.4" thickBot="1" x14ac:dyDescent="0.3"/>
    <row r="140" spans="1:26" ht="33" customHeight="1" thickBot="1" x14ac:dyDescent="0.3">
      <c r="A140" s="46" t="str">
        <f>+Matriz!E17</f>
        <v>AGRI-SI-RC-001</v>
      </c>
      <c r="B140" s="306" t="str">
        <f>+Matriz!F17</f>
        <v>Favorecimiento de un tercero en el proceso de contratación de equipos y servicios relacionados del área</v>
      </c>
      <c r="C140" s="307"/>
      <c r="D140" s="307"/>
      <c r="E140" s="307"/>
      <c r="F140" s="307"/>
      <c r="G140" s="307"/>
      <c r="H140" s="307"/>
      <c r="I140" s="307"/>
      <c r="J140" s="307"/>
      <c r="K140" s="307"/>
      <c r="L140" s="308"/>
      <c r="M140" s="69"/>
    </row>
    <row r="141" spans="1:26" ht="10.5" customHeight="1" thickBot="1" x14ac:dyDescent="0.3"/>
    <row r="142" spans="1:26" ht="16.5" customHeight="1" thickBot="1" x14ac:dyDescent="0.3">
      <c r="B142" s="309" t="s">
        <v>373</v>
      </c>
      <c r="C142" s="310"/>
      <c r="D142" s="311"/>
      <c r="E142" s="293" t="s">
        <v>374</v>
      </c>
      <c r="F142" s="294"/>
      <c r="G142" s="294"/>
      <c r="H142" s="294"/>
      <c r="I142" s="294"/>
      <c r="J142" s="294"/>
      <c r="K142" s="315" t="s">
        <v>414</v>
      </c>
      <c r="L142" s="316"/>
      <c r="M142" s="316"/>
      <c r="N142" s="316"/>
      <c r="O142" s="316"/>
      <c r="P142" s="316"/>
      <c r="Q142" s="316"/>
      <c r="R142" s="317"/>
    </row>
    <row r="143" spans="1:26" ht="57.75" customHeight="1" thickBot="1" x14ac:dyDescent="0.3">
      <c r="B143" s="312"/>
      <c r="C143" s="313"/>
      <c r="D143" s="314"/>
      <c r="E143" s="297" t="str">
        <f>+Matriz!Q17</f>
        <v>Revisar que los anexos técnicos contengan información detallada de acuerdo a los bienes y/o servicios que se vayan a contratar y evidencien la pluralidad del mercado.</v>
      </c>
      <c r="F143" s="402"/>
      <c r="G143" s="402"/>
      <c r="H143" s="402"/>
      <c r="I143" s="402"/>
      <c r="J143" s="402"/>
      <c r="K143" s="299" t="str">
        <f>+Matriz!Q18</f>
        <v>Comparar lo valores históricos de la contratación de bienes y servicios con las condiciones actuales del mercado y las referencias de entidades estatales.</v>
      </c>
      <c r="L143" s="300"/>
      <c r="M143" s="300"/>
      <c r="N143" s="300"/>
      <c r="O143" s="300"/>
      <c r="P143" s="300"/>
      <c r="Q143" s="300"/>
      <c r="R143" s="301"/>
    </row>
    <row r="144" spans="1:26" x14ac:dyDescent="0.25">
      <c r="B144" s="265" t="s">
        <v>375</v>
      </c>
      <c r="C144" s="267" t="s">
        <v>376</v>
      </c>
      <c r="D144" s="268"/>
      <c r="E144" s="271" t="s">
        <v>377</v>
      </c>
      <c r="F144" s="405"/>
      <c r="G144" s="273" t="s">
        <v>117</v>
      </c>
      <c r="H144" s="274"/>
      <c r="I144" s="274"/>
      <c r="J144" s="275"/>
      <c r="K144" s="292" t="s">
        <v>377</v>
      </c>
      <c r="L144" s="324"/>
      <c r="M144" s="281" t="s">
        <v>117</v>
      </c>
      <c r="N144" s="282"/>
      <c r="O144" s="282"/>
      <c r="P144" s="282"/>
      <c r="Q144" s="282"/>
      <c r="R144" s="283"/>
    </row>
    <row r="145" spans="1:18" ht="15.75" customHeight="1" thickBot="1" x14ac:dyDescent="0.3">
      <c r="B145" s="266"/>
      <c r="C145" s="269"/>
      <c r="D145" s="270"/>
      <c r="E145" s="117" t="s">
        <v>378</v>
      </c>
      <c r="F145" s="118" t="s">
        <v>379</v>
      </c>
      <c r="G145" s="276"/>
      <c r="H145" s="277"/>
      <c r="I145" s="277"/>
      <c r="J145" s="278"/>
      <c r="K145" s="117" t="s">
        <v>378</v>
      </c>
      <c r="L145" s="118" t="s">
        <v>379</v>
      </c>
      <c r="M145" s="284"/>
      <c r="N145" s="285"/>
      <c r="O145" s="285"/>
      <c r="P145" s="285"/>
      <c r="Q145" s="285"/>
      <c r="R145" s="286"/>
    </row>
    <row r="146" spans="1:18" ht="30" customHeight="1" x14ac:dyDescent="0.25">
      <c r="B146" s="287" t="s">
        <v>141</v>
      </c>
      <c r="C146" s="139" t="s">
        <v>34</v>
      </c>
      <c r="D146" s="70" t="s">
        <v>380</v>
      </c>
      <c r="E146" s="115" t="s">
        <v>51</v>
      </c>
      <c r="F146" s="60">
        <f>IF(E146="Asignado",15,IF(E146="No asignado",0,""))</f>
        <v>15</v>
      </c>
      <c r="G146" s="399" t="s">
        <v>463</v>
      </c>
      <c r="H146" s="400"/>
      <c r="I146" s="400"/>
      <c r="J146" s="401"/>
      <c r="K146" s="61" t="s">
        <v>51</v>
      </c>
      <c r="L146" s="60">
        <f t="shared" ref="L146" si="18">IF(K146="Asignado",15,IF(K146="No asignado",0,""))</f>
        <v>15</v>
      </c>
      <c r="M146" s="399" t="s">
        <v>464</v>
      </c>
      <c r="N146" s="400"/>
      <c r="O146" s="400"/>
      <c r="P146" s="400"/>
      <c r="Q146" s="400"/>
      <c r="R146" s="401"/>
    </row>
    <row r="147" spans="1:18" ht="53.25" customHeight="1" x14ac:dyDescent="0.25">
      <c r="B147" s="288"/>
      <c r="C147" s="37" t="s">
        <v>35</v>
      </c>
      <c r="D147" s="41" t="s">
        <v>382</v>
      </c>
      <c r="E147" s="110" t="s">
        <v>52</v>
      </c>
      <c r="F147" s="62">
        <f>IF(E147="Adecuado",15,IF(E147="Inadecuado",0,""))</f>
        <v>15</v>
      </c>
      <c r="G147" s="392" t="s">
        <v>465</v>
      </c>
      <c r="H147" s="393"/>
      <c r="I147" s="393"/>
      <c r="J147" s="394"/>
      <c r="K147" s="63" t="s">
        <v>52</v>
      </c>
      <c r="L147" s="62">
        <f t="shared" ref="L147" si="19">IF(K147="Adecuado",15,IF(K147="Inadecuado",0,""))</f>
        <v>15</v>
      </c>
      <c r="M147" s="392" t="s">
        <v>466</v>
      </c>
      <c r="N147" s="393"/>
      <c r="O147" s="393"/>
      <c r="P147" s="393"/>
      <c r="Q147" s="393"/>
      <c r="R147" s="394"/>
    </row>
    <row r="148" spans="1:18" ht="30" customHeight="1" x14ac:dyDescent="0.25">
      <c r="B148" s="138" t="s">
        <v>383</v>
      </c>
      <c r="C148" s="37" t="s">
        <v>36</v>
      </c>
      <c r="D148" s="41" t="s">
        <v>384</v>
      </c>
      <c r="E148" s="110" t="s">
        <v>53</v>
      </c>
      <c r="F148" s="62">
        <f>IF(E148="Oportuna",15,IF(E148="Inoportuna",0,""))</f>
        <v>15</v>
      </c>
      <c r="G148" s="392" t="s">
        <v>467</v>
      </c>
      <c r="H148" s="393"/>
      <c r="I148" s="393"/>
      <c r="J148" s="394"/>
      <c r="K148" s="63" t="s">
        <v>53</v>
      </c>
      <c r="L148" s="62">
        <f t="shared" ref="L148" si="20">IF(K148="Oportuna",15,IF(K148="Inoportuna",0,""))</f>
        <v>15</v>
      </c>
      <c r="M148" s="392" t="s">
        <v>468</v>
      </c>
      <c r="N148" s="393"/>
      <c r="O148" s="393"/>
      <c r="P148" s="393"/>
      <c r="Q148" s="393"/>
      <c r="R148" s="394"/>
    </row>
    <row r="149" spans="1:18" ht="45" customHeight="1" x14ac:dyDescent="0.25">
      <c r="B149" s="138" t="s">
        <v>386</v>
      </c>
      <c r="C149" s="37" t="s">
        <v>37</v>
      </c>
      <c r="D149" s="41" t="s">
        <v>387</v>
      </c>
      <c r="E149" s="112" t="s">
        <v>54</v>
      </c>
      <c r="F149" s="62">
        <f>IF(E149="Prevenir o detectar",15,IF(E149="No es control",0,""))</f>
        <v>15</v>
      </c>
      <c r="G149" s="392" t="s">
        <v>469</v>
      </c>
      <c r="H149" s="393"/>
      <c r="I149" s="393"/>
      <c r="J149" s="394"/>
      <c r="K149" s="64" t="s">
        <v>54</v>
      </c>
      <c r="L149" s="62">
        <f t="shared" ref="L149" si="21">IF(K149="Prevenir o detectar",15,IF(K149="No es control",0,""))</f>
        <v>15</v>
      </c>
      <c r="M149" s="392" t="s">
        <v>470</v>
      </c>
      <c r="N149" s="393"/>
      <c r="O149" s="393"/>
      <c r="P149" s="393"/>
      <c r="Q149" s="393"/>
      <c r="R149" s="394"/>
    </row>
    <row r="150" spans="1:18" ht="30" customHeight="1" x14ac:dyDescent="0.25">
      <c r="B150" s="71" t="s">
        <v>389</v>
      </c>
      <c r="C150" s="37" t="s">
        <v>38</v>
      </c>
      <c r="D150" s="41" t="s">
        <v>390</v>
      </c>
      <c r="E150" s="110" t="s">
        <v>55</v>
      </c>
      <c r="F150" s="62">
        <f>IF(E150="Confiable",15,IF(E150="No confiable",0,""))</f>
        <v>15</v>
      </c>
      <c r="G150" s="392" t="s">
        <v>471</v>
      </c>
      <c r="H150" s="393"/>
      <c r="I150" s="393"/>
      <c r="J150" s="394"/>
      <c r="K150" s="63" t="s">
        <v>55</v>
      </c>
      <c r="L150" s="62">
        <f t="shared" ref="L150" si="22">IF(K150="Confiable",15,IF(K150="No confiable",0,""))</f>
        <v>15</v>
      </c>
      <c r="M150" s="392" t="s">
        <v>472</v>
      </c>
      <c r="N150" s="393"/>
      <c r="O150" s="393"/>
      <c r="P150" s="393"/>
      <c r="Q150" s="393"/>
      <c r="R150" s="394"/>
    </row>
    <row r="151" spans="1:18" ht="45" customHeight="1" x14ac:dyDescent="0.25">
      <c r="B151" s="71" t="s">
        <v>392</v>
      </c>
      <c r="C151" s="37" t="s">
        <v>39</v>
      </c>
      <c r="D151" s="41" t="s">
        <v>393</v>
      </c>
      <c r="E151" s="112" t="s">
        <v>56</v>
      </c>
      <c r="F151" s="62">
        <f>IF(E151="Se investigan y resuelven oportunamente",15,IF(E151="No se investigan y resuelven oportunamente",0,""))</f>
        <v>15</v>
      </c>
      <c r="G151" s="392" t="s">
        <v>473</v>
      </c>
      <c r="H151" s="393"/>
      <c r="I151" s="393"/>
      <c r="J151" s="394"/>
      <c r="K151" s="64" t="s">
        <v>56</v>
      </c>
      <c r="L151" s="62">
        <f t="shared" ref="L151" si="23">IF(K151="Se investigan y resuelven oportunamente",15,IF(K151="No se investigan y resuelven oportunamente",0,""))</f>
        <v>15</v>
      </c>
      <c r="M151" s="392" t="s">
        <v>474</v>
      </c>
      <c r="N151" s="393"/>
      <c r="O151" s="393"/>
      <c r="P151" s="393"/>
      <c r="Q151" s="393"/>
      <c r="R151" s="394"/>
    </row>
    <row r="152" spans="1:18" ht="30" customHeight="1" thickBot="1" x14ac:dyDescent="0.3">
      <c r="B152" s="47" t="s">
        <v>395</v>
      </c>
      <c r="C152" s="140" t="s">
        <v>40</v>
      </c>
      <c r="D152" s="42" t="s">
        <v>396</v>
      </c>
      <c r="E152" s="113" t="s">
        <v>57</v>
      </c>
      <c r="F152" s="65">
        <f>IF(E152="Completa",10,IF(E152="Incompleta",5,IF(E152="No existe",0,"")))</f>
        <v>10</v>
      </c>
      <c r="G152" s="395" t="s">
        <v>475</v>
      </c>
      <c r="H152" s="396"/>
      <c r="I152" s="396"/>
      <c r="J152" s="397"/>
      <c r="K152" s="66" t="s">
        <v>57</v>
      </c>
      <c r="L152" s="65">
        <f t="shared" ref="L152" si="24">IF(K152="Completa",10,IF(K152="Incompleta",5,IF(K152="No existe",0,"")))</f>
        <v>10</v>
      </c>
      <c r="M152" s="395" t="s">
        <v>475</v>
      </c>
      <c r="N152" s="396"/>
      <c r="O152" s="396"/>
      <c r="P152" s="396"/>
      <c r="Q152" s="396"/>
      <c r="R152" s="397"/>
    </row>
    <row r="153" spans="1:18" ht="7.5" customHeight="1" thickBot="1" x14ac:dyDescent="0.3">
      <c r="D153" s="38"/>
      <c r="J153" s="119"/>
      <c r="K153" s="67"/>
      <c r="L153" s="68"/>
      <c r="M153" s="119"/>
    </row>
    <row r="154" spans="1:18" x14ac:dyDescent="0.25">
      <c r="D154" s="39" t="s">
        <v>398</v>
      </c>
      <c r="E154" s="256">
        <f>IF(SUM(F146:F152)=0,"-",SUM(F146:F152))</f>
        <v>100</v>
      </c>
      <c r="F154" s="257"/>
      <c r="G154" s="385"/>
      <c r="J154" s="120"/>
      <c r="K154" s="256">
        <f t="shared" ref="K154" si="25">IF(SUM(L146:L152)=0,"-",SUM(L146:L152))</f>
        <v>100</v>
      </c>
      <c r="L154" s="257"/>
      <c r="M154" s="120"/>
    </row>
    <row r="155" spans="1:18" ht="15.75" customHeight="1" thickBot="1" x14ac:dyDescent="0.3">
      <c r="D155" s="40" t="s">
        <v>399</v>
      </c>
      <c r="E155" s="260" t="str">
        <f>IF(E154&lt;=74,"Débil",IF(E154&lt;=89,"Moderado",IF(E154&lt;=100,"Fuerte","")))</f>
        <v>Fuerte</v>
      </c>
      <c r="F155" s="261"/>
      <c r="G155" s="385"/>
      <c r="J155" s="120"/>
      <c r="K155" s="260" t="str">
        <f t="shared" ref="K155" si="26">IF(K154&lt;=74,"Débil",IF(K154&lt;=89,"Moderado",IF(K154&lt;=100,"Fuerte","")))</f>
        <v>Fuerte</v>
      </c>
      <c r="L155" s="261"/>
      <c r="M155" s="120"/>
    </row>
    <row r="156" spans="1:18" ht="14.4" thickBot="1" x14ac:dyDescent="0.3"/>
    <row r="157" spans="1:18" ht="33" customHeight="1" thickBot="1" x14ac:dyDescent="0.3">
      <c r="A157" s="46" t="str">
        <f>+Matriz!E19</f>
        <v>AGRI-GD-RC-001</v>
      </c>
      <c r="B157" s="306" t="str">
        <f>+Matriz!F19</f>
        <v xml:space="preserve">Manipulación de la información para beneficio de un tercero </v>
      </c>
      <c r="C157" s="307"/>
      <c r="D157" s="307"/>
      <c r="E157" s="307"/>
      <c r="F157" s="307"/>
      <c r="G157" s="307"/>
      <c r="H157" s="307"/>
      <c r="I157" s="307"/>
      <c r="J157" s="307"/>
      <c r="K157" s="307"/>
      <c r="L157" s="308"/>
      <c r="M157" s="69"/>
    </row>
    <row r="158" spans="1:18" ht="10.5" customHeight="1" thickBot="1" x14ac:dyDescent="0.3"/>
    <row r="159" spans="1:18" ht="16.5" customHeight="1" thickBot="1" x14ac:dyDescent="0.3">
      <c r="B159" s="309" t="s">
        <v>373</v>
      </c>
      <c r="C159" s="310"/>
      <c r="D159" s="311"/>
      <c r="E159" s="293" t="s">
        <v>374</v>
      </c>
      <c r="F159" s="294"/>
      <c r="G159" s="294"/>
      <c r="H159" s="294"/>
      <c r="I159" s="294"/>
      <c r="J159" s="294"/>
      <c r="K159" s="315" t="s">
        <v>414</v>
      </c>
      <c r="L159" s="316"/>
      <c r="M159" s="316"/>
      <c r="N159" s="316"/>
      <c r="O159" s="316"/>
      <c r="P159" s="316"/>
      <c r="Q159" s="316"/>
      <c r="R159" s="317"/>
    </row>
    <row r="160" spans="1:18" ht="24.75" customHeight="1" thickBot="1" x14ac:dyDescent="0.3">
      <c r="B160" s="312"/>
      <c r="C160" s="313"/>
      <c r="D160" s="314"/>
      <c r="E160" s="297" t="str">
        <f>+Matriz!Q19</f>
        <v xml:space="preserve">Control al préstamo y consulta de los documentos físicos </v>
      </c>
      <c r="F160" s="402"/>
      <c r="G160" s="402"/>
      <c r="H160" s="402"/>
      <c r="I160" s="402"/>
      <c r="J160" s="402"/>
      <c r="K160" s="299" t="str">
        <f>+Matriz!Q20</f>
        <v xml:space="preserve">Entrega de documentos digitales a través de correo electrónico al solicitante </v>
      </c>
      <c r="L160" s="300"/>
      <c r="M160" s="300"/>
      <c r="N160" s="300"/>
      <c r="O160" s="300"/>
      <c r="P160" s="300"/>
      <c r="Q160" s="300"/>
      <c r="R160" s="301"/>
    </row>
    <row r="161" spans="1:18" x14ac:dyDescent="0.25">
      <c r="B161" s="265" t="s">
        <v>375</v>
      </c>
      <c r="C161" s="267" t="s">
        <v>376</v>
      </c>
      <c r="D161" s="268"/>
      <c r="E161" s="271" t="s">
        <v>377</v>
      </c>
      <c r="F161" s="272"/>
      <c r="G161" s="273" t="s">
        <v>117</v>
      </c>
      <c r="H161" s="274"/>
      <c r="I161" s="274"/>
      <c r="J161" s="275"/>
      <c r="K161" s="279" t="s">
        <v>377</v>
      </c>
      <c r="L161" s="324"/>
      <c r="M161" s="281" t="s">
        <v>117</v>
      </c>
      <c r="N161" s="282"/>
      <c r="O161" s="282"/>
      <c r="P161" s="282"/>
      <c r="Q161" s="282"/>
      <c r="R161" s="283"/>
    </row>
    <row r="162" spans="1:18" ht="15.75" customHeight="1" thickBot="1" x14ac:dyDescent="0.3">
      <c r="B162" s="266"/>
      <c r="C162" s="269"/>
      <c r="D162" s="270"/>
      <c r="E162" s="117" t="s">
        <v>378</v>
      </c>
      <c r="F162" s="83" t="s">
        <v>379</v>
      </c>
      <c r="G162" s="276"/>
      <c r="H162" s="277"/>
      <c r="I162" s="277"/>
      <c r="J162" s="278"/>
      <c r="K162" s="82" t="s">
        <v>378</v>
      </c>
      <c r="L162" s="118" t="s">
        <v>379</v>
      </c>
      <c r="M162" s="284"/>
      <c r="N162" s="285"/>
      <c r="O162" s="285"/>
      <c r="P162" s="285"/>
      <c r="Q162" s="285"/>
      <c r="R162" s="286"/>
    </row>
    <row r="163" spans="1:18" ht="48" customHeight="1" x14ac:dyDescent="0.25">
      <c r="B163" s="287" t="s">
        <v>141</v>
      </c>
      <c r="C163" s="139" t="s">
        <v>34</v>
      </c>
      <c r="D163" s="70" t="s">
        <v>380</v>
      </c>
      <c r="E163" s="115" t="s">
        <v>51</v>
      </c>
      <c r="F163" s="60">
        <f>IF(E163="Asignado",15,IF(E163="No asignado",0,""))</f>
        <v>15</v>
      </c>
      <c r="G163" s="386" t="s">
        <v>476</v>
      </c>
      <c r="H163" s="387"/>
      <c r="I163" s="387"/>
      <c r="J163" s="388"/>
      <c r="K163" s="61" t="s">
        <v>51</v>
      </c>
      <c r="L163" s="60">
        <f t="shared" ref="L163" si="27">IF(K163="Asignado",15,IF(K163="No asignado",0,""))</f>
        <v>15</v>
      </c>
      <c r="M163" s="389" t="s">
        <v>476</v>
      </c>
      <c r="N163" s="390"/>
      <c r="O163" s="390"/>
      <c r="P163" s="390"/>
      <c r="Q163" s="390"/>
      <c r="R163" s="391"/>
    </row>
    <row r="164" spans="1:18" ht="30" customHeight="1" x14ac:dyDescent="0.25">
      <c r="B164" s="288"/>
      <c r="C164" s="37" t="s">
        <v>35</v>
      </c>
      <c r="D164" s="41" t="s">
        <v>382</v>
      </c>
      <c r="E164" s="110" t="s">
        <v>52</v>
      </c>
      <c r="F164" s="62">
        <f>IF(E164="Adecuado",15,IF(E164="Inadecuado",0,""))</f>
        <v>15</v>
      </c>
      <c r="G164" s="373" t="s">
        <v>477</v>
      </c>
      <c r="H164" s="374"/>
      <c r="I164" s="374"/>
      <c r="J164" s="375"/>
      <c r="K164" s="63" t="s">
        <v>52</v>
      </c>
      <c r="L164" s="62">
        <f t="shared" ref="L164" si="28">IF(K164="Adecuado",15,IF(K164="Inadecuado",0,""))</f>
        <v>15</v>
      </c>
      <c r="M164" s="376" t="s">
        <v>477</v>
      </c>
      <c r="N164" s="377"/>
      <c r="O164" s="377"/>
      <c r="P164" s="377"/>
      <c r="Q164" s="377"/>
      <c r="R164" s="378"/>
    </row>
    <row r="165" spans="1:18" ht="30" customHeight="1" x14ac:dyDescent="0.25">
      <c r="B165" s="138" t="s">
        <v>383</v>
      </c>
      <c r="C165" s="37" t="s">
        <v>36</v>
      </c>
      <c r="D165" s="41" t="s">
        <v>384</v>
      </c>
      <c r="E165" s="110" t="s">
        <v>53</v>
      </c>
      <c r="F165" s="62">
        <f>IF(E165="Oportuna",15,IF(E165="Inoportuna",0,""))</f>
        <v>15</v>
      </c>
      <c r="G165" s="373" t="s">
        <v>478</v>
      </c>
      <c r="H165" s="374"/>
      <c r="I165" s="374"/>
      <c r="J165" s="375"/>
      <c r="K165" s="63" t="s">
        <v>53</v>
      </c>
      <c r="L165" s="62">
        <f t="shared" ref="L165" si="29">IF(K165="Oportuna",15,IF(K165="Inoportuna",0,""))</f>
        <v>15</v>
      </c>
      <c r="M165" s="376" t="s">
        <v>478</v>
      </c>
      <c r="N165" s="377"/>
      <c r="O165" s="377"/>
      <c r="P165" s="377"/>
      <c r="Q165" s="377"/>
      <c r="R165" s="378"/>
    </row>
    <row r="166" spans="1:18" ht="45" customHeight="1" x14ac:dyDescent="0.25">
      <c r="B166" s="138" t="s">
        <v>386</v>
      </c>
      <c r="C166" s="37" t="s">
        <v>37</v>
      </c>
      <c r="D166" s="41" t="s">
        <v>387</v>
      </c>
      <c r="E166" s="112" t="s">
        <v>54</v>
      </c>
      <c r="F166" s="62">
        <f>IF(E166="Prevenir o detectar",15,IF(E166="No es control",0,""))</f>
        <v>15</v>
      </c>
      <c r="G166" s="373" t="s">
        <v>479</v>
      </c>
      <c r="H166" s="374"/>
      <c r="I166" s="374"/>
      <c r="J166" s="375"/>
      <c r="K166" s="64" t="s">
        <v>54</v>
      </c>
      <c r="L166" s="62">
        <f t="shared" ref="L166" si="30">IF(K166="Prevenir o detectar",15,IF(K166="No es control",0,""))</f>
        <v>15</v>
      </c>
      <c r="M166" s="376" t="s">
        <v>479</v>
      </c>
      <c r="N166" s="377"/>
      <c r="O166" s="377"/>
      <c r="P166" s="377"/>
      <c r="Q166" s="377"/>
      <c r="R166" s="378"/>
    </row>
    <row r="167" spans="1:18" ht="30" customHeight="1" x14ac:dyDescent="0.25">
      <c r="B167" s="71" t="s">
        <v>389</v>
      </c>
      <c r="C167" s="37" t="s">
        <v>38</v>
      </c>
      <c r="D167" s="41" t="s">
        <v>390</v>
      </c>
      <c r="E167" s="110" t="s">
        <v>55</v>
      </c>
      <c r="F167" s="62">
        <f>IF(E167="Confiable",15,IF(E167="No confiable",0,""))</f>
        <v>15</v>
      </c>
      <c r="G167" s="373" t="s">
        <v>480</v>
      </c>
      <c r="H167" s="374"/>
      <c r="I167" s="374"/>
      <c r="J167" s="375"/>
      <c r="K167" s="63" t="s">
        <v>55</v>
      </c>
      <c r="L167" s="62">
        <f t="shared" ref="L167" si="31">IF(K167="Confiable",15,IF(K167="No confiable",0,""))</f>
        <v>15</v>
      </c>
      <c r="M167" s="376" t="s">
        <v>481</v>
      </c>
      <c r="N167" s="377"/>
      <c r="O167" s="377"/>
      <c r="P167" s="377"/>
      <c r="Q167" s="377"/>
      <c r="R167" s="378"/>
    </row>
    <row r="168" spans="1:18" ht="45" customHeight="1" x14ac:dyDescent="0.25">
      <c r="B168" s="71" t="s">
        <v>392</v>
      </c>
      <c r="C168" s="37" t="s">
        <v>39</v>
      </c>
      <c r="D168" s="41" t="s">
        <v>393</v>
      </c>
      <c r="E168" s="112" t="s">
        <v>73</v>
      </c>
      <c r="F168" s="62">
        <f>IF(E168="Se investigan y resuelven oportunamente",15,IF(E168="No se investigan y resuelven oportunamente",0,""))</f>
        <v>0</v>
      </c>
      <c r="G168" s="373" t="s">
        <v>482</v>
      </c>
      <c r="H168" s="374"/>
      <c r="I168" s="374"/>
      <c r="J168" s="375"/>
      <c r="K168" s="64" t="s">
        <v>56</v>
      </c>
      <c r="L168" s="62">
        <f t="shared" ref="L168" si="32">IF(K168="Se investigan y resuelven oportunamente",15,IF(K168="No se investigan y resuelven oportunamente",0,""))</f>
        <v>15</v>
      </c>
      <c r="M168" s="376" t="s">
        <v>483</v>
      </c>
      <c r="N168" s="377"/>
      <c r="O168" s="377"/>
      <c r="P168" s="377"/>
      <c r="Q168" s="377"/>
      <c r="R168" s="378"/>
    </row>
    <row r="169" spans="1:18" ht="30" customHeight="1" thickBot="1" x14ac:dyDescent="0.3">
      <c r="B169" s="47" t="s">
        <v>395</v>
      </c>
      <c r="C169" s="140" t="s">
        <v>40</v>
      </c>
      <c r="D169" s="42" t="s">
        <v>396</v>
      </c>
      <c r="E169" s="113" t="s">
        <v>57</v>
      </c>
      <c r="F169" s="65">
        <f>IF(E169="Completa",10,IF(E169="Incompleta",5,IF(E169="No existe",0,"")))</f>
        <v>10</v>
      </c>
      <c r="G169" s="379" t="s">
        <v>484</v>
      </c>
      <c r="H169" s="380"/>
      <c r="I169" s="380"/>
      <c r="J169" s="381"/>
      <c r="K169" s="66" t="s">
        <v>57</v>
      </c>
      <c r="L169" s="65">
        <f t="shared" ref="L169" si="33">IF(K169="Completa",10,IF(K169="Incompleta",5,IF(K169="No existe",0,"")))</f>
        <v>10</v>
      </c>
      <c r="M169" s="382" t="s">
        <v>485</v>
      </c>
      <c r="N169" s="383"/>
      <c r="O169" s="383"/>
      <c r="P169" s="383"/>
      <c r="Q169" s="383"/>
      <c r="R169" s="384"/>
    </row>
    <row r="170" spans="1:18" ht="7.5" customHeight="1" thickBot="1" x14ac:dyDescent="0.3">
      <c r="D170" s="38"/>
      <c r="J170" s="119"/>
      <c r="K170" s="67"/>
      <c r="L170" s="68"/>
      <c r="M170" s="119"/>
    </row>
    <row r="171" spans="1:18" x14ac:dyDescent="0.25">
      <c r="D171" s="39" t="s">
        <v>398</v>
      </c>
      <c r="E171" s="256">
        <f>IF(SUM(F163:F169)=0,"-",SUM(F163:F169))</f>
        <v>85</v>
      </c>
      <c r="F171" s="257"/>
      <c r="G171" s="385"/>
      <c r="J171" s="120"/>
      <c r="K171" s="256">
        <f t="shared" ref="K171" si="34">IF(SUM(L163:L169)=0,"-",SUM(L163:L169))</f>
        <v>100</v>
      </c>
      <c r="L171" s="257"/>
      <c r="M171" s="120"/>
    </row>
    <row r="172" spans="1:18" ht="15.75" customHeight="1" thickBot="1" x14ac:dyDescent="0.3">
      <c r="D172" s="40" t="s">
        <v>399</v>
      </c>
      <c r="E172" s="260" t="str">
        <f>IF(E171&lt;=74,"Débil",IF(E171&lt;=89,"Moderado",IF(E171&lt;=100,"Fuerte","")))</f>
        <v>Moderado</v>
      </c>
      <c r="F172" s="261"/>
      <c r="G172" s="385"/>
      <c r="J172" s="120"/>
      <c r="K172" s="260" t="str">
        <f t="shared" ref="K172" si="35">IF(K171&lt;=74,"Débil",IF(K171&lt;=89,"Moderado",IF(K171&lt;=100,"Fuerte","")))</f>
        <v>Fuerte</v>
      </c>
      <c r="L172" s="261"/>
      <c r="M172" s="120"/>
    </row>
    <row r="173" spans="1:18" ht="14.4" thickBot="1" x14ac:dyDescent="0.3"/>
    <row r="174" spans="1:18" ht="30" customHeight="1" thickBot="1" x14ac:dyDescent="0.3">
      <c r="A174" s="81" t="str">
        <f>+Matriz!E21</f>
        <v>AGJC-RC-001</v>
      </c>
      <c r="B174" s="367" t="str">
        <f>+Matriz!F21</f>
        <v>Establecer en los estudios de conveniencia y oportunidad y/o en los en los pliegos de condiciones, disposiciones que permitan direccionar hacia un grupo y/o firma en particular, la obtención de un contrato determinado, por acción u omisión generada con dolo, presión de superiores o terceros, en busca de un beneficio privado, resultando en una desviación de la gestión pública.</v>
      </c>
      <c r="C174" s="368"/>
      <c r="D174" s="368"/>
      <c r="E174" s="368"/>
      <c r="F174" s="368"/>
      <c r="G174" s="368"/>
      <c r="H174" s="368"/>
      <c r="I174" s="368"/>
      <c r="J174" s="368"/>
      <c r="K174" s="368"/>
      <c r="L174" s="369"/>
    </row>
    <row r="175" spans="1:18" ht="14.4" thickBot="1" x14ac:dyDescent="0.3"/>
    <row r="176" spans="1:18" ht="15.75" customHeight="1" x14ac:dyDescent="0.25">
      <c r="B176" s="309" t="s">
        <v>373</v>
      </c>
      <c r="C176" s="310"/>
      <c r="D176" s="310"/>
      <c r="E176" s="281" t="s">
        <v>374</v>
      </c>
      <c r="F176" s="282"/>
      <c r="G176" s="282"/>
      <c r="H176" s="282"/>
      <c r="I176" s="282"/>
      <c r="J176" s="282"/>
      <c r="K176" s="282"/>
      <c r="L176" s="283"/>
    </row>
    <row r="177" spans="1:12" ht="139.5" customHeight="1" thickBot="1" x14ac:dyDescent="0.3">
      <c r="B177" s="312"/>
      <c r="C177" s="313"/>
      <c r="D177" s="313"/>
      <c r="E177" s="406" t="str">
        <f>+Matriz!Q21</f>
        <v>Cumplir AGJC-CN-MN-001 MANUAL DE CONTRATACIÓN.
Para procesos de selección se tendrá en cuenta los siguientes factores: 
ETAPAS DEL PROCESO DE CONTRATACIÓN
- ETAPA DE PLANEACIÓN.
- Estudios y documentos previos
Para personas naturales y jurídicas realizar la verificación de idoneidad y experiencia de conformidad con la necesidad planteada por la dependencia solicitante de la contratación.</v>
      </c>
      <c r="F177" s="407"/>
      <c r="G177" s="407"/>
      <c r="H177" s="407"/>
      <c r="I177" s="407"/>
      <c r="J177" s="407"/>
      <c r="K177" s="407"/>
      <c r="L177" s="408"/>
    </row>
    <row r="178" spans="1:12" x14ac:dyDescent="0.25">
      <c r="B178" s="265" t="s">
        <v>375</v>
      </c>
      <c r="C178" s="267" t="s">
        <v>376</v>
      </c>
      <c r="D178" s="268"/>
      <c r="E178" s="292" t="s">
        <v>377</v>
      </c>
      <c r="F178" s="324"/>
      <c r="G178" s="355" t="s">
        <v>117</v>
      </c>
      <c r="H178" s="356"/>
      <c r="I178" s="356"/>
      <c r="J178" s="356"/>
      <c r="K178" s="356"/>
      <c r="L178" s="357"/>
    </row>
    <row r="179" spans="1:12" ht="15" thickBot="1" x14ac:dyDescent="0.3">
      <c r="B179" s="266"/>
      <c r="C179" s="269"/>
      <c r="D179" s="270"/>
      <c r="E179" s="117" t="s">
        <v>378</v>
      </c>
      <c r="F179" s="118" t="s">
        <v>379</v>
      </c>
      <c r="G179" s="358"/>
      <c r="H179" s="359"/>
      <c r="I179" s="359"/>
      <c r="J179" s="359"/>
      <c r="K179" s="359"/>
      <c r="L179" s="360"/>
    </row>
    <row r="180" spans="1:12" ht="49.5" customHeight="1" x14ac:dyDescent="0.25">
      <c r="B180" s="287" t="s">
        <v>141</v>
      </c>
      <c r="C180" s="139" t="s">
        <v>34</v>
      </c>
      <c r="D180" s="70" t="s">
        <v>380</v>
      </c>
      <c r="E180" s="115" t="s">
        <v>51</v>
      </c>
      <c r="F180" s="116">
        <f>IF(E180="Asignado",15,IF(E180="No asignado",0,""))</f>
        <v>15</v>
      </c>
      <c r="G180" s="361" t="s">
        <v>486</v>
      </c>
      <c r="H180" s="362"/>
      <c r="I180" s="362"/>
      <c r="J180" s="362"/>
      <c r="K180" s="362"/>
      <c r="L180" s="363"/>
    </row>
    <row r="181" spans="1:12" ht="30.75" customHeight="1" x14ac:dyDescent="0.25">
      <c r="B181" s="288"/>
      <c r="C181" s="37" t="s">
        <v>35</v>
      </c>
      <c r="D181" s="41" t="s">
        <v>382</v>
      </c>
      <c r="E181" s="110" t="s">
        <v>52</v>
      </c>
      <c r="F181" s="111">
        <f>IF(E181="Adecuado",15,IF(E181="Inadecuado",0,""))</f>
        <v>15</v>
      </c>
      <c r="G181" s="364" t="s">
        <v>487</v>
      </c>
      <c r="H181" s="365"/>
      <c r="I181" s="365"/>
      <c r="J181" s="365"/>
      <c r="K181" s="365"/>
      <c r="L181" s="366"/>
    </row>
    <row r="182" spans="1:12" ht="31.5" customHeight="1" x14ac:dyDescent="0.25">
      <c r="B182" s="138" t="s">
        <v>383</v>
      </c>
      <c r="C182" s="37" t="s">
        <v>36</v>
      </c>
      <c r="D182" s="41" t="s">
        <v>384</v>
      </c>
      <c r="E182" s="110" t="s">
        <v>53</v>
      </c>
      <c r="F182" s="111">
        <f>IF(E182="Oportuna",15,IF(E182="Inoportuna",0,""))</f>
        <v>15</v>
      </c>
      <c r="G182" s="364" t="s">
        <v>488</v>
      </c>
      <c r="H182" s="365"/>
      <c r="I182" s="365"/>
      <c r="J182" s="365"/>
      <c r="K182" s="365"/>
      <c r="L182" s="366"/>
    </row>
    <row r="183" spans="1:12" ht="68.25" customHeight="1" x14ac:dyDescent="0.25">
      <c r="B183" s="138" t="s">
        <v>386</v>
      </c>
      <c r="C183" s="37" t="s">
        <v>37</v>
      </c>
      <c r="D183" s="41" t="s">
        <v>387</v>
      </c>
      <c r="E183" s="112" t="s">
        <v>71</v>
      </c>
      <c r="F183" s="111">
        <f>IF(E183="Prevenir o detectar",15,IF(E183="No es control",0,""))</f>
        <v>0</v>
      </c>
      <c r="G183" s="364" t="s">
        <v>489</v>
      </c>
      <c r="H183" s="365"/>
      <c r="I183" s="365"/>
      <c r="J183" s="365"/>
      <c r="K183" s="365"/>
      <c r="L183" s="366"/>
    </row>
    <row r="184" spans="1:12" ht="30" customHeight="1" x14ac:dyDescent="0.25">
      <c r="B184" s="71" t="s">
        <v>389</v>
      </c>
      <c r="C184" s="37" t="s">
        <v>38</v>
      </c>
      <c r="D184" s="41" t="s">
        <v>390</v>
      </c>
      <c r="E184" s="110" t="s">
        <v>55</v>
      </c>
      <c r="F184" s="111">
        <f>IF(E184="Confiable",15,IF(E184="No confiable",0,""))</f>
        <v>15</v>
      </c>
      <c r="G184" s="334" t="s">
        <v>490</v>
      </c>
      <c r="H184" s="335"/>
      <c r="I184" s="335"/>
      <c r="J184" s="335"/>
      <c r="K184" s="335"/>
      <c r="L184" s="336"/>
    </row>
    <row r="185" spans="1:12" ht="39.6" x14ac:dyDescent="0.25">
      <c r="B185" s="71" t="s">
        <v>392</v>
      </c>
      <c r="C185" s="37" t="s">
        <v>39</v>
      </c>
      <c r="D185" s="41" t="s">
        <v>393</v>
      </c>
      <c r="E185" s="112" t="s">
        <v>56</v>
      </c>
      <c r="F185" s="111">
        <f>IF(E185="Se investigan y resuelven oportunamente",15,IF(E185="No se investigan y resuelven oportunamente",0,""))</f>
        <v>15</v>
      </c>
      <c r="G185" s="334" t="s">
        <v>491</v>
      </c>
      <c r="H185" s="335"/>
      <c r="I185" s="335"/>
      <c r="J185" s="335"/>
      <c r="K185" s="335"/>
      <c r="L185" s="336"/>
    </row>
    <row r="186" spans="1:12" ht="36.75" customHeight="1" thickBot="1" x14ac:dyDescent="0.3">
      <c r="B186" s="47" t="s">
        <v>395</v>
      </c>
      <c r="C186" s="140" t="s">
        <v>40</v>
      </c>
      <c r="D186" s="42" t="s">
        <v>396</v>
      </c>
      <c r="E186" s="113" t="s">
        <v>57</v>
      </c>
      <c r="F186" s="114">
        <f>IF(E186="Completa",10,IF(E186="Incompleta",5,IF(E186="No existe",0,"")))</f>
        <v>10</v>
      </c>
      <c r="G186" s="337" t="s">
        <v>492</v>
      </c>
      <c r="H186" s="338"/>
      <c r="I186" s="338"/>
      <c r="J186" s="338"/>
      <c r="K186" s="338"/>
      <c r="L186" s="339"/>
    </row>
    <row r="187" spans="1:12" ht="14.4" thickBot="1" x14ac:dyDescent="0.3">
      <c r="D187" s="38"/>
      <c r="G187" s="119"/>
      <c r="H187" s="119"/>
      <c r="I187" s="119"/>
      <c r="J187" s="119"/>
      <c r="K187" s="119"/>
      <c r="L187" s="119"/>
    </row>
    <row r="188" spans="1:12" x14ac:dyDescent="0.25">
      <c r="D188" s="39" t="s">
        <v>398</v>
      </c>
      <c r="E188" s="256">
        <f>IF(SUM(F180:F186)=0,"-",SUM(F180:F186))</f>
        <v>85</v>
      </c>
      <c r="F188" s="257"/>
      <c r="G188" s="120"/>
      <c r="H188" s="120"/>
      <c r="I188" s="120"/>
      <c r="J188" s="120"/>
      <c r="K188" s="120"/>
      <c r="L188" s="120"/>
    </row>
    <row r="189" spans="1:12" ht="14.4" thickBot="1" x14ac:dyDescent="0.3">
      <c r="D189" s="40" t="s">
        <v>399</v>
      </c>
      <c r="E189" s="260" t="str">
        <f>IF(E188&lt;=74,"Débil",IF(E188&lt;=89,"Moderado",IF(E188&lt;=100,"Fuerte","")))</f>
        <v>Moderado</v>
      </c>
      <c r="F189" s="261"/>
      <c r="G189" s="120"/>
      <c r="H189" s="120"/>
      <c r="I189" s="120"/>
      <c r="J189" s="120"/>
      <c r="K189" s="120"/>
      <c r="L189" s="120"/>
    </row>
    <row r="190" spans="1:12" ht="14.4" thickBot="1" x14ac:dyDescent="0.3"/>
    <row r="191" spans="1:12" ht="30" customHeight="1" thickBot="1" x14ac:dyDescent="0.3">
      <c r="A191" s="46" t="str">
        <f>+Matriz!E22</f>
        <v>AGFF-RC-001</v>
      </c>
      <c r="B191" s="367" t="str">
        <f>+Matriz!F22</f>
        <v>Posibilidad de recibir o solicitar cualquier dádiva o beneficio a nombre propio o de terceros, por destinar recursos de la entidad; impactando de forma negativa los intereses del Canal.</v>
      </c>
      <c r="C191" s="368"/>
      <c r="D191" s="368"/>
      <c r="E191" s="368"/>
      <c r="F191" s="368"/>
      <c r="G191" s="368"/>
      <c r="H191" s="368"/>
      <c r="I191" s="368"/>
      <c r="J191" s="368"/>
      <c r="K191" s="368"/>
      <c r="L191" s="369"/>
    </row>
    <row r="192" spans="1:12" ht="14.4" thickBot="1" x14ac:dyDescent="0.3"/>
    <row r="193" spans="1:12" ht="15.75" customHeight="1" x14ac:dyDescent="0.25">
      <c r="B193" s="309" t="s">
        <v>373</v>
      </c>
      <c r="C193" s="310"/>
      <c r="D193" s="310"/>
      <c r="E193" s="281" t="s">
        <v>374</v>
      </c>
      <c r="F193" s="282"/>
      <c r="G193" s="282"/>
      <c r="H193" s="282"/>
      <c r="I193" s="282"/>
      <c r="J193" s="282"/>
      <c r="K193" s="282"/>
      <c r="L193" s="283"/>
    </row>
    <row r="194" spans="1:12" ht="36.75" customHeight="1" thickBot="1" x14ac:dyDescent="0.3">
      <c r="B194" s="312"/>
      <c r="C194" s="313"/>
      <c r="D194" s="313"/>
      <c r="E194" s="352" t="str">
        <f>+Matriz!Q22</f>
        <v>Aplicar procedimiento: AGFF-PD-010 LIQUIDACIÓN ÓRDENES DE PAGO 
Puntos de control: 11, 12.</v>
      </c>
      <c r="F194" s="353"/>
      <c r="G194" s="353"/>
      <c r="H194" s="353"/>
      <c r="I194" s="353"/>
      <c r="J194" s="353"/>
      <c r="K194" s="353"/>
      <c r="L194" s="354"/>
    </row>
    <row r="195" spans="1:12" x14ac:dyDescent="0.25">
      <c r="B195" s="265" t="s">
        <v>375</v>
      </c>
      <c r="C195" s="267" t="s">
        <v>376</v>
      </c>
      <c r="D195" s="268"/>
      <c r="E195" s="292" t="s">
        <v>377</v>
      </c>
      <c r="F195" s="324"/>
      <c r="G195" s="355" t="s">
        <v>117</v>
      </c>
      <c r="H195" s="356"/>
      <c r="I195" s="356"/>
      <c r="J195" s="356"/>
      <c r="K195" s="356"/>
      <c r="L195" s="357"/>
    </row>
    <row r="196" spans="1:12" ht="15" thickBot="1" x14ac:dyDescent="0.3">
      <c r="B196" s="266"/>
      <c r="C196" s="269"/>
      <c r="D196" s="270"/>
      <c r="E196" s="117" t="s">
        <v>378</v>
      </c>
      <c r="F196" s="118" t="s">
        <v>379</v>
      </c>
      <c r="G196" s="358"/>
      <c r="H196" s="359"/>
      <c r="I196" s="359"/>
      <c r="J196" s="359"/>
      <c r="K196" s="359"/>
      <c r="L196" s="360"/>
    </row>
    <row r="197" spans="1:12" ht="49.5" customHeight="1" x14ac:dyDescent="0.25">
      <c r="B197" s="287" t="s">
        <v>141</v>
      </c>
      <c r="C197" s="139" t="s">
        <v>34</v>
      </c>
      <c r="D197" s="70" t="s">
        <v>380</v>
      </c>
      <c r="E197" s="115" t="s">
        <v>51</v>
      </c>
      <c r="F197" s="116">
        <f>IF(E197="Asignado",15,IF(E197="No asignado",0,""))</f>
        <v>15</v>
      </c>
      <c r="G197" s="370" t="s">
        <v>493</v>
      </c>
      <c r="H197" s="371"/>
      <c r="I197" s="371"/>
      <c r="J197" s="371"/>
      <c r="K197" s="371"/>
      <c r="L197" s="372"/>
    </row>
    <row r="198" spans="1:12" ht="30.75" customHeight="1" x14ac:dyDescent="0.25">
      <c r="B198" s="288"/>
      <c r="C198" s="37" t="s">
        <v>35</v>
      </c>
      <c r="D198" s="41" t="s">
        <v>382</v>
      </c>
      <c r="E198" s="110" t="s">
        <v>52</v>
      </c>
      <c r="F198" s="111">
        <f>IF(E198="Adecuado",15,IF(E198="Inadecuado",0,""))</f>
        <v>15</v>
      </c>
      <c r="G198" s="364" t="s">
        <v>494</v>
      </c>
      <c r="H198" s="365"/>
      <c r="I198" s="365"/>
      <c r="J198" s="365"/>
      <c r="K198" s="365"/>
      <c r="L198" s="366"/>
    </row>
    <row r="199" spans="1:12" ht="47.25" customHeight="1" x14ac:dyDescent="0.25">
      <c r="B199" s="138" t="s">
        <v>383</v>
      </c>
      <c r="C199" s="37" t="s">
        <v>36</v>
      </c>
      <c r="D199" s="41" t="s">
        <v>384</v>
      </c>
      <c r="E199" s="110" t="s">
        <v>53</v>
      </c>
      <c r="F199" s="111">
        <f>IF(E199="Oportuna",15,IF(E199="Inoportuna",0,""))</f>
        <v>15</v>
      </c>
      <c r="G199" s="364" t="s">
        <v>495</v>
      </c>
      <c r="H199" s="365"/>
      <c r="I199" s="365"/>
      <c r="J199" s="365"/>
      <c r="K199" s="365"/>
      <c r="L199" s="366"/>
    </row>
    <row r="200" spans="1:12" ht="42" customHeight="1" x14ac:dyDescent="0.25">
      <c r="B200" s="138" t="s">
        <v>386</v>
      </c>
      <c r="C200" s="37" t="s">
        <v>37</v>
      </c>
      <c r="D200" s="41" t="s">
        <v>387</v>
      </c>
      <c r="E200" s="112" t="s">
        <v>54</v>
      </c>
      <c r="F200" s="111">
        <f>IF(E200="Prevenir o detectar",15,IF(E200="No es control",0,""))</f>
        <v>15</v>
      </c>
      <c r="G200" s="364" t="s">
        <v>496</v>
      </c>
      <c r="H200" s="365"/>
      <c r="I200" s="365"/>
      <c r="J200" s="365"/>
      <c r="K200" s="365"/>
      <c r="L200" s="366"/>
    </row>
    <row r="201" spans="1:12" ht="45" customHeight="1" x14ac:dyDescent="0.25">
      <c r="B201" s="71" t="s">
        <v>389</v>
      </c>
      <c r="C201" s="37" t="s">
        <v>38</v>
      </c>
      <c r="D201" s="41" t="s">
        <v>390</v>
      </c>
      <c r="E201" s="110" t="s">
        <v>55</v>
      </c>
      <c r="F201" s="111">
        <f>IF(E201="Confiable",15,IF(E201="No confiable",0,""))</f>
        <v>15</v>
      </c>
      <c r="G201" s="364" t="s">
        <v>497</v>
      </c>
      <c r="H201" s="365"/>
      <c r="I201" s="365"/>
      <c r="J201" s="365"/>
      <c r="K201" s="365"/>
      <c r="L201" s="366"/>
    </row>
    <row r="202" spans="1:12" ht="45" customHeight="1" x14ac:dyDescent="0.25">
      <c r="B202" s="71" t="s">
        <v>392</v>
      </c>
      <c r="C202" s="37" t="s">
        <v>39</v>
      </c>
      <c r="D202" s="41" t="s">
        <v>393</v>
      </c>
      <c r="E202" s="112" t="s">
        <v>56</v>
      </c>
      <c r="F202" s="111">
        <f>IF(E202="Se investigan y resuelven oportunamente",15,IF(E202="No se investigan y resuelven oportunamente",0,""))</f>
        <v>15</v>
      </c>
      <c r="G202" s="364" t="s">
        <v>498</v>
      </c>
      <c r="H202" s="365"/>
      <c r="I202" s="365"/>
      <c r="J202" s="365"/>
      <c r="K202" s="365"/>
      <c r="L202" s="366"/>
    </row>
    <row r="203" spans="1:12" ht="36.75" customHeight="1" thickBot="1" x14ac:dyDescent="0.3">
      <c r="B203" s="47" t="s">
        <v>395</v>
      </c>
      <c r="C203" s="140" t="s">
        <v>40</v>
      </c>
      <c r="D203" s="42" t="s">
        <v>396</v>
      </c>
      <c r="E203" s="113" t="s">
        <v>57</v>
      </c>
      <c r="F203" s="114">
        <f>IF(E203="Completa",10,IF(E203="Incompleta",5,IF(E203="No existe",0,"")))</f>
        <v>10</v>
      </c>
      <c r="G203" s="337" t="s">
        <v>499</v>
      </c>
      <c r="H203" s="338"/>
      <c r="I203" s="338"/>
      <c r="J203" s="338"/>
      <c r="K203" s="338"/>
      <c r="L203" s="339"/>
    </row>
    <row r="204" spans="1:12" ht="14.4" thickBot="1" x14ac:dyDescent="0.3">
      <c r="D204" s="38"/>
      <c r="G204" s="119"/>
      <c r="H204" s="119"/>
      <c r="I204" s="119"/>
      <c r="J204" s="119"/>
      <c r="K204" s="119"/>
      <c r="L204" s="119"/>
    </row>
    <row r="205" spans="1:12" x14ac:dyDescent="0.25">
      <c r="D205" s="39" t="s">
        <v>398</v>
      </c>
      <c r="E205" s="256">
        <f>IF(SUM(F197:F203)=0,"-",SUM(F197:F203))</f>
        <v>100</v>
      </c>
      <c r="F205" s="257"/>
      <c r="G205" s="120"/>
      <c r="H205" s="120"/>
      <c r="I205" s="120"/>
      <c r="J205" s="120"/>
      <c r="K205" s="120"/>
      <c r="L205" s="120"/>
    </row>
    <row r="206" spans="1:12" ht="14.4" thickBot="1" x14ac:dyDescent="0.3">
      <c r="D206" s="40" t="s">
        <v>399</v>
      </c>
      <c r="E206" s="260" t="str">
        <f>IF(E205&lt;=74,"Débil",IF(E205&lt;=89,"Moderado",IF(E205&lt;=100,"Fuerte","")))</f>
        <v>Fuerte</v>
      </c>
      <c r="F206" s="261"/>
      <c r="G206" s="120"/>
      <c r="H206" s="120"/>
      <c r="I206" s="120"/>
      <c r="J206" s="120"/>
      <c r="K206" s="120"/>
      <c r="L206" s="120"/>
    </row>
    <row r="207" spans="1:12" ht="14.4" thickBot="1" x14ac:dyDescent="0.3"/>
    <row r="208" spans="1:12" ht="30" customHeight="1" thickBot="1" x14ac:dyDescent="0.3">
      <c r="A208" s="46" t="str">
        <f>+Matriz!E23</f>
        <v>AGFF-RC-002</v>
      </c>
      <c r="B208" s="367" t="str">
        <f>+Matriz!F23</f>
        <v>Registrar operaciones contables no ciertas con el fin de beneficiar a un tercero.</v>
      </c>
      <c r="C208" s="368"/>
      <c r="D208" s="368"/>
      <c r="E208" s="368"/>
      <c r="F208" s="368"/>
      <c r="G208" s="368"/>
      <c r="H208" s="368"/>
      <c r="I208" s="368"/>
      <c r="J208" s="368"/>
      <c r="K208" s="368"/>
      <c r="L208" s="369"/>
    </row>
    <row r="209" spans="2:12" ht="14.4" thickBot="1" x14ac:dyDescent="0.3"/>
    <row r="210" spans="2:12" ht="15.75" customHeight="1" x14ac:dyDescent="0.25">
      <c r="B210" s="309" t="s">
        <v>373</v>
      </c>
      <c r="C210" s="310"/>
      <c r="D210" s="310"/>
      <c r="E210" s="281" t="s">
        <v>374</v>
      </c>
      <c r="F210" s="282"/>
      <c r="G210" s="282"/>
      <c r="H210" s="282"/>
      <c r="I210" s="282"/>
      <c r="J210" s="282"/>
      <c r="K210" s="282"/>
      <c r="L210" s="283"/>
    </row>
    <row r="211" spans="2:12" ht="69.75" customHeight="1" thickBot="1" x14ac:dyDescent="0.3">
      <c r="B211" s="312"/>
      <c r="C211" s="313"/>
      <c r="D211" s="313"/>
      <c r="E211" s="352" t="str">
        <f>+Matriz!Q23</f>
        <v xml:space="preserve">Aplicar procedimiento: AGFF-PD-010 LIQUIDACIÓN ÓRDENES DE PAGO 
Puntos de control: 1, 2, 4,5 8,9, </v>
      </c>
      <c r="F211" s="353"/>
      <c r="G211" s="353"/>
      <c r="H211" s="353"/>
      <c r="I211" s="353"/>
      <c r="J211" s="353"/>
      <c r="K211" s="353"/>
      <c r="L211" s="354"/>
    </row>
    <row r="212" spans="2:12" x14ac:dyDescent="0.25">
      <c r="B212" s="265" t="s">
        <v>375</v>
      </c>
      <c r="C212" s="267" t="s">
        <v>376</v>
      </c>
      <c r="D212" s="268"/>
      <c r="E212" s="292" t="s">
        <v>377</v>
      </c>
      <c r="F212" s="324"/>
      <c r="G212" s="355" t="s">
        <v>117</v>
      </c>
      <c r="H212" s="356"/>
      <c r="I212" s="356"/>
      <c r="J212" s="356"/>
      <c r="K212" s="356"/>
      <c r="L212" s="357"/>
    </row>
    <row r="213" spans="2:12" ht="15" thickBot="1" x14ac:dyDescent="0.3">
      <c r="B213" s="266"/>
      <c r="C213" s="269"/>
      <c r="D213" s="270"/>
      <c r="E213" s="117" t="s">
        <v>378</v>
      </c>
      <c r="F213" s="118" t="s">
        <v>379</v>
      </c>
      <c r="G213" s="358"/>
      <c r="H213" s="359"/>
      <c r="I213" s="359"/>
      <c r="J213" s="359"/>
      <c r="K213" s="359"/>
      <c r="L213" s="360"/>
    </row>
    <row r="214" spans="2:12" ht="49.5" customHeight="1" x14ac:dyDescent="0.25">
      <c r="B214" s="287" t="s">
        <v>141</v>
      </c>
      <c r="C214" s="139" t="s">
        <v>34</v>
      </c>
      <c r="D214" s="70" t="s">
        <v>380</v>
      </c>
      <c r="E214" s="115" t="s">
        <v>51</v>
      </c>
      <c r="F214" s="116">
        <f>IF(E214="Asignado",15,IF(E214="No asignado",0,""))</f>
        <v>15</v>
      </c>
      <c r="G214" s="361" t="s">
        <v>493</v>
      </c>
      <c r="H214" s="362"/>
      <c r="I214" s="362"/>
      <c r="J214" s="362"/>
      <c r="K214" s="362"/>
      <c r="L214" s="363"/>
    </row>
    <row r="215" spans="2:12" ht="36" customHeight="1" x14ac:dyDescent="0.25">
      <c r="B215" s="288"/>
      <c r="C215" s="37" t="s">
        <v>35</v>
      </c>
      <c r="D215" s="41" t="s">
        <v>382</v>
      </c>
      <c r="E215" s="110" t="s">
        <v>52</v>
      </c>
      <c r="F215" s="111">
        <f>IF(E215="Adecuado",15,IF(E215="Inadecuado",0,""))</f>
        <v>15</v>
      </c>
      <c r="G215" s="364" t="s">
        <v>494</v>
      </c>
      <c r="H215" s="365"/>
      <c r="I215" s="365"/>
      <c r="J215" s="365"/>
      <c r="K215" s="365"/>
      <c r="L215" s="366"/>
    </row>
    <row r="216" spans="2:12" ht="53.25" customHeight="1" x14ac:dyDescent="0.25">
      <c r="B216" s="138" t="s">
        <v>383</v>
      </c>
      <c r="C216" s="37" t="s">
        <v>36</v>
      </c>
      <c r="D216" s="41" t="s">
        <v>384</v>
      </c>
      <c r="E216" s="110" t="s">
        <v>53</v>
      </c>
      <c r="F216" s="111">
        <f>IF(E216="Oportuna",15,IF(E216="Inoportuna",0,""))</f>
        <v>15</v>
      </c>
      <c r="G216" s="364" t="s">
        <v>495</v>
      </c>
      <c r="H216" s="365"/>
      <c r="I216" s="365"/>
      <c r="J216" s="365"/>
      <c r="K216" s="365"/>
      <c r="L216" s="366"/>
    </row>
    <row r="217" spans="2:12" ht="49.5" customHeight="1" x14ac:dyDescent="0.25">
      <c r="B217" s="138" t="s">
        <v>386</v>
      </c>
      <c r="C217" s="37" t="s">
        <v>37</v>
      </c>
      <c r="D217" s="41" t="s">
        <v>387</v>
      </c>
      <c r="E217" s="112" t="s">
        <v>54</v>
      </c>
      <c r="F217" s="111">
        <f>IF(E217="Prevenir o detectar",15,IF(E217="No es control",0,""))</f>
        <v>15</v>
      </c>
      <c r="G217" s="364" t="s">
        <v>496</v>
      </c>
      <c r="H217" s="365"/>
      <c r="I217" s="365"/>
      <c r="J217" s="365"/>
      <c r="K217" s="365"/>
      <c r="L217" s="366"/>
    </row>
    <row r="218" spans="2:12" ht="45" customHeight="1" x14ac:dyDescent="0.25">
      <c r="B218" s="71" t="s">
        <v>389</v>
      </c>
      <c r="C218" s="37" t="s">
        <v>38</v>
      </c>
      <c r="D218" s="41" t="s">
        <v>390</v>
      </c>
      <c r="E218" s="110" t="s">
        <v>55</v>
      </c>
      <c r="F218" s="111">
        <f>IF(E218="Confiable",15,IF(E218="No confiable",0,""))</f>
        <v>15</v>
      </c>
      <c r="G218" s="334" t="s">
        <v>497</v>
      </c>
      <c r="H218" s="335"/>
      <c r="I218" s="335"/>
      <c r="J218" s="335"/>
      <c r="K218" s="335"/>
      <c r="L218" s="336"/>
    </row>
    <row r="219" spans="2:12" ht="45" customHeight="1" x14ac:dyDescent="0.25">
      <c r="B219" s="71" t="s">
        <v>392</v>
      </c>
      <c r="C219" s="37" t="s">
        <v>39</v>
      </c>
      <c r="D219" s="41" t="s">
        <v>393</v>
      </c>
      <c r="E219" s="112" t="s">
        <v>56</v>
      </c>
      <c r="F219" s="111">
        <f>IF(E219="Se investigan y resuelven oportunamente",15,IF(E219="No se investigan y resuelven oportunamente",0,""))</f>
        <v>15</v>
      </c>
      <c r="G219" s="334" t="s">
        <v>498</v>
      </c>
      <c r="H219" s="335"/>
      <c r="I219" s="335"/>
      <c r="J219" s="335"/>
      <c r="K219" s="335"/>
      <c r="L219" s="336"/>
    </row>
    <row r="220" spans="2:12" ht="36.75" customHeight="1" thickBot="1" x14ac:dyDescent="0.3">
      <c r="B220" s="47" t="s">
        <v>395</v>
      </c>
      <c r="C220" s="140" t="s">
        <v>40</v>
      </c>
      <c r="D220" s="42" t="s">
        <v>396</v>
      </c>
      <c r="E220" s="113" t="s">
        <v>57</v>
      </c>
      <c r="F220" s="114">
        <f>IF(E220="Completa",10,IF(E220="Incompleta",5,IF(E220="No existe",0,"")))</f>
        <v>10</v>
      </c>
      <c r="G220" s="337" t="s">
        <v>499</v>
      </c>
      <c r="H220" s="338"/>
      <c r="I220" s="338"/>
      <c r="J220" s="338"/>
      <c r="K220" s="338"/>
      <c r="L220" s="339"/>
    </row>
    <row r="221" spans="2:12" ht="14.4" thickBot="1" x14ac:dyDescent="0.3">
      <c r="D221" s="38"/>
      <c r="G221" s="119"/>
      <c r="H221" s="119"/>
      <c r="I221" s="119"/>
      <c r="J221" s="119"/>
      <c r="K221" s="119"/>
      <c r="L221" s="119"/>
    </row>
    <row r="222" spans="2:12" x14ac:dyDescent="0.25">
      <c r="D222" s="39" t="s">
        <v>398</v>
      </c>
      <c r="E222" s="256">
        <f>IF(SUM(F214:F220)=0,"-",SUM(F214:F220))</f>
        <v>100</v>
      </c>
      <c r="F222" s="257"/>
      <c r="G222" s="120"/>
      <c r="H222" s="120"/>
      <c r="I222" s="120"/>
      <c r="J222" s="120"/>
      <c r="K222" s="120"/>
      <c r="L222" s="120"/>
    </row>
    <row r="223" spans="2:12" ht="14.4" thickBot="1" x14ac:dyDescent="0.3">
      <c r="D223" s="40" t="s">
        <v>399</v>
      </c>
      <c r="E223" s="260" t="str">
        <f>IF(E222&lt;=74,"Débil",IF(E222&lt;=89,"Moderado",IF(E222&lt;=100,"Fuerte","")))</f>
        <v>Fuerte</v>
      </c>
      <c r="F223" s="261"/>
      <c r="G223" s="120"/>
      <c r="H223" s="120"/>
      <c r="I223" s="120"/>
      <c r="J223" s="120"/>
      <c r="K223" s="120"/>
      <c r="L223" s="120"/>
    </row>
    <row r="224" spans="2:12" ht="14.4" thickBot="1" x14ac:dyDescent="0.3"/>
    <row r="225" spans="1:12" ht="30" customHeight="1" thickBot="1" x14ac:dyDescent="0.3">
      <c r="A225" s="46" t="str">
        <f>+Matriz!E24</f>
        <v>AAUT-RC-001</v>
      </c>
      <c r="B225" s="306" t="str">
        <f>+Matriz!F24</f>
        <v>Facilitar copias de material audiovisual sin el debido procedimiento a cambio de beneficios económicos personales dados por parte de terceros</v>
      </c>
      <c r="C225" s="307"/>
      <c r="D225" s="307"/>
      <c r="E225" s="307"/>
      <c r="F225" s="307"/>
      <c r="G225" s="307"/>
      <c r="H225" s="307"/>
      <c r="I225" s="307"/>
      <c r="J225" s="307"/>
      <c r="K225" s="307"/>
      <c r="L225" s="308"/>
    </row>
    <row r="226" spans="1:12" ht="10.5" customHeight="1" thickBot="1" x14ac:dyDescent="0.3"/>
    <row r="227" spans="1:12" ht="16.5" customHeight="1" x14ac:dyDescent="0.25">
      <c r="B227" s="309" t="s">
        <v>373</v>
      </c>
      <c r="C227" s="310"/>
      <c r="D227" s="310"/>
      <c r="E227" s="281" t="s">
        <v>374</v>
      </c>
      <c r="F227" s="282"/>
      <c r="G227" s="282"/>
      <c r="H227" s="282"/>
      <c r="I227" s="282"/>
      <c r="J227" s="282"/>
      <c r="K227" s="282"/>
      <c r="L227" s="283"/>
    </row>
    <row r="228" spans="1:12" ht="54.75" customHeight="1" thickBot="1" x14ac:dyDescent="0.3">
      <c r="B228" s="312"/>
      <c r="C228" s="313"/>
      <c r="D228" s="313"/>
      <c r="E228" s="352" t="str">
        <f>+Matriz!Q24</f>
        <v>Ejecutar procedimiento: AAUT-PD-001 ATENCIÓN Y RESPUESTA A REQUERIMIENTOS DE LA CIUDADANÍA - Punto de Control actividad 10</v>
      </c>
      <c r="F228" s="353"/>
      <c r="G228" s="353"/>
      <c r="H228" s="353"/>
      <c r="I228" s="353"/>
      <c r="J228" s="353"/>
      <c r="K228" s="353"/>
      <c r="L228" s="354"/>
    </row>
    <row r="229" spans="1:12" x14ac:dyDescent="0.25">
      <c r="B229" s="265" t="s">
        <v>375</v>
      </c>
      <c r="C229" s="267" t="s">
        <v>376</v>
      </c>
      <c r="D229" s="268"/>
      <c r="E229" s="292" t="s">
        <v>377</v>
      </c>
      <c r="F229" s="324"/>
      <c r="G229" s="355" t="s">
        <v>117</v>
      </c>
      <c r="H229" s="356"/>
      <c r="I229" s="356"/>
      <c r="J229" s="356"/>
      <c r="K229" s="356"/>
      <c r="L229" s="357"/>
    </row>
    <row r="230" spans="1:12" ht="15" thickBot="1" x14ac:dyDescent="0.3">
      <c r="B230" s="266"/>
      <c r="C230" s="269"/>
      <c r="D230" s="270"/>
      <c r="E230" s="117" t="s">
        <v>378</v>
      </c>
      <c r="F230" s="118" t="s">
        <v>379</v>
      </c>
      <c r="G230" s="358"/>
      <c r="H230" s="359"/>
      <c r="I230" s="359"/>
      <c r="J230" s="359"/>
      <c r="K230" s="359"/>
      <c r="L230" s="360"/>
    </row>
    <row r="231" spans="1:12" ht="30" customHeight="1" x14ac:dyDescent="0.25">
      <c r="B231" s="287" t="s">
        <v>141</v>
      </c>
      <c r="C231" s="139" t="s">
        <v>34</v>
      </c>
      <c r="D231" s="70" t="s">
        <v>380</v>
      </c>
      <c r="E231" s="115" t="s">
        <v>51</v>
      </c>
      <c r="F231" s="116">
        <f>IF(E231="Asignado",15,IF(E231="No asignado",0,""))</f>
        <v>15</v>
      </c>
      <c r="G231" s="340" t="s">
        <v>500</v>
      </c>
      <c r="H231" s="341"/>
      <c r="I231" s="341"/>
      <c r="J231" s="341"/>
      <c r="K231" s="341"/>
      <c r="L231" s="342"/>
    </row>
    <row r="232" spans="1:12" ht="30" customHeight="1" x14ac:dyDescent="0.25">
      <c r="B232" s="288"/>
      <c r="C232" s="37" t="s">
        <v>35</v>
      </c>
      <c r="D232" s="41" t="s">
        <v>382</v>
      </c>
      <c r="E232" s="110" t="s">
        <v>52</v>
      </c>
      <c r="F232" s="111">
        <f>IF(E232="Adecuado",15,IF(E232="Inadecuado",0,""))</f>
        <v>15</v>
      </c>
      <c r="G232" s="343"/>
      <c r="H232" s="344"/>
      <c r="I232" s="344"/>
      <c r="J232" s="344"/>
      <c r="K232" s="344"/>
      <c r="L232" s="345"/>
    </row>
    <row r="233" spans="1:12" ht="30" customHeight="1" x14ac:dyDescent="0.25">
      <c r="B233" s="138" t="s">
        <v>383</v>
      </c>
      <c r="C233" s="37" t="s">
        <v>36</v>
      </c>
      <c r="D233" s="41" t="s">
        <v>384</v>
      </c>
      <c r="E233" s="110" t="s">
        <v>53</v>
      </c>
      <c r="F233" s="111">
        <f>IF(E233="Oportuna",15,IF(E233="Inoportuna",0,""))</f>
        <v>15</v>
      </c>
      <c r="G233" s="343" t="s">
        <v>501</v>
      </c>
      <c r="H233" s="344"/>
      <c r="I233" s="344"/>
      <c r="J233" s="344"/>
      <c r="K233" s="344"/>
      <c r="L233" s="345"/>
    </row>
    <row r="234" spans="1:12" ht="45" customHeight="1" x14ac:dyDescent="0.25">
      <c r="B234" s="138" t="s">
        <v>386</v>
      </c>
      <c r="C234" s="37" t="s">
        <v>37</v>
      </c>
      <c r="D234" s="41" t="s">
        <v>387</v>
      </c>
      <c r="E234" s="112" t="s">
        <v>54</v>
      </c>
      <c r="F234" s="111">
        <f>IF(E234="Prevenir o detectar",15,IF(E234="No es control",0,""))</f>
        <v>15</v>
      </c>
      <c r="G234" s="343" t="s">
        <v>502</v>
      </c>
      <c r="H234" s="344"/>
      <c r="I234" s="344"/>
      <c r="J234" s="344"/>
      <c r="K234" s="344"/>
      <c r="L234" s="345"/>
    </row>
    <row r="235" spans="1:12" ht="30" customHeight="1" x14ac:dyDescent="0.25">
      <c r="B235" s="71" t="s">
        <v>389</v>
      </c>
      <c r="C235" s="37" t="s">
        <v>38</v>
      </c>
      <c r="D235" s="41" t="s">
        <v>390</v>
      </c>
      <c r="E235" s="110" t="s">
        <v>55</v>
      </c>
      <c r="F235" s="111">
        <f>IF(E235="Confiable",15,IF(E235="No confiable",0,""))</f>
        <v>15</v>
      </c>
      <c r="G235" s="346" t="s">
        <v>503</v>
      </c>
      <c r="H235" s="347"/>
      <c r="I235" s="347"/>
      <c r="J235" s="347"/>
      <c r="K235" s="347"/>
      <c r="L235" s="348"/>
    </row>
    <row r="236" spans="1:12" ht="45" customHeight="1" x14ac:dyDescent="0.25">
      <c r="B236" s="71" t="s">
        <v>392</v>
      </c>
      <c r="C236" s="37" t="s">
        <v>39</v>
      </c>
      <c r="D236" s="41" t="s">
        <v>393</v>
      </c>
      <c r="E236" s="112" t="s">
        <v>73</v>
      </c>
      <c r="F236" s="111">
        <f>IF(E236="Se investigan y resuelven oportunamente",15,IF(E236="No se investigan y resuelven oportunamente",0,""))</f>
        <v>0</v>
      </c>
      <c r="G236" s="343" t="s">
        <v>504</v>
      </c>
      <c r="H236" s="344"/>
      <c r="I236" s="344"/>
      <c r="J236" s="344"/>
      <c r="K236" s="344"/>
      <c r="L236" s="345"/>
    </row>
    <row r="237" spans="1:12" ht="30" customHeight="1" thickBot="1" x14ac:dyDescent="0.3">
      <c r="B237" s="47" t="s">
        <v>395</v>
      </c>
      <c r="C237" s="140" t="s">
        <v>40</v>
      </c>
      <c r="D237" s="42" t="s">
        <v>396</v>
      </c>
      <c r="E237" s="113" t="s">
        <v>57</v>
      </c>
      <c r="F237" s="114">
        <f>IF(E237="Completa",10,IF(E237="Incompleta",5,IF(E237="No existe",0,"")))</f>
        <v>10</v>
      </c>
      <c r="G237" s="349" t="s">
        <v>505</v>
      </c>
      <c r="H237" s="350"/>
      <c r="I237" s="350"/>
      <c r="J237" s="350"/>
      <c r="K237" s="350"/>
      <c r="L237" s="351"/>
    </row>
    <row r="238" spans="1:12" ht="7.5" customHeight="1" thickBot="1" x14ac:dyDescent="0.3">
      <c r="D238" s="38"/>
      <c r="G238" s="119"/>
      <c r="H238" s="119"/>
      <c r="I238" s="119"/>
      <c r="J238" s="119"/>
      <c r="K238" s="119"/>
      <c r="L238" s="119"/>
    </row>
    <row r="239" spans="1:12" x14ac:dyDescent="0.25">
      <c r="D239" s="39" t="s">
        <v>398</v>
      </c>
      <c r="E239" s="256">
        <f>IF(SUM(F231:F237)=0,"-",SUM(F231:F237))</f>
        <v>85</v>
      </c>
      <c r="F239" s="257"/>
      <c r="G239" s="120"/>
      <c r="H239" s="120"/>
      <c r="I239" s="120"/>
      <c r="J239" s="120"/>
      <c r="K239" s="120"/>
      <c r="L239" s="120"/>
    </row>
    <row r="240" spans="1:12" ht="14.4" thickBot="1" x14ac:dyDescent="0.3">
      <c r="D240" s="40" t="s">
        <v>399</v>
      </c>
      <c r="E240" s="260" t="str">
        <f>IF(E239&lt;=74,"Débil",IF(E239&lt;=89,"Moderado",IF(E239&lt;=100,"Fuerte","")))</f>
        <v>Moderado</v>
      </c>
      <c r="F240" s="261"/>
      <c r="G240" s="120"/>
      <c r="H240" s="120"/>
      <c r="I240" s="120"/>
      <c r="J240" s="120"/>
      <c r="K240" s="120"/>
      <c r="L240" s="120"/>
    </row>
    <row r="242" spans="1:50" ht="14.4" thickBot="1" x14ac:dyDescent="0.3"/>
    <row r="243" spans="1:50" ht="33" customHeight="1" thickBot="1" x14ac:dyDescent="0.3">
      <c r="A243" s="46" t="str">
        <f>Matriz!E25</f>
        <v>CCSE-RC-001</v>
      </c>
      <c r="B243" s="306" t="str">
        <f>Matriz!F25</f>
        <v>Posibilidad de recibir y/o solicitar dádivas o beneficios a nombre propio o de terceros, omitiendo observaciones detectadas, en los informes de resultados o usando inadecuadamente la información a la que se tiene acceso.</v>
      </c>
      <c r="C243" s="307"/>
      <c r="D243" s="307"/>
      <c r="E243" s="307"/>
      <c r="F243" s="307"/>
      <c r="G243" s="307"/>
      <c r="H243" s="307"/>
      <c r="I243" s="307"/>
      <c r="J243" s="307"/>
      <c r="K243" s="307"/>
      <c r="L243" s="308"/>
      <c r="M243" s="92"/>
    </row>
    <row r="244" spans="1:50" ht="10.5" customHeight="1" thickBot="1" x14ac:dyDescent="0.3"/>
    <row r="245" spans="1:50" ht="16.5" customHeight="1" thickBot="1" x14ac:dyDescent="0.3">
      <c r="B245" s="309" t="s">
        <v>373</v>
      </c>
      <c r="C245" s="310"/>
      <c r="D245" s="311"/>
      <c r="E245" s="293" t="s">
        <v>374</v>
      </c>
      <c r="F245" s="294"/>
      <c r="G245" s="294"/>
      <c r="H245" s="294"/>
      <c r="I245" s="294"/>
      <c r="J245" s="294"/>
      <c r="K245" s="315" t="s">
        <v>414</v>
      </c>
      <c r="L245" s="316"/>
      <c r="M245" s="316"/>
      <c r="N245" s="316"/>
      <c r="O245" s="316"/>
      <c r="P245" s="316"/>
      <c r="Q245" s="316"/>
      <c r="R245" s="317"/>
      <c r="S245" s="315" t="s">
        <v>443</v>
      </c>
      <c r="T245" s="316"/>
      <c r="U245" s="316"/>
      <c r="V245" s="316"/>
      <c r="W245" s="316"/>
      <c r="X245" s="316"/>
      <c r="Y245" s="316"/>
      <c r="Z245" s="317"/>
      <c r="AA245" s="293" t="s">
        <v>506</v>
      </c>
      <c r="AB245" s="294"/>
      <c r="AC245" s="294"/>
      <c r="AD245" s="294"/>
      <c r="AE245" s="294"/>
      <c r="AF245" s="294"/>
      <c r="AG245" s="294"/>
      <c r="AH245" s="294"/>
      <c r="AI245" s="315" t="s">
        <v>507</v>
      </c>
      <c r="AJ245" s="316"/>
      <c r="AK245" s="316"/>
      <c r="AL245" s="316"/>
      <c r="AM245" s="316"/>
      <c r="AN245" s="316"/>
      <c r="AO245" s="316"/>
      <c r="AP245" s="317"/>
      <c r="AQ245" s="315" t="s">
        <v>508</v>
      </c>
      <c r="AR245" s="316"/>
      <c r="AS245" s="316"/>
      <c r="AT245" s="316"/>
      <c r="AU245" s="316"/>
      <c r="AV245" s="316"/>
      <c r="AW245" s="316"/>
      <c r="AX245" s="317"/>
    </row>
    <row r="246" spans="1:50" ht="48.75" customHeight="1" thickBot="1" x14ac:dyDescent="0.3">
      <c r="B246" s="312"/>
      <c r="C246" s="313"/>
      <c r="D246" s="314"/>
      <c r="E246" s="297" t="str">
        <f>Matriz!Q25</f>
        <v xml:space="preserve">El Jefe de la Oficina de Control Interno verifica que los profesionales de la OCI ejecuten las actividades determinadas en los procedimientos CCSE-PD-002 Auditorías de gestión y CCSE-PD-003 Seguimientos, a través de la revisión de los informes de resultados generados en el ejercicio de auditoría y/o seguimiento, de manera que estos cumplan con los términos establecidos en el CCSE-MN-001 Manual de Auditoría Interna y CCSE-PO-003 Estatuto de Auditoría Interna previo a la comunicación a las partes interesadas. </v>
      </c>
      <c r="F246" s="298"/>
      <c r="G246" s="298"/>
      <c r="H246" s="298"/>
      <c r="I246" s="298"/>
      <c r="J246" s="298"/>
      <c r="K246" s="299" t="str">
        <f>Matriz!Q26</f>
        <v>El Comité Institucional de Coordinación de Control Interno supervisa las responsabilidades establecidas en el CCSE-PO-003 Estatuto de auditoría mediante la presentación periódica de su cumplimiento por parte del Jefe de la Oficina de Control Interno, así como de los resultados de las evaluación(es) y/o seguimiento(s) efectuados.</v>
      </c>
      <c r="L246" s="300"/>
      <c r="M246" s="300"/>
      <c r="N246" s="300"/>
      <c r="O246" s="300"/>
      <c r="P246" s="300"/>
      <c r="Q246" s="300"/>
      <c r="R246" s="301"/>
      <c r="S246" s="299" t="str">
        <f>Matriz!Q27</f>
        <v>Los profesionales de la Oficina de Control Interno diligencian y firman el formato "COMPROMISO ÉTICO DEL AUDITOR INTERNO CANAL CAPITAL" de conformidad con lo requerido en el CCSE-PO-004 Código de ética para auditores internos y el Jefe de la Oficina de Control Interno verifica que se diligencien y los remite al expediente contractual.</v>
      </c>
      <c r="T246" s="300"/>
      <c r="U246" s="300"/>
      <c r="V246" s="300"/>
      <c r="W246" s="300"/>
      <c r="X246" s="300"/>
      <c r="Y246" s="300"/>
      <c r="Z246" s="301"/>
      <c r="AA246" s="297" t="str">
        <f>Matriz!Q28</f>
        <v>Los profesionales de la Oficina de Control Interno suscriben sus contratos de prestación de servicios, incluida la cláusula de confidencialidad y uso de la información.</v>
      </c>
      <c r="AB246" s="298"/>
      <c r="AC246" s="298"/>
      <c r="AD246" s="298"/>
      <c r="AE246" s="298"/>
      <c r="AF246" s="298"/>
      <c r="AG246" s="298"/>
      <c r="AH246" s="298"/>
      <c r="AI246" s="299" t="e">
        <f>Matriz!#REF!</f>
        <v>#REF!</v>
      </c>
      <c r="AJ246" s="300"/>
      <c r="AK246" s="300"/>
      <c r="AL246" s="300"/>
      <c r="AM246" s="300"/>
      <c r="AN246" s="300"/>
      <c r="AO246" s="300"/>
      <c r="AP246" s="301"/>
      <c r="AQ246" s="299" t="e">
        <f>Matriz!#REF!</f>
        <v>#REF!</v>
      </c>
      <c r="AR246" s="300"/>
      <c r="AS246" s="300"/>
      <c r="AT246" s="300"/>
      <c r="AU246" s="300"/>
      <c r="AV246" s="300"/>
      <c r="AW246" s="300"/>
      <c r="AX246" s="301"/>
    </row>
    <row r="247" spans="1:50" x14ac:dyDescent="0.25">
      <c r="B247" s="265" t="s">
        <v>375</v>
      </c>
      <c r="C247" s="267" t="s">
        <v>376</v>
      </c>
      <c r="D247" s="268"/>
      <c r="E247" s="271" t="s">
        <v>377</v>
      </c>
      <c r="F247" s="272"/>
      <c r="G247" s="273" t="s">
        <v>117</v>
      </c>
      <c r="H247" s="274"/>
      <c r="I247" s="274"/>
      <c r="J247" s="275"/>
      <c r="K247" s="279" t="s">
        <v>377</v>
      </c>
      <c r="L247" s="280"/>
      <c r="M247" s="281" t="s">
        <v>117</v>
      </c>
      <c r="N247" s="282"/>
      <c r="O247" s="282"/>
      <c r="P247" s="282"/>
      <c r="Q247" s="282"/>
      <c r="R247" s="283"/>
      <c r="S247" s="292" t="s">
        <v>377</v>
      </c>
      <c r="T247" s="280"/>
      <c r="U247" s="281" t="s">
        <v>117</v>
      </c>
      <c r="V247" s="282"/>
      <c r="W247" s="282"/>
      <c r="X247" s="282"/>
      <c r="Y247" s="282"/>
      <c r="Z247" s="283"/>
      <c r="AA247" s="271" t="s">
        <v>377</v>
      </c>
      <c r="AB247" s="272"/>
      <c r="AC247" s="273" t="s">
        <v>117</v>
      </c>
      <c r="AD247" s="274"/>
      <c r="AE247" s="274"/>
      <c r="AF247" s="274"/>
      <c r="AG247" s="274"/>
      <c r="AH247" s="275"/>
      <c r="AI247" s="279" t="s">
        <v>377</v>
      </c>
      <c r="AJ247" s="280"/>
      <c r="AK247" s="281" t="s">
        <v>117</v>
      </c>
      <c r="AL247" s="282"/>
      <c r="AM247" s="282"/>
      <c r="AN247" s="282"/>
      <c r="AO247" s="282"/>
      <c r="AP247" s="283"/>
      <c r="AQ247" s="292" t="s">
        <v>377</v>
      </c>
      <c r="AR247" s="324"/>
      <c r="AS247" s="325" t="s">
        <v>117</v>
      </c>
      <c r="AT247" s="326"/>
      <c r="AU247" s="326"/>
      <c r="AV247" s="326"/>
      <c r="AW247" s="326"/>
      <c r="AX247" s="327"/>
    </row>
    <row r="248" spans="1:50" ht="15.75" customHeight="1" thickBot="1" x14ac:dyDescent="0.3">
      <c r="B248" s="266"/>
      <c r="C248" s="269"/>
      <c r="D248" s="270"/>
      <c r="E248" s="117" t="s">
        <v>378</v>
      </c>
      <c r="F248" s="83" t="s">
        <v>379</v>
      </c>
      <c r="G248" s="276"/>
      <c r="H248" s="277"/>
      <c r="I248" s="277"/>
      <c r="J248" s="278"/>
      <c r="K248" s="82" t="s">
        <v>378</v>
      </c>
      <c r="L248" s="83" t="s">
        <v>379</v>
      </c>
      <c r="M248" s="284"/>
      <c r="N248" s="285"/>
      <c r="O248" s="285"/>
      <c r="P248" s="285"/>
      <c r="Q248" s="285"/>
      <c r="R248" s="286"/>
      <c r="S248" s="117" t="s">
        <v>378</v>
      </c>
      <c r="T248" s="83" t="s">
        <v>379</v>
      </c>
      <c r="U248" s="284"/>
      <c r="V248" s="285"/>
      <c r="W248" s="285"/>
      <c r="X248" s="285"/>
      <c r="Y248" s="285"/>
      <c r="Z248" s="286"/>
      <c r="AA248" s="117" t="s">
        <v>378</v>
      </c>
      <c r="AB248" s="83" t="s">
        <v>379</v>
      </c>
      <c r="AC248" s="276"/>
      <c r="AD248" s="277"/>
      <c r="AE248" s="277"/>
      <c r="AF248" s="277"/>
      <c r="AG248" s="277"/>
      <c r="AH248" s="278"/>
      <c r="AI248" s="82" t="s">
        <v>378</v>
      </c>
      <c r="AJ248" s="83" t="s">
        <v>379</v>
      </c>
      <c r="AK248" s="284"/>
      <c r="AL248" s="285"/>
      <c r="AM248" s="285"/>
      <c r="AN248" s="285"/>
      <c r="AO248" s="285"/>
      <c r="AP248" s="286"/>
      <c r="AQ248" s="117" t="s">
        <v>378</v>
      </c>
      <c r="AR248" s="118" t="s">
        <v>379</v>
      </c>
      <c r="AS248" s="328"/>
      <c r="AT248" s="329"/>
      <c r="AU248" s="329"/>
      <c r="AV248" s="329"/>
      <c r="AW248" s="329"/>
      <c r="AX248" s="330"/>
    </row>
    <row r="249" spans="1:50" ht="30" customHeight="1" x14ac:dyDescent="0.25">
      <c r="B249" s="287" t="s">
        <v>141</v>
      </c>
      <c r="C249" s="139" t="s">
        <v>34</v>
      </c>
      <c r="D249" s="70" t="s">
        <v>380</v>
      </c>
      <c r="E249" s="115" t="s">
        <v>51</v>
      </c>
      <c r="F249" s="60">
        <f>IF(E249="Asignado",15,IF(E249="No asignado",0,""))</f>
        <v>15</v>
      </c>
      <c r="G249" s="289" t="s">
        <v>509</v>
      </c>
      <c r="H249" s="290"/>
      <c r="I249" s="290"/>
      <c r="J249" s="291"/>
      <c r="K249" s="61" t="s">
        <v>51</v>
      </c>
      <c r="L249" s="60">
        <f t="shared" ref="L249" si="36">IF(K249="Asignado",15,IF(K249="No asignado",0,""))</f>
        <v>15</v>
      </c>
      <c r="M249" s="331" t="s">
        <v>509</v>
      </c>
      <c r="N249" s="332"/>
      <c r="O249" s="332"/>
      <c r="P249" s="332"/>
      <c r="Q249" s="332"/>
      <c r="R249" s="333"/>
      <c r="S249" s="115" t="s">
        <v>51</v>
      </c>
      <c r="T249" s="60">
        <f t="shared" ref="T249" si="37">IF(S249="Asignado",15,IF(S249="No asignado",0,""))</f>
        <v>15</v>
      </c>
      <c r="U249" s="289" t="s">
        <v>510</v>
      </c>
      <c r="V249" s="290"/>
      <c r="W249" s="290"/>
      <c r="X249" s="290"/>
      <c r="Y249" s="290"/>
      <c r="Z249" s="291"/>
      <c r="AA249" s="115" t="s">
        <v>51</v>
      </c>
      <c r="AB249" s="60">
        <f>IF(AA249="Asignado",15,IF(AA249="No asignado",0,""))</f>
        <v>15</v>
      </c>
      <c r="AC249" s="289" t="s">
        <v>511</v>
      </c>
      <c r="AD249" s="290"/>
      <c r="AE249" s="290"/>
      <c r="AF249" s="290"/>
      <c r="AG249" s="290"/>
      <c r="AH249" s="291"/>
      <c r="AI249" s="61" t="s">
        <v>51</v>
      </c>
      <c r="AJ249" s="60">
        <f t="shared" ref="AJ249" si="38">IF(AI249="Asignado",15,IF(AI249="No asignado",0,""))</f>
        <v>15</v>
      </c>
      <c r="AK249" s="289" t="s">
        <v>512</v>
      </c>
      <c r="AL249" s="290"/>
      <c r="AM249" s="290"/>
      <c r="AN249" s="290"/>
      <c r="AO249" s="290"/>
      <c r="AP249" s="291"/>
      <c r="AQ249" s="115" t="s">
        <v>51</v>
      </c>
      <c r="AR249" s="60">
        <f t="shared" ref="AR249" si="39">IF(AQ249="Asignado",15,IF(AQ249="No asignado",0,""))</f>
        <v>15</v>
      </c>
      <c r="AS249" s="290" t="s">
        <v>513</v>
      </c>
      <c r="AT249" s="290"/>
      <c r="AU249" s="290"/>
      <c r="AV249" s="290"/>
      <c r="AW249" s="290"/>
      <c r="AX249" s="291"/>
    </row>
    <row r="250" spans="1:50" ht="30" customHeight="1" x14ac:dyDescent="0.25">
      <c r="B250" s="288"/>
      <c r="C250" s="37" t="s">
        <v>35</v>
      </c>
      <c r="D250" s="41" t="s">
        <v>382</v>
      </c>
      <c r="E250" s="110" t="s">
        <v>52</v>
      </c>
      <c r="F250" s="62">
        <f>IF(E250="Adecuado",15,IF(E250="Inadecuado",0,""))</f>
        <v>15</v>
      </c>
      <c r="G250" s="262" t="s">
        <v>514</v>
      </c>
      <c r="H250" s="263"/>
      <c r="I250" s="263"/>
      <c r="J250" s="264"/>
      <c r="K250" s="63" t="s">
        <v>52</v>
      </c>
      <c r="L250" s="62">
        <f t="shared" ref="L250" si="40">IF(K250="Adecuado",15,IF(K250="Inadecuado",0,""))</f>
        <v>15</v>
      </c>
      <c r="M250" s="321" t="s">
        <v>515</v>
      </c>
      <c r="N250" s="322"/>
      <c r="O250" s="322"/>
      <c r="P250" s="322"/>
      <c r="Q250" s="322"/>
      <c r="R250" s="323"/>
      <c r="S250" s="110" t="s">
        <v>52</v>
      </c>
      <c r="T250" s="62">
        <f t="shared" ref="T250" si="41">IF(S250="Adecuado",15,IF(S250="Inadecuado",0,""))</f>
        <v>15</v>
      </c>
      <c r="U250" s="262" t="s">
        <v>516</v>
      </c>
      <c r="V250" s="263"/>
      <c r="W250" s="263"/>
      <c r="X250" s="263"/>
      <c r="Y250" s="263"/>
      <c r="Z250" s="264"/>
      <c r="AA250" s="110" t="s">
        <v>52</v>
      </c>
      <c r="AB250" s="62">
        <f>IF(AA250="Adecuado",15,IF(AA250="Inadecuado",0,""))</f>
        <v>15</v>
      </c>
      <c r="AC250" s="262" t="s">
        <v>517</v>
      </c>
      <c r="AD250" s="263"/>
      <c r="AE250" s="263"/>
      <c r="AF250" s="263"/>
      <c r="AG250" s="263"/>
      <c r="AH250" s="264"/>
      <c r="AI250" s="63" t="s">
        <v>52</v>
      </c>
      <c r="AJ250" s="62">
        <f t="shared" ref="AJ250" si="42">IF(AI250="Adecuado",15,IF(AI250="Inadecuado",0,""))</f>
        <v>15</v>
      </c>
      <c r="AK250" s="262" t="s">
        <v>518</v>
      </c>
      <c r="AL250" s="263"/>
      <c r="AM250" s="263"/>
      <c r="AN250" s="263"/>
      <c r="AO250" s="263"/>
      <c r="AP250" s="264"/>
      <c r="AQ250" s="110" t="s">
        <v>52</v>
      </c>
      <c r="AR250" s="62">
        <f t="shared" ref="AR250" si="43">IF(AQ250="Adecuado",15,IF(AQ250="Inadecuado",0,""))</f>
        <v>15</v>
      </c>
      <c r="AS250" s="263" t="s">
        <v>515</v>
      </c>
      <c r="AT250" s="263"/>
      <c r="AU250" s="263"/>
      <c r="AV250" s="263"/>
      <c r="AW250" s="263"/>
      <c r="AX250" s="264"/>
    </row>
    <row r="251" spans="1:50" ht="30" customHeight="1" x14ac:dyDescent="0.25">
      <c r="B251" s="138" t="s">
        <v>383</v>
      </c>
      <c r="C251" s="37" t="s">
        <v>36</v>
      </c>
      <c r="D251" s="41" t="s">
        <v>384</v>
      </c>
      <c r="E251" s="110" t="s">
        <v>53</v>
      </c>
      <c r="F251" s="62">
        <f>IF(E251="Oportuna",15,IF(E251="Inoportuna",0,""))</f>
        <v>15</v>
      </c>
      <c r="G251" s="262" t="s">
        <v>519</v>
      </c>
      <c r="H251" s="263"/>
      <c r="I251" s="263"/>
      <c r="J251" s="264"/>
      <c r="K251" s="63" t="s">
        <v>53</v>
      </c>
      <c r="L251" s="62">
        <f t="shared" ref="L251" si="44">IF(K251="Oportuna",15,IF(K251="Inoportuna",0,""))</f>
        <v>15</v>
      </c>
      <c r="M251" s="321" t="s">
        <v>520</v>
      </c>
      <c r="N251" s="322"/>
      <c r="O251" s="322"/>
      <c r="P251" s="322"/>
      <c r="Q251" s="322"/>
      <c r="R251" s="323"/>
      <c r="S251" s="110" t="s">
        <v>53</v>
      </c>
      <c r="T251" s="62">
        <f t="shared" ref="T251" si="45">IF(S251="Oportuna",15,IF(S251="Inoportuna",0,""))</f>
        <v>15</v>
      </c>
      <c r="U251" s="262" t="s">
        <v>521</v>
      </c>
      <c r="V251" s="263"/>
      <c r="W251" s="263"/>
      <c r="X251" s="263"/>
      <c r="Y251" s="263"/>
      <c r="Z251" s="264"/>
      <c r="AA251" s="110" t="s">
        <v>53</v>
      </c>
      <c r="AB251" s="62">
        <f>IF(AA251="Oportuna",15,IF(AA251="Inoportuna",0,""))</f>
        <v>15</v>
      </c>
      <c r="AC251" s="262" t="s">
        <v>522</v>
      </c>
      <c r="AD251" s="263"/>
      <c r="AE251" s="263"/>
      <c r="AF251" s="263"/>
      <c r="AG251" s="263"/>
      <c r="AH251" s="264"/>
      <c r="AI251" s="63" t="s">
        <v>53</v>
      </c>
      <c r="AJ251" s="62">
        <f t="shared" ref="AJ251" si="46">IF(AI251="Oportuna",15,IF(AI251="Inoportuna",0,""))</f>
        <v>15</v>
      </c>
      <c r="AK251" s="262" t="s">
        <v>523</v>
      </c>
      <c r="AL251" s="263"/>
      <c r="AM251" s="263"/>
      <c r="AN251" s="263"/>
      <c r="AO251" s="263"/>
      <c r="AP251" s="264"/>
      <c r="AQ251" s="110" t="s">
        <v>53</v>
      </c>
      <c r="AR251" s="62">
        <f t="shared" ref="AR251" si="47">IF(AQ251="Oportuna",15,IF(AQ251="Inoportuna",0,""))</f>
        <v>15</v>
      </c>
      <c r="AS251" s="263" t="s">
        <v>524</v>
      </c>
      <c r="AT251" s="263"/>
      <c r="AU251" s="263"/>
      <c r="AV251" s="263"/>
      <c r="AW251" s="263"/>
      <c r="AX251" s="264"/>
    </row>
    <row r="252" spans="1:50" ht="45" customHeight="1" x14ac:dyDescent="0.25">
      <c r="B252" s="138" t="s">
        <v>386</v>
      </c>
      <c r="C252" s="37" t="s">
        <v>37</v>
      </c>
      <c r="D252" s="41" t="s">
        <v>387</v>
      </c>
      <c r="E252" s="112" t="s">
        <v>54</v>
      </c>
      <c r="F252" s="62">
        <f>IF(E252="Prevenir o detectar",15,IF(E252="No es control",0,""))</f>
        <v>15</v>
      </c>
      <c r="G252" s="262" t="s">
        <v>525</v>
      </c>
      <c r="H252" s="263"/>
      <c r="I252" s="263"/>
      <c r="J252" s="264"/>
      <c r="K252" s="64" t="s">
        <v>54</v>
      </c>
      <c r="L252" s="62">
        <f t="shared" ref="L252" si="48">IF(K252="Prevenir o detectar",15,IF(K252="No es control",0,""))</f>
        <v>15</v>
      </c>
      <c r="M252" s="321" t="s">
        <v>526</v>
      </c>
      <c r="N252" s="322"/>
      <c r="O252" s="322"/>
      <c r="P252" s="322"/>
      <c r="Q252" s="322"/>
      <c r="R252" s="323"/>
      <c r="S252" s="112" t="s">
        <v>54</v>
      </c>
      <c r="T252" s="62">
        <f t="shared" ref="T252" si="49">IF(S252="Prevenir o detectar",15,IF(S252="No es control",0,""))</f>
        <v>15</v>
      </c>
      <c r="U252" s="262" t="s">
        <v>527</v>
      </c>
      <c r="V252" s="263"/>
      <c r="W252" s="263"/>
      <c r="X252" s="263"/>
      <c r="Y252" s="263"/>
      <c r="Z252" s="264"/>
      <c r="AA252" s="112" t="s">
        <v>54</v>
      </c>
      <c r="AB252" s="62">
        <f>IF(AA252="Prevenir o detectar",15,IF(AA252="No es control",0,""))</f>
        <v>15</v>
      </c>
      <c r="AC252" s="262" t="s">
        <v>528</v>
      </c>
      <c r="AD252" s="263"/>
      <c r="AE252" s="263"/>
      <c r="AF252" s="263"/>
      <c r="AG252" s="263"/>
      <c r="AH252" s="264"/>
      <c r="AI252" s="64" t="s">
        <v>54</v>
      </c>
      <c r="AJ252" s="62">
        <f t="shared" ref="AJ252" si="50">IF(AI252="Prevenir o detectar",15,IF(AI252="No es control",0,""))</f>
        <v>15</v>
      </c>
      <c r="AK252" s="262" t="s">
        <v>529</v>
      </c>
      <c r="AL252" s="263"/>
      <c r="AM252" s="263"/>
      <c r="AN252" s="263"/>
      <c r="AO252" s="263"/>
      <c r="AP252" s="264"/>
      <c r="AQ252" s="112" t="s">
        <v>54</v>
      </c>
      <c r="AR252" s="62">
        <f t="shared" ref="AR252" si="51">IF(AQ252="Prevenir o detectar",15,IF(AQ252="No es control",0,""))</f>
        <v>15</v>
      </c>
      <c r="AS252" s="263" t="s">
        <v>530</v>
      </c>
      <c r="AT252" s="263"/>
      <c r="AU252" s="263"/>
      <c r="AV252" s="263"/>
      <c r="AW252" s="263"/>
      <c r="AX252" s="264"/>
    </row>
    <row r="253" spans="1:50" ht="30" customHeight="1" x14ac:dyDescent="0.25">
      <c r="B253" s="71" t="s">
        <v>389</v>
      </c>
      <c r="C253" s="37" t="s">
        <v>38</v>
      </c>
      <c r="D253" s="41" t="s">
        <v>390</v>
      </c>
      <c r="E253" s="110" t="s">
        <v>55</v>
      </c>
      <c r="F253" s="62">
        <f>IF(E253="Confiable",15,IF(E253="No confiable",0,""))</f>
        <v>15</v>
      </c>
      <c r="G253" s="262" t="s">
        <v>531</v>
      </c>
      <c r="H253" s="263"/>
      <c r="I253" s="263"/>
      <c r="J253" s="264"/>
      <c r="K253" s="63" t="s">
        <v>55</v>
      </c>
      <c r="L253" s="62">
        <f t="shared" ref="L253" si="52">IF(K253="Confiable",15,IF(K253="No confiable",0,""))</f>
        <v>15</v>
      </c>
      <c r="M253" s="321" t="s">
        <v>532</v>
      </c>
      <c r="N253" s="322"/>
      <c r="O253" s="322"/>
      <c r="P253" s="322"/>
      <c r="Q253" s="322"/>
      <c r="R253" s="323"/>
      <c r="S253" s="110" t="s">
        <v>55</v>
      </c>
      <c r="T253" s="62">
        <f t="shared" ref="T253" si="53">IF(S253="Confiable",15,IF(S253="No confiable",0,""))</f>
        <v>15</v>
      </c>
      <c r="U253" s="262" t="s">
        <v>533</v>
      </c>
      <c r="V253" s="263"/>
      <c r="W253" s="263"/>
      <c r="X253" s="263"/>
      <c r="Y253" s="263"/>
      <c r="Z253" s="264"/>
      <c r="AA253" s="110" t="s">
        <v>55</v>
      </c>
      <c r="AB253" s="62">
        <f>IF(AA253="Confiable",15,IF(AA253="No confiable",0,""))</f>
        <v>15</v>
      </c>
      <c r="AC253" s="262" t="s">
        <v>534</v>
      </c>
      <c r="AD253" s="263"/>
      <c r="AE253" s="263"/>
      <c r="AF253" s="263"/>
      <c r="AG253" s="263"/>
      <c r="AH253" s="264"/>
      <c r="AI253" s="63" t="s">
        <v>55</v>
      </c>
      <c r="AJ253" s="62">
        <f t="shared" ref="AJ253" si="54">IF(AI253="Confiable",15,IF(AI253="No confiable",0,""))</f>
        <v>15</v>
      </c>
      <c r="AK253" s="262" t="s">
        <v>535</v>
      </c>
      <c r="AL253" s="263"/>
      <c r="AM253" s="263"/>
      <c r="AN253" s="263"/>
      <c r="AO253" s="263"/>
      <c r="AP253" s="264"/>
      <c r="AQ253" s="110" t="s">
        <v>55</v>
      </c>
      <c r="AR253" s="62">
        <f t="shared" ref="AR253" si="55">IF(AQ253="Confiable",15,IF(AQ253="No confiable",0,""))</f>
        <v>15</v>
      </c>
      <c r="AS253" s="263" t="s">
        <v>536</v>
      </c>
      <c r="AT253" s="263"/>
      <c r="AU253" s="263"/>
      <c r="AV253" s="263"/>
      <c r="AW253" s="263"/>
      <c r="AX253" s="264"/>
    </row>
    <row r="254" spans="1:50" ht="45" customHeight="1" x14ac:dyDescent="0.25">
      <c r="B254" s="71" t="s">
        <v>392</v>
      </c>
      <c r="C254" s="37" t="s">
        <v>39</v>
      </c>
      <c r="D254" s="41" t="s">
        <v>393</v>
      </c>
      <c r="E254" s="112" t="s">
        <v>56</v>
      </c>
      <c r="F254" s="62">
        <f>IF(E254="Se investigan y resuelven oportunamente",15,IF(E254="No se investigan y resuelven oportunamente",0,""))</f>
        <v>15</v>
      </c>
      <c r="G254" s="262" t="s">
        <v>537</v>
      </c>
      <c r="H254" s="263"/>
      <c r="I254" s="263"/>
      <c r="J254" s="264"/>
      <c r="K254" s="64" t="s">
        <v>56</v>
      </c>
      <c r="L254" s="62">
        <f t="shared" ref="L254" si="56">IF(K254="Se investigan y resuelven oportunamente",15,IF(K254="No se investigan y resuelven oportunamente",0,""))</f>
        <v>15</v>
      </c>
      <c r="M254" s="321" t="s">
        <v>538</v>
      </c>
      <c r="N254" s="322"/>
      <c r="O254" s="322"/>
      <c r="P254" s="322"/>
      <c r="Q254" s="322"/>
      <c r="R254" s="323"/>
      <c r="S254" s="112" t="s">
        <v>56</v>
      </c>
      <c r="T254" s="62">
        <f t="shared" ref="T254" si="57">IF(S254="Se investigan y resuelven oportunamente",15,IF(S254="No se investigan y resuelven oportunamente",0,""))</f>
        <v>15</v>
      </c>
      <c r="U254" s="262" t="s">
        <v>539</v>
      </c>
      <c r="V254" s="263"/>
      <c r="W254" s="263"/>
      <c r="X254" s="263"/>
      <c r="Y254" s="263"/>
      <c r="Z254" s="264"/>
      <c r="AA254" s="112" t="s">
        <v>56</v>
      </c>
      <c r="AB254" s="62">
        <f>IF(AA254="Se investigan y resuelven oportunamente",15,IF(AA254="No se investigan y resuelven oportunamente",0,""))</f>
        <v>15</v>
      </c>
      <c r="AC254" s="262" t="s">
        <v>540</v>
      </c>
      <c r="AD254" s="263"/>
      <c r="AE254" s="263"/>
      <c r="AF254" s="263"/>
      <c r="AG254" s="263"/>
      <c r="AH254" s="264"/>
      <c r="AI254" s="64" t="s">
        <v>56</v>
      </c>
      <c r="AJ254" s="62">
        <f t="shared" ref="AJ254" si="58">IF(AI254="Se investigan y resuelven oportunamente",15,IF(AI254="No se investigan y resuelven oportunamente",0,""))</f>
        <v>15</v>
      </c>
      <c r="AK254" s="262" t="s">
        <v>541</v>
      </c>
      <c r="AL254" s="263"/>
      <c r="AM254" s="263"/>
      <c r="AN254" s="263"/>
      <c r="AO254" s="263"/>
      <c r="AP254" s="264"/>
      <c r="AQ254" s="112" t="s">
        <v>56</v>
      </c>
      <c r="AR254" s="62">
        <f t="shared" ref="AR254" si="59">IF(AQ254="Se investigan y resuelven oportunamente",15,IF(AQ254="No se investigan y resuelven oportunamente",0,""))</f>
        <v>15</v>
      </c>
      <c r="AS254" s="263" t="s">
        <v>542</v>
      </c>
      <c r="AT254" s="263"/>
      <c r="AU254" s="263"/>
      <c r="AV254" s="263"/>
      <c r="AW254" s="263"/>
      <c r="AX254" s="264"/>
    </row>
    <row r="255" spans="1:50" ht="30" customHeight="1" thickBot="1" x14ac:dyDescent="0.3">
      <c r="B255" s="47" t="s">
        <v>395</v>
      </c>
      <c r="C255" s="140" t="s">
        <v>40</v>
      </c>
      <c r="D255" s="42" t="s">
        <v>396</v>
      </c>
      <c r="E255" s="113" t="s">
        <v>57</v>
      </c>
      <c r="F255" s="65">
        <f>IF(E255="Completa",10,IF(E255="Incompleta",5,IF(E255="No existe",0,"")))</f>
        <v>10</v>
      </c>
      <c r="G255" s="252" t="s">
        <v>543</v>
      </c>
      <c r="H255" s="253"/>
      <c r="I255" s="253"/>
      <c r="J255" s="254"/>
      <c r="K255" s="66" t="s">
        <v>57</v>
      </c>
      <c r="L255" s="65">
        <f t="shared" ref="L255" si="60">IF(K255="Completa",10,IF(K255="Incompleta",5,IF(K255="No existe",0,"")))</f>
        <v>10</v>
      </c>
      <c r="M255" s="318" t="s">
        <v>544</v>
      </c>
      <c r="N255" s="319"/>
      <c r="O255" s="319"/>
      <c r="P255" s="319"/>
      <c r="Q255" s="319"/>
      <c r="R255" s="320"/>
      <c r="S255" s="113" t="s">
        <v>57</v>
      </c>
      <c r="T255" s="65">
        <f t="shared" ref="T255" si="61">IF(S255="Completa",10,IF(S255="Incompleta",5,IF(S255="No existe",0,"")))</f>
        <v>10</v>
      </c>
      <c r="U255" s="252" t="s">
        <v>545</v>
      </c>
      <c r="V255" s="253"/>
      <c r="W255" s="253"/>
      <c r="X255" s="253"/>
      <c r="Y255" s="253"/>
      <c r="Z255" s="254"/>
      <c r="AA255" s="113" t="s">
        <v>57</v>
      </c>
      <c r="AB255" s="65">
        <f>IF(AA255="Completa",10,IF(AA255="Incompleta",5,IF(AA255="No existe",0,"")))</f>
        <v>10</v>
      </c>
      <c r="AC255" s="252" t="s">
        <v>546</v>
      </c>
      <c r="AD255" s="253"/>
      <c r="AE255" s="253"/>
      <c r="AF255" s="253"/>
      <c r="AG255" s="253"/>
      <c r="AH255" s="254"/>
      <c r="AI255" s="66" t="s">
        <v>57</v>
      </c>
      <c r="AJ255" s="65">
        <f t="shared" ref="AJ255" si="62">IF(AI255="Completa",10,IF(AI255="Incompleta",5,IF(AI255="No existe",0,"")))</f>
        <v>10</v>
      </c>
      <c r="AK255" s="252" t="s">
        <v>547</v>
      </c>
      <c r="AL255" s="253"/>
      <c r="AM255" s="253"/>
      <c r="AN255" s="253"/>
      <c r="AO255" s="253"/>
      <c r="AP255" s="254"/>
      <c r="AQ255" s="113" t="s">
        <v>57</v>
      </c>
      <c r="AR255" s="65">
        <f t="shared" ref="AR255" si="63">IF(AQ255="Completa",10,IF(AQ255="Incompleta",5,IF(AQ255="No existe",0,"")))</f>
        <v>10</v>
      </c>
      <c r="AS255" s="253" t="s">
        <v>548</v>
      </c>
      <c r="AT255" s="253"/>
      <c r="AU255" s="253"/>
      <c r="AV255" s="253"/>
      <c r="AW255" s="253"/>
      <c r="AX255" s="254"/>
    </row>
    <row r="256" spans="1:50" ht="7.5" customHeight="1" thickBot="1" x14ac:dyDescent="0.3">
      <c r="D256" s="38"/>
      <c r="K256" s="67"/>
      <c r="L256" s="68"/>
      <c r="S256" s="67"/>
      <c r="T256" s="68"/>
      <c r="AI256" s="67"/>
      <c r="AJ256" s="68"/>
      <c r="AQ256" s="67"/>
      <c r="AR256" s="68"/>
    </row>
    <row r="257" spans="1:50" x14ac:dyDescent="0.25">
      <c r="D257" s="79" t="s">
        <v>398</v>
      </c>
      <c r="E257" s="256">
        <f>IF(SUM(F249:F255)=0,"-",SUM(F249:F255))</f>
        <v>100</v>
      </c>
      <c r="F257" s="257"/>
      <c r="G257" s="258"/>
      <c r="J257" s="76"/>
      <c r="K257" s="256">
        <f t="shared" ref="K257" si="64">IF(SUM(L249:L255)=0,"-",SUM(L249:L255))</f>
        <v>100</v>
      </c>
      <c r="L257" s="257"/>
      <c r="M257" s="76"/>
      <c r="S257" s="256">
        <f t="shared" ref="S257" si="65">IF(SUM(T249:T255)=0,"-",SUM(T249:T255))</f>
        <v>100</v>
      </c>
      <c r="T257" s="257"/>
      <c r="U257" s="76"/>
      <c r="AA257" s="256">
        <f>IF(SUM(AB249:AB255)=0,"-",SUM(AB249:AB255))</f>
        <v>100</v>
      </c>
      <c r="AB257" s="257"/>
      <c r="AC257" s="258"/>
      <c r="AH257" s="76"/>
      <c r="AI257" s="256">
        <f t="shared" ref="AI257" si="66">IF(SUM(AJ249:AJ255)=0,"-",SUM(AJ249:AJ255))</f>
        <v>100</v>
      </c>
      <c r="AJ257" s="257"/>
      <c r="AK257" s="76"/>
      <c r="AQ257" s="256">
        <f t="shared" ref="AQ257" si="67">IF(SUM(AR249:AR255)=0,"-",SUM(AR249:AR255))</f>
        <v>100</v>
      </c>
      <c r="AR257" s="257"/>
      <c r="AS257" s="76"/>
    </row>
    <row r="258" spans="1:50" ht="15.75" customHeight="1" thickBot="1" x14ac:dyDescent="0.3">
      <c r="D258" s="80" t="s">
        <v>399</v>
      </c>
      <c r="E258" s="260" t="str">
        <f>IF(E257&lt;=74,"Débil",IF(E257&lt;=89,"Moderado",IF(E257&lt;=100,"Fuerte","")))</f>
        <v>Fuerte</v>
      </c>
      <c r="F258" s="261"/>
      <c r="G258" s="258"/>
      <c r="J258" s="76"/>
      <c r="K258" s="260" t="str">
        <f t="shared" ref="K258" si="68">IF(K257&lt;=74,"Débil",IF(K257&lt;=89,"Moderado",IF(K257&lt;=100,"Fuerte","")))</f>
        <v>Fuerte</v>
      </c>
      <c r="L258" s="261"/>
      <c r="M258" s="76"/>
      <c r="S258" s="260" t="str">
        <f t="shared" ref="S258" si="69">IF(S257&lt;=74,"Débil",IF(S257&lt;=89,"Moderado",IF(S257&lt;=100,"Fuerte","")))</f>
        <v>Fuerte</v>
      </c>
      <c r="T258" s="261"/>
      <c r="U258" s="76"/>
      <c r="AA258" s="260" t="str">
        <f>IF(AA257&lt;=74,"Débil",IF(AA257&lt;=89,"Moderado",IF(AA257&lt;=100,"Fuerte","")))</f>
        <v>Fuerte</v>
      </c>
      <c r="AB258" s="261"/>
      <c r="AC258" s="258"/>
      <c r="AH258" s="76"/>
      <c r="AI258" s="260" t="str">
        <f t="shared" ref="AI258" si="70">IF(AI257&lt;=74,"Débil",IF(AI257&lt;=89,"Moderado",IF(AI257&lt;=100,"Fuerte","")))</f>
        <v>Fuerte</v>
      </c>
      <c r="AJ258" s="261"/>
      <c r="AK258" s="76"/>
      <c r="AQ258" s="260" t="str">
        <f t="shared" ref="AQ258" si="71">IF(AQ257&lt;=74,"Débil",IF(AQ257&lt;=89,"Moderado",IF(AQ257&lt;=100,"Fuerte","")))</f>
        <v>Fuerte</v>
      </c>
      <c r="AR258" s="261"/>
      <c r="AS258" s="76"/>
    </row>
    <row r="260" spans="1:50" ht="14.4" thickBot="1" x14ac:dyDescent="0.3"/>
    <row r="261" spans="1:50" s="93" customFormat="1" ht="33" customHeight="1" thickBot="1" x14ac:dyDescent="0.3">
      <c r="A261" s="46" t="e">
        <f>Matriz!#REF!</f>
        <v>#REF!</v>
      </c>
      <c r="B261" s="306" t="e">
        <f>Matriz!#REF!</f>
        <v>#REF!</v>
      </c>
      <c r="C261" s="307"/>
      <c r="D261" s="307"/>
      <c r="E261" s="307"/>
      <c r="F261" s="307"/>
      <c r="G261" s="307"/>
      <c r="H261" s="307"/>
      <c r="I261" s="307"/>
      <c r="J261" s="307"/>
      <c r="K261" s="307"/>
      <c r="L261" s="308"/>
      <c r="M261" s="92"/>
      <c r="N261" s="28"/>
      <c r="O261" s="28"/>
      <c r="P261" s="28"/>
      <c r="Q261" s="28"/>
      <c r="R261" s="28"/>
      <c r="S261" s="28"/>
      <c r="T261" s="28"/>
      <c r="U261" s="28"/>
      <c r="V261" s="28"/>
      <c r="W261" s="28"/>
      <c r="X261" s="28"/>
      <c r="Y261" s="28"/>
      <c r="Z261" s="28"/>
      <c r="AA261" s="28"/>
      <c r="AB261" s="28"/>
      <c r="AC261" s="28"/>
      <c r="AD261" s="28"/>
      <c r="AE261" s="28"/>
      <c r="AF261" s="28"/>
      <c r="AG261" s="28"/>
      <c r="AH261" s="28"/>
    </row>
    <row r="262" spans="1:50" s="93" customFormat="1" ht="10.5" customHeight="1" thickBot="1" x14ac:dyDescent="0.3">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c r="AA262" s="28"/>
      <c r="AB262" s="28"/>
      <c r="AC262" s="28"/>
      <c r="AD262" s="28"/>
      <c r="AE262" s="28"/>
      <c r="AF262" s="28"/>
      <c r="AG262" s="28"/>
      <c r="AH262" s="28"/>
    </row>
    <row r="263" spans="1:50" s="93" customFormat="1" ht="16.5" customHeight="1" thickBot="1" x14ac:dyDescent="0.3">
      <c r="A263" s="28"/>
      <c r="B263" s="309" t="s">
        <v>373</v>
      </c>
      <c r="C263" s="310"/>
      <c r="D263" s="311"/>
      <c r="E263" s="293" t="s">
        <v>374</v>
      </c>
      <c r="F263" s="294"/>
      <c r="G263" s="294"/>
      <c r="H263" s="294"/>
      <c r="I263" s="294"/>
      <c r="J263" s="294"/>
      <c r="K263" s="315" t="s">
        <v>414</v>
      </c>
      <c r="L263" s="316"/>
      <c r="M263" s="316"/>
      <c r="N263" s="316"/>
      <c r="O263" s="316"/>
      <c r="P263" s="316"/>
      <c r="Q263" s="316"/>
      <c r="R263" s="317"/>
      <c r="S263" s="315" t="s">
        <v>443</v>
      </c>
      <c r="T263" s="316"/>
      <c r="U263" s="316"/>
      <c r="V263" s="316"/>
      <c r="W263" s="316"/>
      <c r="X263" s="316"/>
      <c r="Y263" s="316"/>
      <c r="Z263" s="317"/>
      <c r="AA263" s="293" t="s">
        <v>506</v>
      </c>
      <c r="AB263" s="294"/>
      <c r="AC263" s="294"/>
      <c r="AD263" s="294"/>
      <c r="AE263" s="294"/>
      <c r="AF263" s="294"/>
      <c r="AG263" s="294"/>
      <c r="AH263" s="295"/>
      <c r="AI263" s="296"/>
      <c r="AJ263" s="296"/>
      <c r="AK263" s="296"/>
      <c r="AL263" s="296"/>
      <c r="AM263" s="296"/>
      <c r="AN263" s="296"/>
      <c r="AO263" s="296"/>
      <c r="AP263" s="296"/>
      <c r="AQ263" s="296"/>
      <c r="AR263" s="296"/>
      <c r="AS263" s="296"/>
      <c r="AT263" s="296"/>
      <c r="AU263" s="296"/>
      <c r="AV263" s="296"/>
      <c r="AW263" s="296"/>
      <c r="AX263" s="296"/>
    </row>
    <row r="264" spans="1:50" s="93" customFormat="1" ht="48.75" customHeight="1" thickBot="1" x14ac:dyDescent="0.3">
      <c r="A264" s="28"/>
      <c r="B264" s="312"/>
      <c r="C264" s="313"/>
      <c r="D264" s="314"/>
      <c r="E264" s="297" t="e">
        <f>Matriz!#REF!</f>
        <v>#REF!</v>
      </c>
      <c r="F264" s="298"/>
      <c r="G264" s="298"/>
      <c r="H264" s="298"/>
      <c r="I264" s="298"/>
      <c r="J264" s="298"/>
      <c r="K264" s="299" t="e">
        <f>Matriz!#REF!</f>
        <v>#REF!</v>
      </c>
      <c r="L264" s="300"/>
      <c r="M264" s="300"/>
      <c r="N264" s="300"/>
      <c r="O264" s="300"/>
      <c r="P264" s="300"/>
      <c r="Q264" s="300"/>
      <c r="R264" s="301"/>
      <c r="S264" s="299" t="e">
        <f>Matriz!#REF!</f>
        <v>#REF!</v>
      </c>
      <c r="T264" s="300"/>
      <c r="U264" s="300"/>
      <c r="V264" s="300"/>
      <c r="W264" s="300"/>
      <c r="X264" s="300"/>
      <c r="Y264" s="300"/>
      <c r="Z264" s="301"/>
      <c r="AA264" s="297" t="e">
        <f>Matriz!#REF!</f>
        <v>#REF!</v>
      </c>
      <c r="AB264" s="298"/>
      <c r="AC264" s="298"/>
      <c r="AD264" s="298"/>
      <c r="AE264" s="298"/>
      <c r="AF264" s="298"/>
      <c r="AG264" s="298"/>
      <c r="AH264" s="302"/>
      <c r="AI264" s="303"/>
      <c r="AJ264" s="303"/>
      <c r="AK264" s="303"/>
      <c r="AL264" s="303"/>
      <c r="AM264" s="303"/>
      <c r="AN264" s="303"/>
      <c r="AO264" s="303"/>
      <c r="AP264" s="303"/>
      <c r="AQ264" s="303"/>
      <c r="AR264" s="303"/>
      <c r="AS264" s="303"/>
      <c r="AT264" s="303"/>
      <c r="AU264" s="303"/>
      <c r="AV264" s="303"/>
      <c r="AW264" s="303"/>
      <c r="AX264" s="303"/>
    </row>
    <row r="265" spans="1:50" s="93" customFormat="1" x14ac:dyDescent="0.25">
      <c r="A265" s="28"/>
      <c r="B265" s="265" t="s">
        <v>375</v>
      </c>
      <c r="C265" s="267" t="s">
        <v>376</v>
      </c>
      <c r="D265" s="268"/>
      <c r="E265" s="271" t="s">
        <v>377</v>
      </c>
      <c r="F265" s="272"/>
      <c r="G265" s="273" t="s">
        <v>117</v>
      </c>
      <c r="H265" s="274"/>
      <c r="I265" s="274"/>
      <c r="J265" s="275"/>
      <c r="K265" s="279" t="s">
        <v>377</v>
      </c>
      <c r="L265" s="280"/>
      <c r="M265" s="281" t="s">
        <v>117</v>
      </c>
      <c r="N265" s="282"/>
      <c r="O265" s="282"/>
      <c r="P265" s="282"/>
      <c r="Q265" s="282"/>
      <c r="R265" s="283"/>
      <c r="S265" s="292" t="s">
        <v>377</v>
      </c>
      <c r="T265" s="280"/>
      <c r="U265" s="281" t="s">
        <v>117</v>
      </c>
      <c r="V265" s="282"/>
      <c r="W265" s="282"/>
      <c r="X265" s="282"/>
      <c r="Y265" s="282"/>
      <c r="Z265" s="283"/>
      <c r="AA265" s="271" t="s">
        <v>377</v>
      </c>
      <c r="AB265" s="272"/>
      <c r="AC265" s="273" t="s">
        <v>117</v>
      </c>
      <c r="AD265" s="274"/>
      <c r="AE265" s="274"/>
      <c r="AF265" s="274"/>
      <c r="AG265" s="274"/>
      <c r="AH265" s="275"/>
      <c r="AI265" s="304"/>
      <c r="AJ265" s="304"/>
      <c r="AK265" s="296"/>
      <c r="AL265" s="296"/>
      <c r="AM265" s="296"/>
      <c r="AN265" s="296"/>
      <c r="AO265" s="296"/>
      <c r="AP265" s="296"/>
      <c r="AQ265" s="304"/>
      <c r="AR265" s="304"/>
      <c r="AS265" s="305"/>
      <c r="AT265" s="305"/>
      <c r="AU265" s="305"/>
      <c r="AV265" s="305"/>
      <c r="AW265" s="305"/>
      <c r="AX265" s="305"/>
    </row>
    <row r="266" spans="1:50" s="93" customFormat="1" ht="15.75" customHeight="1" thickBot="1" x14ac:dyDescent="0.3">
      <c r="A266" s="28"/>
      <c r="B266" s="266"/>
      <c r="C266" s="269"/>
      <c r="D266" s="270"/>
      <c r="E266" s="117" t="s">
        <v>378</v>
      </c>
      <c r="F266" s="83" t="s">
        <v>379</v>
      </c>
      <c r="G266" s="276"/>
      <c r="H266" s="277"/>
      <c r="I266" s="277"/>
      <c r="J266" s="278"/>
      <c r="K266" s="82" t="s">
        <v>378</v>
      </c>
      <c r="L266" s="83" t="s">
        <v>379</v>
      </c>
      <c r="M266" s="284"/>
      <c r="N266" s="285"/>
      <c r="O266" s="285"/>
      <c r="P266" s="285"/>
      <c r="Q266" s="285"/>
      <c r="R266" s="286"/>
      <c r="S266" s="117" t="s">
        <v>378</v>
      </c>
      <c r="T266" s="83" t="s">
        <v>379</v>
      </c>
      <c r="U266" s="284"/>
      <c r="V266" s="285"/>
      <c r="W266" s="285"/>
      <c r="X266" s="285"/>
      <c r="Y266" s="285"/>
      <c r="Z266" s="286"/>
      <c r="AA266" s="117" t="s">
        <v>378</v>
      </c>
      <c r="AB266" s="83" t="s">
        <v>379</v>
      </c>
      <c r="AC266" s="276"/>
      <c r="AD266" s="277"/>
      <c r="AE266" s="277"/>
      <c r="AF266" s="277"/>
      <c r="AG266" s="277"/>
      <c r="AH266" s="278"/>
      <c r="AI266" s="94"/>
      <c r="AJ266" s="94"/>
      <c r="AK266" s="296"/>
      <c r="AL266" s="296"/>
      <c r="AM266" s="296"/>
      <c r="AN266" s="296"/>
      <c r="AO266" s="296"/>
      <c r="AP266" s="296"/>
      <c r="AQ266" s="94"/>
      <c r="AR266" s="94"/>
      <c r="AS266" s="305"/>
      <c r="AT266" s="305"/>
      <c r="AU266" s="305"/>
      <c r="AV266" s="305"/>
      <c r="AW266" s="305"/>
      <c r="AX266" s="305"/>
    </row>
    <row r="267" spans="1:50" s="93" customFormat="1" ht="30" customHeight="1" x14ac:dyDescent="0.25">
      <c r="A267" s="28"/>
      <c r="B267" s="287" t="s">
        <v>141</v>
      </c>
      <c r="C267" s="139" t="s">
        <v>34</v>
      </c>
      <c r="D267" s="70" t="s">
        <v>380</v>
      </c>
      <c r="E267" s="115" t="s">
        <v>51</v>
      </c>
      <c r="F267" s="60">
        <f>IF(E267="Asignado",15,IF(E267="No asignado",0,""))</f>
        <v>15</v>
      </c>
      <c r="G267" s="289" t="s">
        <v>510</v>
      </c>
      <c r="H267" s="290"/>
      <c r="I267" s="290"/>
      <c r="J267" s="291"/>
      <c r="K267" s="61" t="s">
        <v>51</v>
      </c>
      <c r="L267" s="60">
        <f t="shared" ref="L267" si="72">IF(K267="Asignado",15,IF(K267="No asignado",0,""))</f>
        <v>15</v>
      </c>
      <c r="M267" s="289" t="s">
        <v>509</v>
      </c>
      <c r="N267" s="290"/>
      <c r="O267" s="290"/>
      <c r="P267" s="290"/>
      <c r="Q267" s="290"/>
      <c r="R267" s="291"/>
      <c r="S267" s="115" t="s">
        <v>51</v>
      </c>
      <c r="T267" s="60">
        <f t="shared" ref="T267" si="73">IF(S267="Asignado",15,IF(S267="No asignado",0,""))</f>
        <v>15</v>
      </c>
      <c r="U267" s="289" t="s">
        <v>509</v>
      </c>
      <c r="V267" s="290"/>
      <c r="W267" s="290"/>
      <c r="X267" s="290"/>
      <c r="Y267" s="290"/>
      <c r="Z267" s="291"/>
      <c r="AA267" s="115" t="s">
        <v>51</v>
      </c>
      <c r="AB267" s="60">
        <v>15</v>
      </c>
      <c r="AC267" s="289" t="s">
        <v>549</v>
      </c>
      <c r="AD267" s="290"/>
      <c r="AE267" s="290"/>
      <c r="AF267" s="290"/>
      <c r="AG267" s="290"/>
      <c r="AH267" s="291"/>
      <c r="AI267" s="95"/>
      <c r="AJ267" s="96"/>
      <c r="AK267" s="255"/>
      <c r="AL267" s="255"/>
      <c r="AM267" s="255"/>
      <c r="AN267" s="255"/>
      <c r="AO267" s="255"/>
      <c r="AP267" s="255"/>
      <c r="AQ267" s="95"/>
      <c r="AR267" s="96"/>
      <c r="AS267" s="255"/>
      <c r="AT267" s="255"/>
      <c r="AU267" s="255"/>
      <c r="AV267" s="255"/>
      <c r="AW267" s="255"/>
      <c r="AX267" s="255"/>
    </row>
    <row r="268" spans="1:50" s="93" customFormat="1" ht="30" customHeight="1" x14ac:dyDescent="0.25">
      <c r="A268" s="28"/>
      <c r="B268" s="288"/>
      <c r="C268" s="37" t="s">
        <v>35</v>
      </c>
      <c r="D268" s="41" t="s">
        <v>382</v>
      </c>
      <c r="E268" s="110" t="s">
        <v>52</v>
      </c>
      <c r="F268" s="62">
        <f>IF(E268="Adecuado",15,IF(E268="Inadecuado",0,""))</f>
        <v>15</v>
      </c>
      <c r="G268" s="262" t="s">
        <v>516</v>
      </c>
      <c r="H268" s="263"/>
      <c r="I268" s="263"/>
      <c r="J268" s="264"/>
      <c r="K268" s="63" t="s">
        <v>52</v>
      </c>
      <c r="L268" s="62">
        <f t="shared" ref="L268" si="74">IF(K268="Adecuado",15,IF(K268="Inadecuado",0,""))</f>
        <v>15</v>
      </c>
      <c r="M268" s="262" t="s">
        <v>550</v>
      </c>
      <c r="N268" s="263"/>
      <c r="O268" s="263"/>
      <c r="P268" s="263"/>
      <c r="Q268" s="263"/>
      <c r="R268" s="264"/>
      <c r="S268" s="110" t="s">
        <v>52</v>
      </c>
      <c r="T268" s="62">
        <f t="shared" ref="T268" si="75">IF(S268="Adecuado",15,IF(S268="Inadecuado",0,""))</f>
        <v>15</v>
      </c>
      <c r="U268" s="262" t="s">
        <v>550</v>
      </c>
      <c r="V268" s="263"/>
      <c r="W268" s="263"/>
      <c r="X268" s="263"/>
      <c r="Y268" s="263"/>
      <c r="Z268" s="264"/>
      <c r="AA268" s="110" t="s">
        <v>52</v>
      </c>
      <c r="AB268" s="62">
        <v>15</v>
      </c>
      <c r="AC268" s="262" t="s">
        <v>551</v>
      </c>
      <c r="AD268" s="263"/>
      <c r="AE268" s="263"/>
      <c r="AF268" s="263"/>
      <c r="AG268" s="263"/>
      <c r="AH268" s="264"/>
      <c r="AI268" s="95"/>
      <c r="AJ268" s="96"/>
      <c r="AK268" s="255"/>
      <c r="AL268" s="255"/>
      <c r="AM268" s="255"/>
      <c r="AN268" s="255"/>
      <c r="AO268" s="255"/>
      <c r="AP268" s="255"/>
      <c r="AQ268" s="95"/>
      <c r="AR268" s="96"/>
      <c r="AS268" s="255"/>
      <c r="AT268" s="255"/>
      <c r="AU268" s="255"/>
      <c r="AV268" s="255"/>
      <c r="AW268" s="255"/>
      <c r="AX268" s="255"/>
    </row>
    <row r="269" spans="1:50" s="93" customFormat="1" ht="39.75" customHeight="1" x14ac:dyDescent="0.25">
      <c r="A269" s="28"/>
      <c r="B269" s="138" t="s">
        <v>383</v>
      </c>
      <c r="C269" s="37" t="s">
        <v>36</v>
      </c>
      <c r="D269" s="41" t="s">
        <v>384</v>
      </c>
      <c r="E269" s="110" t="s">
        <v>53</v>
      </c>
      <c r="F269" s="62">
        <f>IF(E269="Oportuna",15,IF(E269="Inoportuna",0,""))</f>
        <v>15</v>
      </c>
      <c r="G269" s="262" t="s">
        <v>552</v>
      </c>
      <c r="H269" s="263"/>
      <c r="I269" s="263"/>
      <c r="J269" s="264"/>
      <c r="K269" s="63" t="s">
        <v>53</v>
      </c>
      <c r="L269" s="62">
        <f t="shared" ref="L269" si="76">IF(K269="Oportuna",15,IF(K269="Inoportuna",0,""))</f>
        <v>15</v>
      </c>
      <c r="M269" s="262" t="s">
        <v>553</v>
      </c>
      <c r="N269" s="263"/>
      <c r="O269" s="263"/>
      <c r="P269" s="263"/>
      <c r="Q269" s="263"/>
      <c r="R269" s="264"/>
      <c r="S269" s="110" t="s">
        <v>53</v>
      </c>
      <c r="T269" s="62">
        <f t="shared" ref="T269" si="77">IF(S269="Oportuna",15,IF(S269="Inoportuna",0,""))</f>
        <v>15</v>
      </c>
      <c r="U269" s="262" t="s">
        <v>554</v>
      </c>
      <c r="V269" s="263"/>
      <c r="W269" s="263"/>
      <c r="X269" s="263"/>
      <c r="Y269" s="263"/>
      <c r="Z269" s="264"/>
      <c r="AA269" s="110" t="s">
        <v>53</v>
      </c>
      <c r="AB269" s="62">
        <v>15</v>
      </c>
      <c r="AC269" s="262" t="s">
        <v>555</v>
      </c>
      <c r="AD269" s="263"/>
      <c r="AE269" s="263"/>
      <c r="AF269" s="263"/>
      <c r="AG269" s="263"/>
      <c r="AH269" s="264"/>
      <c r="AI269" s="95"/>
      <c r="AJ269" s="96"/>
      <c r="AK269" s="255"/>
      <c r="AL269" s="255"/>
      <c r="AM269" s="255"/>
      <c r="AN269" s="255"/>
      <c r="AO269" s="255"/>
      <c r="AP269" s="255"/>
      <c r="AQ269" s="95"/>
      <c r="AR269" s="96"/>
      <c r="AS269" s="255"/>
      <c r="AT269" s="255"/>
      <c r="AU269" s="255"/>
      <c r="AV269" s="255"/>
      <c r="AW269" s="255"/>
      <c r="AX269" s="255"/>
    </row>
    <row r="270" spans="1:50" s="93" customFormat="1" ht="69.75" customHeight="1" x14ac:dyDescent="0.25">
      <c r="A270" s="28"/>
      <c r="B270" s="138" t="s">
        <v>386</v>
      </c>
      <c r="C270" s="37" t="s">
        <v>37</v>
      </c>
      <c r="D270" s="41" t="s">
        <v>387</v>
      </c>
      <c r="E270" s="112" t="s">
        <v>54</v>
      </c>
      <c r="F270" s="62">
        <f>IF(E270="Prevenir o detectar",15,IF(E270="No es control",0,""))</f>
        <v>15</v>
      </c>
      <c r="G270" s="262" t="s">
        <v>556</v>
      </c>
      <c r="H270" s="263"/>
      <c r="I270" s="263"/>
      <c r="J270" s="264"/>
      <c r="K270" s="64" t="s">
        <v>54</v>
      </c>
      <c r="L270" s="62">
        <f t="shared" ref="L270" si="78">IF(K270="Prevenir o detectar",15,IF(K270="No es control",0,""))</f>
        <v>15</v>
      </c>
      <c r="M270" s="262" t="s">
        <v>527</v>
      </c>
      <c r="N270" s="263"/>
      <c r="O270" s="263"/>
      <c r="P270" s="263"/>
      <c r="Q270" s="263"/>
      <c r="R270" s="264"/>
      <c r="S270" s="112" t="s">
        <v>54</v>
      </c>
      <c r="T270" s="62">
        <f t="shared" ref="T270" si="79">IF(S270="Prevenir o detectar",15,IF(S270="No es control",0,""))</f>
        <v>15</v>
      </c>
      <c r="U270" s="262" t="s">
        <v>557</v>
      </c>
      <c r="V270" s="263"/>
      <c r="W270" s="263"/>
      <c r="X270" s="263"/>
      <c r="Y270" s="263"/>
      <c r="Z270" s="264"/>
      <c r="AA270" s="112" t="s">
        <v>54</v>
      </c>
      <c r="AB270" s="62">
        <v>15</v>
      </c>
      <c r="AC270" s="262" t="s">
        <v>558</v>
      </c>
      <c r="AD270" s="263"/>
      <c r="AE270" s="263"/>
      <c r="AF270" s="263"/>
      <c r="AG270" s="263"/>
      <c r="AH270" s="264"/>
      <c r="AI270" s="97"/>
      <c r="AJ270" s="96"/>
      <c r="AK270" s="255"/>
      <c r="AL270" s="255"/>
      <c r="AM270" s="255"/>
      <c r="AN270" s="255"/>
      <c r="AO270" s="255"/>
      <c r="AP270" s="255"/>
      <c r="AQ270" s="97"/>
      <c r="AR270" s="96"/>
      <c r="AS270" s="255"/>
      <c r="AT270" s="255"/>
      <c r="AU270" s="255"/>
      <c r="AV270" s="255"/>
      <c r="AW270" s="255"/>
      <c r="AX270" s="255"/>
    </row>
    <row r="271" spans="1:50" s="93" customFormat="1" ht="30" customHeight="1" x14ac:dyDescent="0.25">
      <c r="A271" s="28"/>
      <c r="B271" s="71" t="s">
        <v>389</v>
      </c>
      <c r="C271" s="37" t="s">
        <v>38</v>
      </c>
      <c r="D271" s="41" t="s">
        <v>390</v>
      </c>
      <c r="E271" s="110" t="s">
        <v>55</v>
      </c>
      <c r="F271" s="62">
        <f>IF(E271="Confiable",15,IF(E271="No confiable",0,""))</f>
        <v>15</v>
      </c>
      <c r="G271" s="262" t="s">
        <v>533</v>
      </c>
      <c r="H271" s="263"/>
      <c r="I271" s="263"/>
      <c r="J271" s="264"/>
      <c r="K271" s="63" t="s">
        <v>55</v>
      </c>
      <c r="L271" s="62">
        <f t="shared" ref="L271" si="80">IF(K271="Confiable",15,IF(K271="No confiable",0,""))</f>
        <v>15</v>
      </c>
      <c r="M271" s="262" t="s">
        <v>533</v>
      </c>
      <c r="N271" s="263"/>
      <c r="O271" s="263"/>
      <c r="P271" s="263"/>
      <c r="Q271" s="263"/>
      <c r="R271" s="264"/>
      <c r="S271" s="110" t="s">
        <v>55</v>
      </c>
      <c r="T271" s="62">
        <f t="shared" ref="T271" si="81">IF(S271="Confiable",15,IF(S271="No confiable",0,""))</f>
        <v>15</v>
      </c>
      <c r="U271" s="262" t="s">
        <v>532</v>
      </c>
      <c r="V271" s="263"/>
      <c r="W271" s="263"/>
      <c r="X271" s="263"/>
      <c r="Y271" s="263"/>
      <c r="Z271" s="264"/>
      <c r="AA271" s="110" t="s">
        <v>55</v>
      </c>
      <c r="AB271" s="62">
        <v>15</v>
      </c>
      <c r="AC271" s="262" t="s">
        <v>559</v>
      </c>
      <c r="AD271" s="263"/>
      <c r="AE271" s="263"/>
      <c r="AF271" s="263"/>
      <c r="AG271" s="263"/>
      <c r="AH271" s="264"/>
      <c r="AI271" s="95"/>
      <c r="AJ271" s="96"/>
      <c r="AK271" s="255"/>
      <c r="AL271" s="255"/>
      <c r="AM271" s="255"/>
      <c r="AN271" s="255"/>
      <c r="AO271" s="255"/>
      <c r="AP271" s="255"/>
      <c r="AQ271" s="95"/>
      <c r="AR271" s="96"/>
      <c r="AS271" s="255"/>
      <c r="AT271" s="255"/>
      <c r="AU271" s="255"/>
      <c r="AV271" s="255"/>
      <c r="AW271" s="255"/>
      <c r="AX271" s="255"/>
    </row>
    <row r="272" spans="1:50" s="93" customFormat="1" ht="60.75" customHeight="1" x14ac:dyDescent="0.25">
      <c r="A272" s="28"/>
      <c r="B272" s="71" t="s">
        <v>392</v>
      </c>
      <c r="C272" s="37" t="s">
        <v>39</v>
      </c>
      <c r="D272" s="41" t="s">
        <v>393</v>
      </c>
      <c r="E272" s="112" t="s">
        <v>56</v>
      </c>
      <c r="F272" s="62">
        <f>IF(E272="Se investigan y resuelven oportunamente",15,IF(E272="No se investigan y resuelven oportunamente",0,""))</f>
        <v>15</v>
      </c>
      <c r="G272" s="262" t="s">
        <v>539</v>
      </c>
      <c r="H272" s="263"/>
      <c r="I272" s="263"/>
      <c r="J272" s="264"/>
      <c r="K272" s="64" t="s">
        <v>56</v>
      </c>
      <c r="L272" s="62">
        <f t="shared" ref="L272" si="82">IF(K272="Se investigan y resuelven oportunamente",15,IF(K272="No se investigan y resuelven oportunamente",0,""))</f>
        <v>15</v>
      </c>
      <c r="M272" s="262" t="s">
        <v>560</v>
      </c>
      <c r="N272" s="263"/>
      <c r="O272" s="263"/>
      <c r="P272" s="263"/>
      <c r="Q272" s="263"/>
      <c r="R272" s="264"/>
      <c r="S272" s="112" t="s">
        <v>56</v>
      </c>
      <c r="T272" s="62">
        <f t="shared" ref="T272" si="83">IF(S272="Se investigan y resuelven oportunamente",15,IF(S272="No se investigan y resuelven oportunamente",0,""))</f>
        <v>15</v>
      </c>
      <c r="U272" s="262" t="s">
        <v>561</v>
      </c>
      <c r="V272" s="263"/>
      <c r="W272" s="263"/>
      <c r="X272" s="263"/>
      <c r="Y272" s="263"/>
      <c r="Z272" s="264"/>
      <c r="AA272" s="112" t="s">
        <v>56</v>
      </c>
      <c r="AB272" s="62">
        <v>15</v>
      </c>
      <c r="AC272" s="262" t="s">
        <v>562</v>
      </c>
      <c r="AD272" s="263"/>
      <c r="AE272" s="263"/>
      <c r="AF272" s="263"/>
      <c r="AG272" s="263"/>
      <c r="AH272" s="264"/>
      <c r="AI272" s="97"/>
      <c r="AJ272" s="96"/>
      <c r="AK272" s="255"/>
      <c r="AL272" s="255"/>
      <c r="AM272" s="255"/>
      <c r="AN272" s="255"/>
      <c r="AO272" s="255"/>
      <c r="AP272" s="255"/>
      <c r="AQ272" s="97"/>
      <c r="AR272" s="96"/>
      <c r="AS272" s="255"/>
      <c r="AT272" s="255"/>
      <c r="AU272" s="255"/>
      <c r="AV272" s="255"/>
      <c r="AW272" s="255"/>
      <c r="AX272" s="255"/>
    </row>
    <row r="273" spans="1:50" s="93" customFormat="1" ht="44.25" customHeight="1" thickBot="1" x14ac:dyDescent="0.3">
      <c r="A273" s="28"/>
      <c r="B273" s="47" t="s">
        <v>395</v>
      </c>
      <c r="C273" s="140" t="s">
        <v>40</v>
      </c>
      <c r="D273" s="42" t="s">
        <v>396</v>
      </c>
      <c r="E273" s="113" t="s">
        <v>57</v>
      </c>
      <c r="F273" s="65">
        <f>IF(E273="Completa",10,IF(E273="Incompleta",5,IF(E273="No existe",0,"")))</f>
        <v>10</v>
      </c>
      <c r="G273" s="252" t="s">
        <v>563</v>
      </c>
      <c r="H273" s="253"/>
      <c r="I273" s="253"/>
      <c r="J273" s="254"/>
      <c r="K273" s="66" t="s">
        <v>57</v>
      </c>
      <c r="L273" s="65">
        <f t="shared" ref="L273" si="84">IF(K273="Completa",10,IF(K273="Incompleta",5,IF(K273="No existe",0,"")))</f>
        <v>10</v>
      </c>
      <c r="M273" s="252" t="s">
        <v>564</v>
      </c>
      <c r="N273" s="253"/>
      <c r="O273" s="253"/>
      <c r="P273" s="253"/>
      <c r="Q273" s="253"/>
      <c r="R273" s="254"/>
      <c r="S273" s="113" t="s">
        <v>57</v>
      </c>
      <c r="T273" s="65">
        <f t="shared" ref="T273" si="85">IF(S273="Completa",10,IF(S273="Incompleta",5,IF(S273="No existe",0,"")))</f>
        <v>10</v>
      </c>
      <c r="U273" s="252" t="s">
        <v>565</v>
      </c>
      <c r="V273" s="253"/>
      <c r="W273" s="253"/>
      <c r="X273" s="253"/>
      <c r="Y273" s="253"/>
      <c r="Z273" s="254"/>
      <c r="AA273" s="113" t="s">
        <v>57</v>
      </c>
      <c r="AB273" s="65">
        <v>10</v>
      </c>
      <c r="AC273" s="252" t="s">
        <v>566</v>
      </c>
      <c r="AD273" s="253"/>
      <c r="AE273" s="253"/>
      <c r="AF273" s="253"/>
      <c r="AG273" s="253"/>
      <c r="AH273" s="254"/>
      <c r="AI273" s="95"/>
      <c r="AJ273" s="96"/>
      <c r="AK273" s="255"/>
      <c r="AL273" s="255"/>
      <c r="AM273" s="255"/>
      <c r="AN273" s="255"/>
      <c r="AO273" s="255"/>
      <c r="AP273" s="255"/>
      <c r="AQ273" s="95"/>
      <c r="AR273" s="96"/>
      <c r="AS273" s="255"/>
      <c r="AT273" s="255"/>
      <c r="AU273" s="255"/>
      <c r="AV273" s="255"/>
      <c r="AW273" s="255"/>
      <c r="AX273" s="255"/>
    </row>
    <row r="274" spans="1:50" s="93" customFormat="1" ht="7.5" customHeight="1" thickBot="1" x14ac:dyDescent="0.3">
      <c r="A274" s="28"/>
      <c r="B274" s="28"/>
      <c r="C274" s="28"/>
      <c r="D274" s="38"/>
      <c r="E274" s="28"/>
      <c r="F274" s="28"/>
      <c r="G274" s="28"/>
      <c r="H274" s="28"/>
      <c r="I274" s="28"/>
      <c r="J274" s="28"/>
      <c r="K274" s="67"/>
      <c r="L274" s="68"/>
      <c r="M274" s="28"/>
      <c r="N274" s="28"/>
      <c r="O274" s="28"/>
      <c r="P274" s="28"/>
      <c r="Q274" s="28"/>
      <c r="R274" s="28"/>
      <c r="S274" s="67"/>
      <c r="T274" s="68"/>
      <c r="U274" s="28"/>
      <c r="V274" s="28"/>
      <c r="W274" s="28"/>
      <c r="X274" s="28"/>
      <c r="Y274" s="28"/>
      <c r="Z274" s="28"/>
      <c r="AA274" s="28"/>
      <c r="AB274" s="28"/>
      <c r="AC274" s="28"/>
      <c r="AD274" s="28"/>
      <c r="AE274" s="28"/>
      <c r="AF274" s="28"/>
      <c r="AG274" s="28"/>
      <c r="AH274" s="28"/>
    </row>
    <row r="275" spans="1:50" s="93" customFormat="1" x14ac:dyDescent="0.25">
      <c r="A275" s="28"/>
      <c r="B275" s="28"/>
      <c r="C275" s="28"/>
      <c r="D275" s="79" t="s">
        <v>398</v>
      </c>
      <c r="E275" s="256">
        <f>IF(SUM(F267:F273)=0,"-",SUM(F267:F273))</f>
        <v>100</v>
      </c>
      <c r="F275" s="257"/>
      <c r="G275" s="258"/>
      <c r="H275" s="28"/>
      <c r="I275" s="28"/>
      <c r="J275" s="76"/>
      <c r="K275" s="256">
        <f t="shared" ref="K275" si="86">IF(SUM(L267:L273)=0,"-",SUM(L267:L273))</f>
        <v>100</v>
      </c>
      <c r="L275" s="257"/>
      <c r="M275" s="76"/>
      <c r="N275" s="28"/>
      <c r="O275" s="28"/>
      <c r="P275" s="28"/>
      <c r="Q275" s="28"/>
      <c r="R275" s="28"/>
      <c r="S275" s="256">
        <f t="shared" ref="S275" si="87">IF(SUM(T267:T273)=0,"-",SUM(T267:T273))</f>
        <v>100</v>
      </c>
      <c r="T275" s="257"/>
      <c r="U275" s="76"/>
      <c r="V275" s="28"/>
      <c r="W275" s="28"/>
      <c r="X275" s="28"/>
      <c r="Y275" s="28"/>
      <c r="Z275" s="28"/>
      <c r="AA275" s="256">
        <f>IF(SUM(AB267:AB273)=0,"-",SUM(AB267:AB273))</f>
        <v>100</v>
      </c>
      <c r="AB275" s="257"/>
      <c r="AC275" s="258"/>
      <c r="AD275" s="28"/>
      <c r="AE275" s="28"/>
      <c r="AF275" s="28"/>
      <c r="AG275" s="28"/>
      <c r="AH275" s="76"/>
      <c r="AI275" s="259"/>
      <c r="AJ275" s="259"/>
      <c r="AK275" s="98"/>
      <c r="AQ275" s="259"/>
      <c r="AR275" s="259"/>
      <c r="AS275" s="98"/>
    </row>
    <row r="276" spans="1:50" s="93" customFormat="1" ht="15.75" customHeight="1" thickBot="1" x14ac:dyDescent="0.3">
      <c r="A276" s="28"/>
      <c r="B276" s="28"/>
      <c r="C276" s="28"/>
      <c r="D276" s="80" t="s">
        <v>399</v>
      </c>
      <c r="E276" s="260" t="str">
        <f>IF(E275&lt;=74,"Débil",IF(E275&lt;=89,"Moderado",IF(E275&lt;=100,"Fuerte","")))</f>
        <v>Fuerte</v>
      </c>
      <c r="F276" s="261"/>
      <c r="G276" s="258"/>
      <c r="H276" s="28"/>
      <c r="I276" s="28"/>
      <c r="J276" s="76"/>
      <c r="K276" s="260" t="str">
        <f t="shared" ref="K276" si="88">IF(K275&lt;=74,"Débil",IF(K275&lt;=89,"Moderado",IF(K275&lt;=100,"Fuerte","")))</f>
        <v>Fuerte</v>
      </c>
      <c r="L276" s="261"/>
      <c r="M276" s="76"/>
      <c r="N276" s="28"/>
      <c r="O276" s="28"/>
      <c r="P276" s="28"/>
      <c r="Q276" s="28"/>
      <c r="R276" s="28"/>
      <c r="S276" s="260" t="str">
        <f t="shared" ref="S276" si="89">IF(S275&lt;=74,"Débil",IF(S275&lt;=89,"Moderado",IF(S275&lt;=100,"Fuerte","")))</f>
        <v>Fuerte</v>
      </c>
      <c r="T276" s="261"/>
      <c r="U276" s="76"/>
      <c r="V276" s="28"/>
      <c r="W276" s="28"/>
      <c r="X276" s="28"/>
      <c r="Y276" s="28"/>
      <c r="Z276" s="28"/>
      <c r="AA276" s="260" t="str">
        <f>IF(AA275&lt;=74,"Débil",IF(AA275&lt;=89,"Moderado",IF(AA275&lt;=100,"Fuerte","")))</f>
        <v>Fuerte</v>
      </c>
      <c r="AB276" s="261"/>
      <c r="AC276" s="258"/>
      <c r="AD276" s="28"/>
      <c r="AE276" s="28"/>
      <c r="AF276" s="28"/>
      <c r="AG276" s="28"/>
      <c r="AH276" s="76"/>
      <c r="AI276" s="259"/>
      <c r="AJ276" s="259"/>
      <c r="AK276" s="98"/>
      <c r="AQ276" s="259"/>
      <c r="AR276" s="259"/>
      <c r="AS276" s="98"/>
    </row>
  </sheetData>
  <dataConsolidate/>
  <mergeCells count="477">
    <mergeCell ref="G33:L33"/>
    <mergeCell ref="E35:F35"/>
    <mergeCell ref="E36:F36"/>
    <mergeCell ref="E70:F70"/>
    <mergeCell ref="G48:L48"/>
    <mergeCell ref="G49:L49"/>
    <mergeCell ref="G50:L50"/>
    <mergeCell ref="G67:L67"/>
    <mergeCell ref="M57:T57"/>
    <mergeCell ref="B38:L38"/>
    <mergeCell ref="B40:D41"/>
    <mergeCell ref="E52:F52"/>
    <mergeCell ref="E53:F53"/>
    <mergeCell ref="B44:B45"/>
    <mergeCell ref="G44:L44"/>
    <mergeCell ref="G45:L45"/>
    <mergeCell ref="G46:L46"/>
    <mergeCell ref="G47:L47"/>
    <mergeCell ref="G62:L62"/>
    <mergeCell ref="E19:F19"/>
    <mergeCell ref="G29:L29"/>
    <mergeCell ref="G30:L30"/>
    <mergeCell ref="G31:L31"/>
    <mergeCell ref="G32:L32"/>
    <mergeCell ref="B21:L21"/>
    <mergeCell ref="B23:D24"/>
    <mergeCell ref="E23:L23"/>
    <mergeCell ref="E24:L24"/>
    <mergeCell ref="B25:B26"/>
    <mergeCell ref="C25:D26"/>
    <mergeCell ref="E25:F25"/>
    <mergeCell ref="G25:L26"/>
    <mergeCell ref="B27:B28"/>
    <mergeCell ref="G27:L27"/>
    <mergeCell ref="G28:L28"/>
    <mergeCell ref="G184:L184"/>
    <mergeCell ref="G185:L185"/>
    <mergeCell ref="G186:L186"/>
    <mergeCell ref="B42:B43"/>
    <mergeCell ref="C42:D43"/>
    <mergeCell ref="E42:F42"/>
    <mergeCell ref="E40:L40"/>
    <mergeCell ref="E41:L41"/>
    <mergeCell ref="G42:L43"/>
    <mergeCell ref="E69:F69"/>
    <mergeCell ref="B55:L55"/>
    <mergeCell ref="B57:D58"/>
    <mergeCell ref="E57:L57"/>
    <mergeCell ref="E58:L58"/>
    <mergeCell ref="G63:L63"/>
    <mergeCell ref="G64:L64"/>
    <mergeCell ref="G65:L65"/>
    <mergeCell ref="G66:L66"/>
    <mergeCell ref="B59:B60"/>
    <mergeCell ref="C59:D60"/>
    <mergeCell ref="E59:F59"/>
    <mergeCell ref="G59:L60"/>
    <mergeCell ref="B61:B62"/>
    <mergeCell ref="G61:L61"/>
    <mergeCell ref="E188:F188"/>
    <mergeCell ref="E189:F189"/>
    <mergeCell ref="A2:L2"/>
    <mergeCell ref="B4:L4"/>
    <mergeCell ref="B225:L225"/>
    <mergeCell ref="B106:L106"/>
    <mergeCell ref="E6:L6"/>
    <mergeCell ref="E7:L7"/>
    <mergeCell ref="G8:L9"/>
    <mergeCell ref="G12:L12"/>
    <mergeCell ref="G13:L13"/>
    <mergeCell ref="G14:L14"/>
    <mergeCell ref="B10:B11"/>
    <mergeCell ref="B8:B9"/>
    <mergeCell ref="C8:D9"/>
    <mergeCell ref="G15:L15"/>
    <mergeCell ref="G16:L16"/>
    <mergeCell ref="G10:L11"/>
    <mergeCell ref="E8:F8"/>
    <mergeCell ref="E18:F18"/>
    <mergeCell ref="B6:D7"/>
    <mergeCell ref="E144:F144"/>
    <mergeCell ref="K144:L144"/>
    <mergeCell ref="K143:R143"/>
    <mergeCell ref="M144:R145"/>
    <mergeCell ref="B110:B111"/>
    <mergeCell ref="C110:D111"/>
    <mergeCell ref="E110:F110"/>
    <mergeCell ref="E108:L108"/>
    <mergeCell ref="E109:L109"/>
    <mergeCell ref="B108:D109"/>
    <mergeCell ref="E121:F121"/>
    <mergeCell ref="G110:L111"/>
    <mergeCell ref="G114:L114"/>
    <mergeCell ref="G115:L115"/>
    <mergeCell ref="G116:L116"/>
    <mergeCell ref="G118:L118"/>
    <mergeCell ref="G112:L112"/>
    <mergeCell ref="G113:L113"/>
    <mergeCell ref="G117:L117"/>
    <mergeCell ref="B123:L123"/>
    <mergeCell ref="B72:L72"/>
    <mergeCell ref="B74:D75"/>
    <mergeCell ref="E74:L74"/>
    <mergeCell ref="E75:L75"/>
    <mergeCell ref="B76:B77"/>
    <mergeCell ref="C76:D77"/>
    <mergeCell ref="E76:F76"/>
    <mergeCell ref="G76:L77"/>
    <mergeCell ref="B78:B79"/>
    <mergeCell ref="G78:L78"/>
    <mergeCell ref="G79:L79"/>
    <mergeCell ref="G80:L80"/>
    <mergeCell ref="G81:L81"/>
    <mergeCell ref="G82:L82"/>
    <mergeCell ref="G83:L83"/>
    <mergeCell ref="G84:L84"/>
    <mergeCell ref="E86:F86"/>
    <mergeCell ref="E87:F87"/>
    <mergeCell ref="B89:L89"/>
    <mergeCell ref="B91:D92"/>
    <mergeCell ref="E91:L91"/>
    <mergeCell ref="E92:L92"/>
    <mergeCell ref="B93:B94"/>
    <mergeCell ref="C93:D94"/>
    <mergeCell ref="E93:F93"/>
    <mergeCell ref="G93:L94"/>
    <mergeCell ref="B95:B96"/>
    <mergeCell ref="G95:L95"/>
    <mergeCell ref="G96:L96"/>
    <mergeCell ref="G97:L97"/>
    <mergeCell ref="G98:L98"/>
    <mergeCell ref="G99:L99"/>
    <mergeCell ref="G100:L100"/>
    <mergeCell ref="G101:L101"/>
    <mergeCell ref="E103:F103"/>
    <mergeCell ref="E104:F104"/>
    <mergeCell ref="B174:L174"/>
    <mergeCell ref="B176:D177"/>
    <mergeCell ref="E176:L176"/>
    <mergeCell ref="E177:L177"/>
    <mergeCell ref="G150:J150"/>
    <mergeCell ref="G151:J151"/>
    <mergeCell ref="G152:J152"/>
    <mergeCell ref="E154:F154"/>
    <mergeCell ref="G154:G155"/>
    <mergeCell ref="K154:L154"/>
    <mergeCell ref="E155:F155"/>
    <mergeCell ref="K155:L155"/>
    <mergeCell ref="B140:L140"/>
    <mergeCell ref="B146:B147"/>
    <mergeCell ref="B142:D143"/>
    <mergeCell ref="B144:B145"/>
    <mergeCell ref="C144:D145"/>
    <mergeCell ref="B112:B113"/>
    <mergeCell ref="E120:F120"/>
    <mergeCell ref="B178:B179"/>
    <mergeCell ref="C178:D179"/>
    <mergeCell ref="E178:F178"/>
    <mergeCell ref="G178:L179"/>
    <mergeCell ref="B180:B181"/>
    <mergeCell ref="G180:L180"/>
    <mergeCell ref="G181:L181"/>
    <mergeCell ref="G182:L182"/>
    <mergeCell ref="B125:D126"/>
    <mergeCell ref="E125:J125"/>
    <mergeCell ref="K125:R125"/>
    <mergeCell ref="E126:J126"/>
    <mergeCell ref="K126:R126"/>
    <mergeCell ref="B127:B128"/>
    <mergeCell ref="C127:D128"/>
    <mergeCell ref="E127:F127"/>
    <mergeCell ref="G127:J128"/>
    <mergeCell ref="K127:L127"/>
    <mergeCell ref="M127:R128"/>
    <mergeCell ref="E161:F161"/>
    <mergeCell ref="G161:J162"/>
    <mergeCell ref="K161:L161"/>
    <mergeCell ref="M161:R162"/>
    <mergeCell ref="B163:B164"/>
    <mergeCell ref="G183:L183"/>
    <mergeCell ref="B129:B130"/>
    <mergeCell ref="G129:J129"/>
    <mergeCell ref="M129:R129"/>
    <mergeCell ref="G130:J130"/>
    <mergeCell ref="M130:R130"/>
    <mergeCell ref="G131:J131"/>
    <mergeCell ref="M131:R131"/>
    <mergeCell ref="G132:J132"/>
    <mergeCell ref="M132:R132"/>
    <mergeCell ref="G135:J135"/>
    <mergeCell ref="M135:R135"/>
    <mergeCell ref="E137:F137"/>
    <mergeCell ref="G137:G138"/>
    <mergeCell ref="K137:L137"/>
    <mergeCell ref="E138:F138"/>
    <mergeCell ref="K138:L138"/>
    <mergeCell ref="B159:D160"/>
    <mergeCell ref="E159:J159"/>
    <mergeCell ref="K159:R159"/>
    <mergeCell ref="E160:J160"/>
    <mergeCell ref="K160:R160"/>
    <mergeCell ref="B161:B162"/>
    <mergeCell ref="C161:D162"/>
    <mergeCell ref="S125:Z125"/>
    <mergeCell ref="S126:Z126"/>
    <mergeCell ref="S127:T127"/>
    <mergeCell ref="U127:Z128"/>
    <mergeCell ref="U129:Z129"/>
    <mergeCell ref="U130:Z130"/>
    <mergeCell ref="U131:Z131"/>
    <mergeCell ref="U132:Z132"/>
    <mergeCell ref="U133:Z133"/>
    <mergeCell ref="U134:Z134"/>
    <mergeCell ref="U135:Z135"/>
    <mergeCell ref="S137:T137"/>
    <mergeCell ref="S138:T138"/>
    <mergeCell ref="G133:J133"/>
    <mergeCell ref="M133:R133"/>
    <mergeCell ref="G134:J134"/>
    <mergeCell ref="M134:R134"/>
    <mergeCell ref="B157:L157"/>
    <mergeCell ref="M146:R146"/>
    <mergeCell ref="M147:R147"/>
    <mergeCell ref="M148:R148"/>
    <mergeCell ref="M149:R149"/>
    <mergeCell ref="M150:R150"/>
    <mergeCell ref="M151:R151"/>
    <mergeCell ref="M152:R152"/>
    <mergeCell ref="E142:J142"/>
    <mergeCell ref="E143:J143"/>
    <mergeCell ref="G144:J145"/>
    <mergeCell ref="K142:R142"/>
    <mergeCell ref="G146:J146"/>
    <mergeCell ref="G147:J147"/>
    <mergeCell ref="G148:J148"/>
    <mergeCell ref="G149:J149"/>
    <mergeCell ref="G163:J163"/>
    <mergeCell ref="M163:R163"/>
    <mergeCell ref="G164:J164"/>
    <mergeCell ref="M164:R164"/>
    <mergeCell ref="G165:J165"/>
    <mergeCell ref="M165:R165"/>
    <mergeCell ref="G166:J166"/>
    <mergeCell ref="M166:R166"/>
    <mergeCell ref="G167:J167"/>
    <mergeCell ref="M167:R167"/>
    <mergeCell ref="G168:J168"/>
    <mergeCell ref="M168:R168"/>
    <mergeCell ref="G169:J169"/>
    <mergeCell ref="M169:R169"/>
    <mergeCell ref="E171:F171"/>
    <mergeCell ref="G171:G172"/>
    <mergeCell ref="K171:L171"/>
    <mergeCell ref="E172:F172"/>
    <mergeCell ref="K172:L172"/>
    <mergeCell ref="B191:L191"/>
    <mergeCell ref="B193:D194"/>
    <mergeCell ref="E193:L193"/>
    <mergeCell ref="E194:L194"/>
    <mergeCell ref="B195:B196"/>
    <mergeCell ref="C195:D196"/>
    <mergeCell ref="E195:F195"/>
    <mergeCell ref="G195:L196"/>
    <mergeCell ref="B197:B198"/>
    <mergeCell ref="G197:L197"/>
    <mergeCell ref="G198:L198"/>
    <mergeCell ref="G199:L199"/>
    <mergeCell ref="G200:L200"/>
    <mergeCell ref="G201:L201"/>
    <mergeCell ref="G202:L202"/>
    <mergeCell ref="G203:L203"/>
    <mergeCell ref="E205:F205"/>
    <mergeCell ref="E206:F206"/>
    <mergeCell ref="B208:L208"/>
    <mergeCell ref="B210:D211"/>
    <mergeCell ref="E210:L210"/>
    <mergeCell ref="E211:L211"/>
    <mergeCell ref="B212:B213"/>
    <mergeCell ref="C212:D213"/>
    <mergeCell ref="E212:F212"/>
    <mergeCell ref="G212:L213"/>
    <mergeCell ref="B214:B215"/>
    <mergeCell ref="G214:L214"/>
    <mergeCell ref="G215:L215"/>
    <mergeCell ref="G216:L216"/>
    <mergeCell ref="G217:L217"/>
    <mergeCell ref="G236:L236"/>
    <mergeCell ref="E240:F240"/>
    <mergeCell ref="B227:D228"/>
    <mergeCell ref="C229:D230"/>
    <mergeCell ref="E229:F229"/>
    <mergeCell ref="B231:B232"/>
    <mergeCell ref="B229:B230"/>
    <mergeCell ref="E239:F239"/>
    <mergeCell ref="G237:L237"/>
    <mergeCell ref="E228:L228"/>
    <mergeCell ref="E227:L227"/>
    <mergeCell ref="G229:L230"/>
    <mergeCell ref="G218:L218"/>
    <mergeCell ref="G219:L219"/>
    <mergeCell ref="G220:L220"/>
    <mergeCell ref="E222:F222"/>
    <mergeCell ref="E223:F223"/>
    <mergeCell ref="G231:L232"/>
    <mergeCell ref="G233:L233"/>
    <mergeCell ref="G234:L234"/>
    <mergeCell ref="G235:L235"/>
    <mergeCell ref="S245:Z245"/>
    <mergeCell ref="E246:J246"/>
    <mergeCell ref="K246:R246"/>
    <mergeCell ref="S246:Z246"/>
    <mergeCell ref="B247:B248"/>
    <mergeCell ref="C247:D248"/>
    <mergeCell ref="E247:F247"/>
    <mergeCell ref="G247:J248"/>
    <mergeCell ref="K247:L247"/>
    <mergeCell ref="M247:R248"/>
    <mergeCell ref="S247:T247"/>
    <mergeCell ref="U247:Z248"/>
    <mergeCell ref="U253:Z253"/>
    <mergeCell ref="G254:J254"/>
    <mergeCell ref="M254:R254"/>
    <mergeCell ref="U254:Z254"/>
    <mergeCell ref="B249:B250"/>
    <mergeCell ref="G249:J249"/>
    <mergeCell ref="M249:R249"/>
    <mergeCell ref="U249:Z249"/>
    <mergeCell ref="G250:J250"/>
    <mergeCell ref="M250:R250"/>
    <mergeCell ref="U250:Z250"/>
    <mergeCell ref="G251:J251"/>
    <mergeCell ref="M251:R251"/>
    <mergeCell ref="U251:Z251"/>
    <mergeCell ref="AA245:AH245"/>
    <mergeCell ref="AI245:AP245"/>
    <mergeCell ref="AQ245:AX245"/>
    <mergeCell ref="AA246:AH246"/>
    <mergeCell ref="AI246:AP246"/>
    <mergeCell ref="AQ246:AX246"/>
    <mergeCell ref="AA247:AB247"/>
    <mergeCell ref="AC247:AH248"/>
    <mergeCell ref="AI247:AJ247"/>
    <mergeCell ref="AK247:AP248"/>
    <mergeCell ref="AQ247:AR247"/>
    <mergeCell ref="AS247:AX248"/>
    <mergeCell ref="AC249:AH249"/>
    <mergeCell ref="AK249:AP249"/>
    <mergeCell ref="AS249:AX249"/>
    <mergeCell ref="AC250:AH250"/>
    <mergeCell ref="AK250:AP250"/>
    <mergeCell ref="AS250:AX250"/>
    <mergeCell ref="AC251:AH251"/>
    <mergeCell ref="AK251:AP251"/>
    <mergeCell ref="AS251:AX251"/>
    <mergeCell ref="AC252:AH252"/>
    <mergeCell ref="AK252:AP252"/>
    <mergeCell ref="AS252:AX252"/>
    <mergeCell ref="AC253:AH253"/>
    <mergeCell ref="AK253:AP253"/>
    <mergeCell ref="AS253:AX253"/>
    <mergeCell ref="AC254:AH254"/>
    <mergeCell ref="AK254:AP254"/>
    <mergeCell ref="AS254:AX254"/>
    <mergeCell ref="AC255:AH255"/>
    <mergeCell ref="AK255:AP255"/>
    <mergeCell ref="AS255:AX255"/>
    <mergeCell ref="AA257:AB257"/>
    <mergeCell ref="AC257:AC258"/>
    <mergeCell ref="AI257:AJ257"/>
    <mergeCell ref="AQ257:AR257"/>
    <mergeCell ref="AA258:AB258"/>
    <mergeCell ref="AI258:AJ258"/>
    <mergeCell ref="AQ258:AR258"/>
    <mergeCell ref="B243:L243"/>
    <mergeCell ref="B245:D246"/>
    <mergeCell ref="E245:J245"/>
    <mergeCell ref="K245:R245"/>
    <mergeCell ref="B261:L261"/>
    <mergeCell ref="B263:D264"/>
    <mergeCell ref="E263:J263"/>
    <mergeCell ref="K263:R263"/>
    <mergeCell ref="S263:Z263"/>
    <mergeCell ref="G255:J255"/>
    <mergeCell ref="M255:R255"/>
    <mergeCell ref="U255:Z255"/>
    <mergeCell ref="E257:F257"/>
    <mergeCell ref="G257:G258"/>
    <mergeCell ref="K257:L257"/>
    <mergeCell ref="S257:T257"/>
    <mergeCell ref="E258:F258"/>
    <mergeCell ref="K258:L258"/>
    <mergeCell ref="S258:T258"/>
    <mergeCell ref="G252:J252"/>
    <mergeCell ref="M252:R252"/>
    <mergeCell ref="U252:Z252"/>
    <mergeCell ref="G253:J253"/>
    <mergeCell ref="M253:R253"/>
    <mergeCell ref="AA265:AB265"/>
    <mergeCell ref="AA263:AH263"/>
    <mergeCell ref="AI263:AP263"/>
    <mergeCell ref="AQ263:AX263"/>
    <mergeCell ref="E264:J264"/>
    <mergeCell ref="K264:R264"/>
    <mergeCell ref="S264:Z264"/>
    <mergeCell ref="AA264:AH264"/>
    <mergeCell ref="AI264:AP264"/>
    <mergeCell ref="AQ264:AX264"/>
    <mergeCell ref="AC265:AH266"/>
    <mergeCell ref="AI265:AJ265"/>
    <mergeCell ref="AK265:AP266"/>
    <mergeCell ref="AQ265:AR265"/>
    <mergeCell ref="AS265:AX266"/>
    <mergeCell ref="AC267:AH267"/>
    <mergeCell ref="AK267:AP267"/>
    <mergeCell ref="AS267:AX267"/>
    <mergeCell ref="G268:J268"/>
    <mergeCell ref="M268:R268"/>
    <mergeCell ref="U268:Z268"/>
    <mergeCell ref="AC268:AH268"/>
    <mergeCell ref="AK268:AP268"/>
    <mergeCell ref="AS268:AX268"/>
    <mergeCell ref="B265:B266"/>
    <mergeCell ref="C265:D266"/>
    <mergeCell ref="E265:F265"/>
    <mergeCell ref="G265:J266"/>
    <mergeCell ref="K265:L265"/>
    <mergeCell ref="M265:R266"/>
    <mergeCell ref="G269:J269"/>
    <mergeCell ref="M269:R269"/>
    <mergeCell ref="U269:Z269"/>
    <mergeCell ref="B267:B268"/>
    <mergeCell ref="G267:J267"/>
    <mergeCell ref="M267:R267"/>
    <mergeCell ref="U267:Z267"/>
    <mergeCell ref="S265:T265"/>
    <mergeCell ref="U265:Z266"/>
    <mergeCell ref="AC269:AH269"/>
    <mergeCell ref="AK269:AP269"/>
    <mergeCell ref="AS269:AX269"/>
    <mergeCell ref="G270:J270"/>
    <mergeCell ref="M270:R270"/>
    <mergeCell ref="U270:Z270"/>
    <mergeCell ref="AC270:AH270"/>
    <mergeCell ref="AK270:AP270"/>
    <mergeCell ref="AS270:AX270"/>
    <mergeCell ref="G271:J271"/>
    <mergeCell ref="M271:R271"/>
    <mergeCell ref="U271:Z271"/>
    <mergeCell ref="AC271:AH271"/>
    <mergeCell ref="AK271:AP271"/>
    <mergeCell ref="AS271:AX271"/>
    <mergeCell ref="G272:J272"/>
    <mergeCell ref="M272:R272"/>
    <mergeCell ref="U272:Z272"/>
    <mergeCell ref="AC272:AH272"/>
    <mergeCell ref="AK272:AP272"/>
    <mergeCell ref="AS272:AX272"/>
    <mergeCell ref="G273:J273"/>
    <mergeCell ref="M273:R273"/>
    <mergeCell ref="U273:Z273"/>
    <mergeCell ref="AC273:AH273"/>
    <mergeCell ref="AK273:AP273"/>
    <mergeCell ref="AS273:AX273"/>
    <mergeCell ref="E275:F275"/>
    <mergeCell ref="G275:G276"/>
    <mergeCell ref="K275:L275"/>
    <mergeCell ref="S275:T275"/>
    <mergeCell ref="AA275:AB275"/>
    <mergeCell ref="AC275:AC276"/>
    <mergeCell ref="AI275:AJ275"/>
    <mergeCell ref="AQ275:AR275"/>
    <mergeCell ref="E276:F276"/>
    <mergeCell ref="K276:L276"/>
    <mergeCell ref="S276:T276"/>
    <mergeCell ref="AA276:AB276"/>
    <mergeCell ref="AI276:AJ276"/>
    <mergeCell ref="AQ276:AR276"/>
  </mergeCells>
  <dataValidations count="7">
    <dataValidation type="list" allowBlank="1" showInputMessage="1" showErrorMessage="1" sqref="E10 E112 E231 E146 K146 E61 E44 E78 E95 E180 E129 K129 S129 K163 E163 E197 E214 M44 U44 M61 E27 E249 K249 S249 AA249 AI249 AQ249 E267 K267 S267 AA267 AI267 AQ267" xr:uid="{00000000-0002-0000-0500-000000000000}">
      <formula1>P_1</formula1>
    </dataValidation>
    <dataValidation type="list" allowBlank="1" showInputMessage="1" showErrorMessage="1" sqref="E11 E113 E232 E147 K147 E62 E45 E79 E96 E181 E130 K130 S130 K164 E164 E198 E215 M45 U45 M62 E28 E250 K250 S250 AA250 AI250 AQ250 E268 K268 S268 AA268 AI268 AQ268" xr:uid="{00000000-0002-0000-0500-000001000000}">
      <formula1>P_2</formula1>
    </dataValidation>
    <dataValidation type="list" allowBlank="1" showInputMessage="1" showErrorMessage="1" sqref="E12 E114 E233 E148 K148 E63 E46 E80 E97 E182 E131 K131 S131 K165 E165 E199 E216 M46 U46 M63 E29 E251 K251 S251 AA251 AI251 AQ251 E269 K269 S269 AA269 AI269 AQ269" xr:uid="{00000000-0002-0000-0500-000002000000}">
      <formula1>P_3</formula1>
    </dataValidation>
    <dataValidation type="list" allowBlank="1" showInputMessage="1" showErrorMessage="1" sqref="E13 E115 E234 E149 K149 E64 E47 E81 E98 E183 E132 K132 S132 K166 E166 E200 E217 M47 U47 M64 E30 E252 K252 S252 AA252 AI252 AQ252 E270 K270 S270 AA270 AI270 AQ270" xr:uid="{00000000-0002-0000-0500-000003000000}">
      <formula1>P_4</formula1>
    </dataValidation>
    <dataValidation type="list" allowBlank="1" showInputMessage="1" showErrorMessage="1" sqref="E14 E116 E235 E150 K150 E65 E48 E82 E99 E184 E133 K133 S133 K167 E167 E201 E218 M48 U48 M65 E31 E253 K253 S253 AA253 AI253 AQ253 E271 K271 S271 AA271 AI271 AQ271" xr:uid="{00000000-0002-0000-0500-000004000000}">
      <formula1>P_5</formula1>
    </dataValidation>
    <dataValidation type="list" allowBlank="1" showInputMessage="1" showErrorMessage="1" sqref="E16 E118 E237 E152 K152 E67 E50 E84 E101 E186 E135 K135 S135 K169 E169 E203 E220 M50 U50 M67 E33 E255 K255 S255 AA255 AI255 AQ255 E273 K273 S273 AA273 AI273 AQ273" xr:uid="{00000000-0002-0000-0500-000005000000}">
      <formula1>P_7</formula1>
    </dataValidation>
    <dataValidation type="list" allowBlank="1" showInputMessage="1" showErrorMessage="1" sqref="E15 E117 E236 E151 K151 E66 E49 E83 E100 E185 E134 K134 S134 K168 E168 E202 E219 M49 U49 M66 E32 E254 K254 S254 AA254 AI254 AQ254 E272 K272 S272 AA272 AI272 AQ272" xr:uid="{00000000-0002-0000-0500-000006000000}">
      <formula1>P_6</formula1>
    </dataValidation>
  </dataValidations>
  <printOptions horizontalCentered="1"/>
  <pageMargins left="0.27559055118110237" right="0.15748031496062992" top="0.35433070866141736" bottom="0.74803149606299213" header="0.15748031496062992" footer="0.31496062992125984"/>
  <pageSetup paperSize="281" scale="60" orientation="landscape" r:id="rId1"/>
  <ignoredErrors>
    <ignoredError sqref="F11"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20</vt:i4>
      </vt:variant>
    </vt:vector>
  </HeadingPairs>
  <TitlesOfParts>
    <vt:vector size="26" baseType="lpstr">
      <vt:lpstr>Mapa</vt:lpstr>
      <vt:lpstr>Listas</vt:lpstr>
      <vt:lpstr>Matriz</vt:lpstr>
      <vt:lpstr>Hoja1</vt:lpstr>
      <vt:lpstr>Anexo 1 - Impacto (RC)</vt:lpstr>
      <vt:lpstr>Anexo 2 - Controles (Corrup).</vt:lpstr>
      <vt:lpstr>Ejecución</vt:lpstr>
      <vt:lpstr>evaluación</vt:lpstr>
      <vt:lpstr>Frecuencia</vt:lpstr>
      <vt:lpstr>Impacto</vt:lpstr>
      <vt:lpstr>Macroprocesos</vt:lpstr>
      <vt:lpstr>P_1</vt:lpstr>
      <vt:lpstr>P_2</vt:lpstr>
      <vt:lpstr>P_3</vt:lpstr>
      <vt:lpstr>P_4</vt:lpstr>
      <vt:lpstr>P_5</vt:lpstr>
      <vt:lpstr>P_6</vt:lpstr>
      <vt:lpstr>P_7</vt:lpstr>
      <vt:lpstr>P_8</vt:lpstr>
      <vt:lpstr>P_9</vt:lpstr>
      <vt:lpstr>Procesos</vt:lpstr>
      <vt:lpstr>Si_No</vt:lpstr>
      <vt:lpstr>Tipo_Impacto</vt:lpstr>
      <vt:lpstr>Tipología</vt:lpstr>
      <vt:lpstr>Matriz!Títulos_a_imprimir</vt:lpstr>
      <vt:lpstr>Valor_Riesgo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Fredy Garcia Lopez</dc:creator>
  <cp:keywords/>
  <dc:description/>
  <cp:lastModifiedBy>JIZETH</cp:lastModifiedBy>
  <cp:revision/>
  <dcterms:created xsi:type="dcterms:W3CDTF">2020-01-13T19:31:31Z</dcterms:created>
  <dcterms:modified xsi:type="dcterms:W3CDTF">2021-10-21T20:18:10Z</dcterms:modified>
  <cp:category/>
  <cp:contentStatus/>
</cp:coreProperties>
</file>