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D:\Users\Jizeth\Documents\JIZETH\CANAL CAPITAL_2023\PAAC-MRC_1CUAT_2023\"/>
    </mc:Choice>
  </mc:AlternateContent>
  <xr:revisionPtr revIDLastSave="0" documentId="8_{66BA0973-B2A5-4CD5-96C7-3CF424CCA30E}" xr6:coauthVersionLast="41" xr6:coauthVersionMax="41" xr10:uidLastSave="{00000000-0000-0000-0000-000000000000}"/>
  <bookViews>
    <workbookView xWindow="-108" yWindow="-108" windowWidth="23256" windowHeight="12456" tabRatio="765" firstSheet="1" activeTab="1" xr2:uid="{00000000-000D-0000-FFFF-FFFF00000000}"/>
  </bookViews>
  <sheets>
    <sheet name="Mapa" sheetId="4" state="hidden" r:id="rId1"/>
    <sheet name="Matriz" sheetId="1" r:id="rId2"/>
    <sheet name="Hoja1" sheetId="10" state="hidden" r:id="rId3"/>
    <sheet name="Listas" sheetId="3" state="hidden" r:id="rId4"/>
    <sheet name="Análisis de O.E." sheetId="8" state="hidden" r:id="rId5"/>
    <sheet name="Factor R." sheetId="9" state="hidden" r:id="rId6"/>
    <sheet name="Anexo 1 - Impacto (RC)" sheetId="7" state="hidden" r:id="rId7"/>
  </sheets>
  <externalReferences>
    <externalReference r:id="rId8"/>
    <externalReference r:id="rId9"/>
  </externalReferences>
  <definedNames>
    <definedName name="_xlnm._FilterDatabase" localSheetId="1" hidden="1">Matriz!$A$8:$BD$34</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Matriz!$1:$8</definedName>
    <definedName name="Valor_Riesgo">Listas!$J$3:$J$7</definedName>
  </definedNames>
  <calcPr calcId="191028"/>
</workbook>
</file>

<file path=xl/calcChain.xml><?xml version="1.0" encoding="utf-8"?>
<calcChain xmlns="http://schemas.openxmlformats.org/spreadsheetml/2006/main">
  <c r="BA13" i="1" l="1"/>
  <c r="BB13" i="1"/>
  <c r="BA31" i="1"/>
  <c r="BB31" i="1" s="1"/>
  <c r="BA32" i="1"/>
  <c r="BB32" i="1" s="1"/>
  <c r="BA33" i="1"/>
  <c r="BB33" i="1"/>
  <c r="BA34" i="1"/>
  <c r="BB34" i="1"/>
  <c r="BA28" i="1"/>
  <c r="BB28" i="1" s="1"/>
  <c r="BA29" i="1"/>
  <c r="BB29" i="1" s="1"/>
  <c r="BA30" i="1"/>
  <c r="BB30" i="1" s="1"/>
  <c r="BA22" i="1"/>
  <c r="BB22" i="1"/>
  <c r="BA23" i="1"/>
  <c r="BB23" i="1" s="1"/>
  <c r="BA24" i="1"/>
  <c r="BB24" i="1" s="1"/>
  <c r="BA25" i="1"/>
  <c r="BB25" i="1"/>
  <c r="BA26" i="1"/>
  <c r="BB26" i="1"/>
  <c r="BA27" i="1"/>
  <c r="BB27" i="1" s="1"/>
  <c r="BA21" i="1"/>
  <c r="BB21" i="1" s="1"/>
  <c r="BA19" i="1"/>
  <c r="BB19" i="1"/>
  <c r="BA15" i="1"/>
  <c r="BB15" i="1"/>
  <c r="BA16" i="1"/>
  <c r="BB16" i="1" s="1"/>
  <c r="BA17" i="1"/>
  <c r="BB17" i="1" s="1"/>
  <c r="BA18" i="1"/>
  <c r="BB18" i="1"/>
  <c r="BA12" i="1"/>
  <c r="BB12" i="1"/>
  <c r="BA14" i="1"/>
  <c r="BB14" i="1" s="1"/>
  <c r="BA11" i="1"/>
  <c r="BB11" i="1" s="1"/>
  <c r="BA9" i="1"/>
  <c r="BB9" i="1"/>
  <c r="AD34" i="1"/>
  <c r="AB34" i="1"/>
  <c r="AD33" i="1"/>
  <c r="AB33" i="1"/>
  <c r="AD32" i="1"/>
  <c r="AB32" i="1"/>
  <c r="AD31" i="1"/>
  <c r="AB31" i="1"/>
  <c r="AJ31" i="1" s="1"/>
  <c r="T31" i="1"/>
  <c r="AM32" i="1" s="1"/>
  <c r="AK32" i="1" s="1"/>
  <c r="AM33" i="1"/>
  <c r="AK33" i="1" s="1"/>
  <c r="AL34" i="1" s="1"/>
  <c r="S31" i="1"/>
  <c r="Q31" i="1"/>
  <c r="P31" i="1"/>
  <c r="U31" i="1"/>
  <c r="V31" i="1" s="1"/>
  <c r="AD11" i="1"/>
  <c r="AB11" i="1"/>
  <c r="T11" i="1"/>
  <c r="AM11" i="1"/>
  <c r="AK11" i="1"/>
  <c r="AL11" i="1"/>
  <c r="S11" i="1"/>
  <c r="Q11" i="1"/>
  <c r="AJ11" i="1" s="1"/>
  <c r="AH11" i="1" s="1"/>
  <c r="AI11" i="1" s="1"/>
  <c r="AN11" i="1" s="1"/>
  <c r="AO11" i="1" s="1"/>
  <c r="AP11" i="1" s="1"/>
  <c r="P11" i="1"/>
  <c r="U11" i="1" s="1"/>
  <c r="V11" i="1" s="1"/>
  <c r="AD16" i="1"/>
  <c r="AB16" i="1"/>
  <c r="T16" i="1"/>
  <c r="AM16" i="1"/>
  <c r="AK16" i="1"/>
  <c r="AL16" i="1" s="1"/>
  <c r="AN16" i="1" s="1"/>
  <c r="AO16" i="1" s="1"/>
  <c r="AP16" i="1" s="1"/>
  <c r="S16" i="1"/>
  <c r="U16" i="1" s="1"/>
  <c r="V16" i="1" s="1"/>
  <c r="Q16" i="1"/>
  <c r="P16" i="1"/>
  <c r="AJ16" i="1"/>
  <c r="AH16" i="1"/>
  <c r="AI16" i="1"/>
  <c r="AD12" i="1"/>
  <c r="AB12" i="1"/>
  <c r="AJ12" i="1" s="1"/>
  <c r="AH12" i="1" s="1"/>
  <c r="AI12" i="1" s="1"/>
  <c r="T12" i="1"/>
  <c r="AM12" i="1"/>
  <c r="AK12" i="1" s="1"/>
  <c r="AL12" i="1" s="1"/>
  <c r="S12" i="1"/>
  <c r="Q12" i="1"/>
  <c r="P12" i="1"/>
  <c r="U12" i="1" s="1"/>
  <c r="V12" i="1" s="1"/>
  <c r="AD30" i="1"/>
  <c r="AJ30" i="1" s="1"/>
  <c r="AH30" i="1" s="1"/>
  <c r="AI30" i="1" s="1"/>
  <c r="AN30" i="1" s="1"/>
  <c r="AO30" i="1" s="1"/>
  <c r="AP30" i="1" s="1"/>
  <c r="AB30" i="1"/>
  <c r="T30" i="1"/>
  <c r="AM30" i="1" s="1"/>
  <c r="AK30" i="1" s="1"/>
  <c r="AL30" i="1" s="1"/>
  <c r="S30" i="1"/>
  <c r="Q30" i="1"/>
  <c r="P30" i="1"/>
  <c r="U30" i="1"/>
  <c r="V30" i="1"/>
  <c r="AD29" i="1"/>
  <c r="AB29" i="1"/>
  <c r="AJ29" i="1" s="1"/>
  <c r="AH29" i="1" s="1"/>
  <c r="AI29" i="1" s="1"/>
  <c r="T29" i="1"/>
  <c r="AM29" i="1" s="1"/>
  <c r="AK29" i="1" s="1"/>
  <c r="AL29" i="1" s="1"/>
  <c r="S29" i="1"/>
  <c r="Q29" i="1"/>
  <c r="P29" i="1"/>
  <c r="U29" i="1" s="1"/>
  <c r="V29" i="1" s="1"/>
  <c r="AD28" i="1"/>
  <c r="AB28" i="1"/>
  <c r="T28" i="1"/>
  <c r="AM28" i="1"/>
  <c r="AK28" i="1"/>
  <c r="AL28" i="1"/>
  <c r="S28" i="1"/>
  <c r="Q28" i="1"/>
  <c r="P28" i="1"/>
  <c r="U28" i="1" s="1"/>
  <c r="V28" i="1" s="1"/>
  <c r="AJ28" i="1"/>
  <c r="AH28" i="1"/>
  <c r="AI28" i="1"/>
  <c r="AN28" i="1" s="1"/>
  <c r="AO28" i="1" s="1"/>
  <c r="AP28" i="1" s="1"/>
  <c r="AD27" i="1"/>
  <c r="AB27" i="1"/>
  <c r="T27" i="1"/>
  <c r="AM27" i="1" s="1"/>
  <c r="AK27" i="1" s="1"/>
  <c r="AL27" i="1" s="1"/>
  <c r="S27" i="1"/>
  <c r="Q27" i="1"/>
  <c r="AJ27" i="1" s="1"/>
  <c r="AH27" i="1" s="1"/>
  <c r="AI27" i="1" s="1"/>
  <c r="P27" i="1"/>
  <c r="U27" i="1" s="1"/>
  <c r="V27" i="1" s="1"/>
  <c r="AD26" i="1"/>
  <c r="AB26" i="1"/>
  <c r="AD25" i="1"/>
  <c r="AB25" i="1"/>
  <c r="T25" i="1"/>
  <c r="AM26" i="1"/>
  <c r="AK26" i="1"/>
  <c r="AL26" i="1" s="1"/>
  <c r="S25" i="1"/>
  <c r="Q25" i="1"/>
  <c r="AJ25" i="1" s="1"/>
  <c r="P25" i="1"/>
  <c r="U25" i="1"/>
  <c r="V25" i="1" s="1"/>
  <c r="AM25" i="1"/>
  <c r="AK25" i="1" s="1"/>
  <c r="AL25" i="1" s="1"/>
  <c r="AN24" i="1"/>
  <c r="AO21" i="1"/>
  <c r="AP21" i="1"/>
  <c r="AD24" i="1"/>
  <c r="AB24" i="1"/>
  <c r="AN23" i="1"/>
  <c r="AD23" i="1"/>
  <c r="AB23" i="1"/>
  <c r="AD22" i="1"/>
  <c r="AB22" i="1"/>
  <c r="AD21" i="1"/>
  <c r="AB21" i="1"/>
  <c r="T21" i="1"/>
  <c r="AM22" i="1" s="1"/>
  <c r="AK22" i="1" s="1"/>
  <c r="AL22" i="1" s="1"/>
  <c r="S21" i="1"/>
  <c r="Q21" i="1"/>
  <c r="AJ21" i="1" s="1"/>
  <c r="P21" i="1"/>
  <c r="U21" i="1"/>
  <c r="V21" i="1"/>
  <c r="AD20" i="1"/>
  <c r="AB20" i="1"/>
  <c r="AD19" i="1"/>
  <c r="AB19" i="1"/>
  <c r="T19" i="1"/>
  <c r="AM20" i="1" s="1"/>
  <c r="AK20" i="1" s="1"/>
  <c r="AL20" i="1" s="1"/>
  <c r="S19" i="1"/>
  <c r="Q19" i="1"/>
  <c r="AJ19" i="1" s="1"/>
  <c r="P19" i="1"/>
  <c r="U19" i="1" s="1"/>
  <c r="V19" i="1" s="1"/>
  <c r="AM19" i="1"/>
  <c r="AK19" i="1"/>
  <c r="AL19" i="1"/>
  <c r="AD14" i="1"/>
  <c r="AB14" i="1"/>
  <c r="T14" i="1"/>
  <c r="AM14" i="1" s="1"/>
  <c r="AK14" i="1" s="1"/>
  <c r="AL14" i="1" s="1"/>
  <c r="S14" i="1"/>
  <c r="Q14" i="1"/>
  <c r="AJ14" i="1" s="1"/>
  <c r="AH14" i="1" s="1"/>
  <c r="AI14" i="1" s="1"/>
  <c r="P14" i="1"/>
  <c r="U14" i="1" s="1"/>
  <c r="V14" i="1" s="1"/>
  <c r="AD15" i="1"/>
  <c r="AB15" i="1"/>
  <c r="T15" i="1"/>
  <c r="AM15" i="1" s="1"/>
  <c r="AK15" i="1" s="1"/>
  <c r="AL15" i="1" s="1"/>
  <c r="S15" i="1"/>
  <c r="Q15" i="1"/>
  <c r="AJ15" i="1" s="1"/>
  <c r="AH15" i="1" s="1"/>
  <c r="AI15" i="1" s="1"/>
  <c r="AN15" i="1" s="1"/>
  <c r="AO15" i="1" s="1"/>
  <c r="AP15" i="1" s="1"/>
  <c r="P15" i="1"/>
  <c r="U15" i="1"/>
  <c r="V15" i="1" s="1"/>
  <c r="AD13" i="1"/>
  <c r="AM13" i="1" s="1"/>
  <c r="AK13" i="1" s="1"/>
  <c r="AL13" i="1" s="1"/>
  <c r="AB13" i="1"/>
  <c r="T13" i="1"/>
  <c r="S13" i="1"/>
  <c r="U13" i="1" s="1"/>
  <c r="V13" i="1" s="1"/>
  <c r="Q13" i="1"/>
  <c r="AJ13" i="1" s="1"/>
  <c r="AH13" i="1" s="1"/>
  <c r="AI13" i="1" s="1"/>
  <c r="AN13" i="1" s="1"/>
  <c r="AO13" i="1" s="1"/>
  <c r="AP13" i="1" s="1"/>
  <c r="P13" i="1"/>
  <c r="P17" i="1"/>
  <c r="U17" i="1" s="1"/>
  <c r="V17" i="1" s="1"/>
  <c r="Q17" i="1"/>
  <c r="S17" i="1"/>
  <c r="T17" i="1"/>
  <c r="AM17" i="1" s="1"/>
  <c r="AK17" i="1" s="1"/>
  <c r="AL17" i="1" s="1"/>
  <c r="AB17" i="1"/>
  <c r="AD17" i="1"/>
  <c r="AJ17" i="1"/>
  <c r="AH17" i="1"/>
  <c r="AI17" i="1" s="1"/>
  <c r="AN17" i="1" s="1"/>
  <c r="AO17" i="1" s="1"/>
  <c r="AP17" i="1" s="1"/>
  <c r="AD18" i="1"/>
  <c r="AB18" i="1"/>
  <c r="T18" i="1"/>
  <c r="AM18" i="1"/>
  <c r="AK18" i="1"/>
  <c r="AL18" i="1" s="1"/>
  <c r="AN18" i="1" s="1"/>
  <c r="AO18" i="1" s="1"/>
  <c r="AP18" i="1" s="1"/>
  <c r="S18" i="1"/>
  <c r="U18" i="1" s="1"/>
  <c r="V18" i="1" s="1"/>
  <c r="Q18" i="1"/>
  <c r="P18" i="1"/>
  <c r="AJ18" i="1"/>
  <c r="AH18" i="1"/>
  <c r="AI18" i="1"/>
  <c r="AD9" i="1"/>
  <c r="AB9" i="1"/>
  <c r="AJ9" i="1" s="1"/>
  <c r="AH9" i="1" s="1"/>
  <c r="AI9" i="1" s="1"/>
  <c r="AN9" i="1" s="1"/>
  <c r="AO9" i="1" s="1"/>
  <c r="AP9" i="1" s="1"/>
  <c r="T9" i="1"/>
  <c r="AM9" i="1"/>
  <c r="AK9" i="1" s="1"/>
  <c r="AL9" i="1" s="1"/>
  <c r="S9" i="1"/>
  <c r="Q9" i="1"/>
  <c r="P9" i="1"/>
  <c r="U9" i="1" s="1"/>
  <c r="V9" i="1" s="1"/>
  <c r="Q4" i="7"/>
  <c r="Q5" i="7"/>
  <c r="R4" i="7"/>
  <c r="R5" i="7"/>
  <c r="D4" i="7"/>
  <c r="D5" i="7"/>
  <c r="C4" i="7"/>
  <c r="E4" i="7"/>
  <c r="F4" i="7"/>
  <c r="G4" i="7"/>
  <c r="H4" i="7"/>
  <c r="I4" i="7"/>
  <c r="J4" i="7"/>
  <c r="K4" i="7"/>
  <c r="L4" i="7"/>
  <c r="M4" i="7"/>
  <c r="N4" i="7"/>
  <c r="O4" i="7"/>
  <c r="P4" i="7"/>
  <c r="E5" i="7"/>
  <c r="F5" i="7"/>
  <c r="G5" i="7"/>
  <c r="H5" i="7"/>
  <c r="I5" i="7"/>
  <c r="J5" i="7"/>
  <c r="K5" i="7"/>
  <c r="L5" i="7"/>
  <c r="M5" i="7"/>
  <c r="N5" i="7"/>
  <c r="O5" i="7"/>
  <c r="P5" i="7"/>
  <c r="C5" i="7"/>
  <c r="AJ20" i="1" l="1"/>
  <c r="AH20" i="1" s="1"/>
  <c r="AI20" i="1" s="1"/>
  <c r="AN20" i="1" s="1"/>
  <c r="AO19" i="1" s="1"/>
  <c r="AP19" i="1" s="1"/>
  <c r="AH19" i="1"/>
  <c r="AI19" i="1" s="1"/>
  <c r="AN19" i="1" s="1"/>
  <c r="AJ22" i="1"/>
  <c r="AH22" i="1" s="1"/>
  <c r="AI22" i="1" s="1"/>
  <c r="AN22" i="1" s="1"/>
  <c r="AH21" i="1"/>
  <c r="AI21" i="1" s="1"/>
  <c r="AJ23" i="1"/>
  <c r="AJ24" i="1" s="1"/>
  <c r="AN12" i="1"/>
  <c r="AO12" i="1" s="1"/>
  <c r="AP12" i="1" s="1"/>
  <c r="AN29" i="1"/>
  <c r="AO29" i="1" s="1"/>
  <c r="AP29" i="1" s="1"/>
  <c r="AL33" i="1"/>
  <c r="AL32" i="1"/>
  <c r="AJ26" i="1"/>
  <c r="AH26" i="1" s="1"/>
  <c r="AI26" i="1" s="1"/>
  <c r="AN26" i="1" s="1"/>
  <c r="AO25" i="1" s="1"/>
  <c r="AP25" i="1" s="1"/>
  <c r="AH25" i="1"/>
  <c r="AI25" i="1" s="1"/>
  <c r="AN25" i="1" s="1"/>
  <c r="AN27" i="1"/>
  <c r="AO27" i="1" s="1"/>
  <c r="AP27" i="1" s="1"/>
  <c r="AJ32" i="1"/>
  <c r="AH31" i="1"/>
  <c r="AI31" i="1" s="1"/>
  <c r="AN14" i="1"/>
  <c r="AO14" i="1" s="1"/>
  <c r="AP14" i="1" s="1"/>
  <c r="AM31" i="1"/>
  <c r="AK31" i="1" s="1"/>
  <c r="AL31" i="1" s="1"/>
  <c r="AM34" i="1"/>
  <c r="AK34" i="1" s="1"/>
  <c r="AM21" i="1"/>
  <c r="AK21" i="1" s="1"/>
  <c r="AL21" i="1" s="1"/>
  <c r="AN31" i="1" l="1"/>
  <c r="AJ33" i="1"/>
  <c r="AH32" i="1"/>
  <c r="AI32" i="1" s="1"/>
  <c r="AN32" i="1" s="1"/>
  <c r="AN21" i="1"/>
  <c r="AJ34" i="1" l="1"/>
  <c r="AH34" i="1" s="1"/>
  <c r="AI34" i="1" s="1"/>
  <c r="AN34" i="1" s="1"/>
  <c r="AO31" i="1" s="1"/>
  <c r="AP31" i="1" s="1"/>
  <c r="AH33" i="1"/>
  <c r="AI33" i="1" s="1"/>
  <c r="AN33" i="1" s="1"/>
</calcChain>
</file>

<file path=xl/sharedStrings.xml><?xml version="1.0" encoding="utf-8"?>
<sst xmlns="http://schemas.openxmlformats.org/spreadsheetml/2006/main" count="1331" uniqueCount="563">
  <si>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</si>
  <si>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</si>
  <si>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</si>
  <si>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</si>
  <si>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</si>
  <si>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</si>
  <si>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</si>
  <si>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</si>
  <si>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</si>
  <si>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</si>
  <si>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</si>
  <si>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</si>
  <si>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</si>
  <si>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</si>
  <si>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</si>
  <si>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</si>
  <si>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</si>
  <si>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</si>
  <si>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</si>
  <si>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</si>
  <si>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</si>
  <si>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</si>
  <si>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</si>
  <si>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</si>
  <si>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</si>
  <si>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</si>
  <si>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</si>
  <si>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</si>
  <si>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</si>
  <si>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</si>
  <si>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</si>
  <si>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</si>
  <si>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</si>
  <si>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</si>
  <si>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</si>
  <si>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</si>
  <si>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</si>
  <si>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</si>
  <si>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</si>
  <si>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</si>
  <si>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</si>
  <si>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</si>
  <si>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</si>
  <si>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</si>
  <si>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</si>
  <si>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</si>
  <si>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</si>
  <si>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</si>
  <si>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</si>
  <si>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</si>
  <si>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</si>
  <si>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</si>
  <si>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</si>
  <si>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</si>
  <si>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</si>
  <si>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</si>
  <si>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</si>
  <si>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</si>
  <si>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</si>
  <si>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</si>
  <si>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</si>
  <si>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</si>
  <si>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</si>
  <si>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</si>
  <si>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</si>
  <si>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</si>
  <si>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</si>
  <si>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</si>
  <si>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</si>
  <si>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</si>
  <si>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</si>
  <si>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</si>
  <si>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</si>
  <si>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</si>
  <si>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</si>
  <si>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</si>
  <si>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</si>
  <si>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</si>
  <si>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</si>
  <si>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</si>
  <si>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</si>
  <si>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</si>
  <si>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</si>
  <si>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</si>
  <si>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</si>
  <si>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</si>
  <si>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</si>
  <si>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</si>
  <si>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</si>
  <si>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</si>
  <si>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</si>
  <si>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</si>
  <si>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</si>
  <si>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</si>
  <si>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</si>
  <si>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</si>
  <si>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</si>
  <si>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</si>
  <si>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</si>
  <si>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</si>
  <si>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</si>
  <si>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</si>
  <si>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</si>
  <si>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</si>
  <si>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</si>
  <si>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</si>
  <si>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</si>
  <si>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</si>
  <si>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</si>
  <si>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</si>
  <si>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</si>
  <si>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</si>
  <si>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</si>
  <si>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</si>
  <si>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</si>
  <si>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</si>
  <si>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</si>
  <si>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</si>
  <si>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</si>
  <si>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</si>
  <si>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</si>
  <si>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</si>
  <si>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</si>
  <si>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</si>
  <si>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</si>
  <si>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</si>
  <si>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</si>
  <si>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</si>
  <si>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</si>
  <si>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</si>
  <si>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</si>
  <si>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</si>
  <si>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</si>
  <si>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</si>
  <si>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</si>
  <si>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</si>
  <si>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</si>
  <si>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</si>
  <si>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</si>
  <si>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</si>
  <si>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</si>
  <si>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</si>
  <si>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</si>
  <si>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</si>
  <si>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</si>
  <si>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</si>
  <si>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</si>
  <si>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</si>
  <si>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</si>
  <si>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</si>
  <si>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</si>
  <si>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</si>
  <si>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</si>
  <si>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</si>
  <si>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</si>
  <si>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</si>
  <si>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</si>
  <si>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</si>
  <si>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</si>
  <si>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</si>
  <si>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</si>
  <si>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</si>
  <si>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</si>
  <si>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</si>
  <si>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</si>
  <si>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</si>
  <si>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</si>
  <si>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</si>
  <si>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</si>
  <si>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</si>
  <si>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</si>
  <si>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</si>
  <si>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</si>
  <si>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</si>
  <si>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</si>
  <si>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</si>
  <si>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</si>
  <si>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</si>
  <si>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</si>
  <si>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</si>
  <si>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</si>
  <si>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</si>
  <si>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</si>
  <si>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</si>
  <si>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</si>
  <si>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</si>
  <si>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</si>
  <si>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</si>
  <si>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</si>
  <si>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</si>
  <si>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</si>
  <si>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</si>
  <si>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</si>
  <si>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</si>
  <si>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</si>
  <si>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</si>
  <si>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</si>
  <si>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</si>
  <si>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</si>
  <si>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</si>
  <si>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</si>
  <si>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</si>
  <si>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</si>
  <si>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</si>
  <si>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</si>
  <si>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</si>
  <si>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</si>
  <si>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</si>
  <si>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</si>
  <si>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</si>
  <si>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</si>
  <si>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</si>
  <si>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</si>
  <si>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</si>
  <si>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</si>
  <si>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</si>
  <si>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</si>
  <si>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</si>
  <si>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</si>
  <si>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</si>
  <si>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</si>
  <si>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</si>
  <si>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</si>
  <si>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</si>
  <si>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</si>
  <si>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</si>
  <si>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</si>
  <si>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</si>
  <si>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</si>
  <si>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</si>
  <si>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</si>
  <si>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</si>
  <si>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</si>
  <si>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</si>
  <si>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</si>
  <si>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</si>
  <si>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</si>
  <si>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</si>
  <si>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</si>
  <si>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</si>
  <si>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</si>
  <si>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</si>
  <si>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</si>
  <si>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</si>
  <si>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</si>
  <si>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</si>
  <si>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</si>
  <si>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</si>
  <si>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</si>
  <si>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</si>
  <si>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</si>
  <si>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</si>
  <si>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</si>
  <si>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</si>
  <si>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</si>
  <si>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</si>
  <si>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Tipo de control aplicado</t>
  </si>
  <si>
    <t xml:space="preserve">¿Cómo?
Causa Inmediata  </t>
  </si>
  <si>
    <t xml:space="preserve">¿Qué?
Impacto </t>
  </si>
  <si>
    <t xml:space="preserve">¿Por qué?
Causa raíz </t>
  </si>
  <si>
    <t>Ponderación controles (%)</t>
  </si>
  <si>
    <t>AAUT-RC-002</t>
  </si>
  <si>
    <t>Plazo de ejecución</t>
  </si>
  <si>
    <t>Fecha Inicio</t>
  </si>
  <si>
    <t>Fecha finalización</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</si>
  <si>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</si>
  <si>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</si>
  <si>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</si>
  <si>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</si>
  <si>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</si>
  <si>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ocasionado por debilidades en el control de acceso lógico de las plataformas digitales asignadas al equipo digital, o por falta de claridad sobre los aspectos relacionados con Seguridad de la información, o por capacidad tecnológica insuficiente o por falla o ausencia de copias de respaldo</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</si>
  <si>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</si>
  <si>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</si>
  <si>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 xml:space="preserve">En caso de que se requiera la restauración de la información se solicitará al proveedor a través de los canales correspondientes, o en caso de incumplimiento  por parte del proveedor se realizarán los trámites jurídicos determinados entre las parte. </t>
  </si>
  <si>
    <t>1. El contratista designado para coordinar las actividades del equipo digital, cada vez que se realiza la contratación de un miembro del equipo digital designado a la administración u optimización de los contenidos audiovisuales en las plataformas digitales del Canal, realizará la asignación de los permisos de usuarios para garantizar el buen uso y la limitación de acceso de las mismas. En caso de haber cambios en la designación de la actividad, deben realizarse los ajustes requeridos, quedando explícito en los correos electrónicos como evidencia de la acción.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</si>
  <si>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Contratista designado para coordinar las actividades del equipo digital, el director operativo y/o el profesional especializado grado 3 de programación</t>
  </si>
  <si>
    <t>1. N° de correos electrónicos
2. N° de solicitudes de soporte tecnológico o de ajustes de contenidos derivado de manipulación, falsificación o alteración, cuando haya lugar a ello.</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</si>
  <si>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</si>
  <si>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</si>
  <si>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Posibilidad de</t>
  </si>
  <si>
    <t>Facilitar copias de material audiovisual</t>
  </si>
  <si>
    <t xml:space="preserve"> sin el debido procedimiento </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</si>
  <si>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</si>
  <si>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La auxiliar de atención al ciudadano o quien haga sus veces</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</si>
  <si>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</si>
  <si>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</si>
  <si>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</si>
  <si>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</si>
  <si>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</si>
  <si>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</si>
  <si>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afectación en la prestación de servicios asociados al otorgamiento de permisos de retransmisión de señal,</t>
  </si>
  <si>
    <t>a través de la solicitud de cobros no autorizados</t>
  </si>
  <si>
    <t>a cambio de beneficios económicos personales.</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</si>
  <si>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</si>
  <si>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</si>
  <si>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</si>
  <si>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 xml:space="preserve">Información de la GTyS y SUIT revisada y ajustada (si es el caso) en el componente de cobros asociados. </t>
  </si>
  <si>
    <t xml:space="preserve">1. Una revisión realizada en el año </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</si>
  <si>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</si>
  <si>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</si>
  <si>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emisión de contenidos que no están asociados a la misionalidad de Capital o a un convenio o contrato suscrito por el canal</t>
  </si>
  <si>
    <t>Por presiones externas o conflictos de intereses de alguno(s) de los miembros de la cadena que define y pone en pantalla los contenidos a emitir</t>
  </si>
  <si>
    <t>Para favorecer a un tercero (persona, cliente o entidad)</t>
  </si>
  <si>
    <t>El profesional especializado de Programación grado 3 y el equipo de programación</t>
  </si>
  <si>
    <t>Hacen seguimiento y registro a la continuidad diaria de emisión, en cumplimiento de los procedimientos y manuales internos, para validar que los contenidos puestos en la parrilla den cumplimiento con los lineamientos editoriales de Capital.</t>
  </si>
  <si>
    <t>En caso de identificar una posible desviación, el profesional especializado de programación grado 3 o el director operativo realizará el análisis e indagación de la situación presentada sobre programación de contenidos que no están asociados a la misionalidad de Capital o a un convenio o contrato suscrito por el canal.</t>
  </si>
  <si>
    <t>1. El profesional especializado de programación grado 3 y el auxiliar de tráfico realizan mínimo una vez al mes solicitudes a la Dirección Operativa para la validación de la parrilla de programación y/o novedades.
2. El auxiliar de tráfico remite los correos electrónicos comunicando a las áreas competentes la continuidad de emisión de cada día.
3. Los operadores de máster diligencian diariamente las bitácoras de seguimiento de los contenidos emitidos
Todo lo anterior se realiza con el objeto de verificar el cumplimiento de los puntos de control en la gestión de la programación en relación con contenidos que no provienen de los equipos de producción o comercialización del canal.</t>
  </si>
  <si>
    <t>1. Acta en la que el director operativo aprueba la parrilla.
2. Correos electrónicos con la continuidad diaria de emisión.
3. Bitácoras diarias de seguimiento a la emisión.</t>
  </si>
  <si>
    <t>Profesional especializado de programación grado 3 
Auxiliar de tráfico</t>
  </si>
  <si>
    <t>1. Número de solicitudes realizadas al dirección operativa para la validación de la parrilla.
2. Número de correos electrónicos con la continuidad diaria de emisión.
3.  Número de bitácoras diarias de seguimiento a la emisión.</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</si>
  <si>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</si>
  <si>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</si>
  <si>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Difusión intencional de información sin los controles necesarios </t>
  </si>
  <si>
    <t>de manera innecesaria, malintencionada, poco veraz o sesgada</t>
  </si>
  <si>
    <t xml:space="preserve">atendiendo a intereses particulares internos o externos. </t>
  </si>
  <si>
    <t xml:space="preserve">El profesional especializado de  Comunicaciones. </t>
  </si>
  <si>
    <t>Aplica una ruta de revisión del contenido a publicar o difundir.</t>
  </si>
  <si>
    <t xml:space="preserve">Se realiza una verificación continua de la información a publicar que permite identificar cualquier tipo de desviación o diferencia. </t>
  </si>
  <si>
    <t xml:space="preserve">1. Mantener la aplicación de la ruta de revisión del contenido a publicar o difundir por parte de Prensa y Comunicaciones. 
2. Incluir la descripción de la ruta de revisión de contenido a publicar en la Política de Comunicaciones . </t>
  </si>
  <si>
    <t>1. Comunicaciones entre Prensa y Comunicaciones y las diferentes áreas. 
2. Descripción de la ruta incluida en la Política de Comunicaciones.</t>
  </si>
  <si>
    <t>Profesional especializado de prensa y comunicaciones</t>
  </si>
  <si>
    <t>1. Política de Comunicaciones con la ruta de aprobación incluida.</t>
  </si>
  <si>
    <t>Conceptualizar, diseñar y/o ejecutar estrategias de comunicación pública y estrategias de 360o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</si>
  <si>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</si>
  <si>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 xml:space="preserve">obtención de comisiones u otro tipo de ventajas con los clientes de proyectos estratégicos,
</t>
  </si>
  <si>
    <t>favoreciendo intereses particulares</t>
  </si>
  <si>
    <t>en detrimento de la rentabilidad de Capital.</t>
  </si>
  <si>
    <t>Líder de proyectos estratégicos y
Profesional grado 1 de ventas y mercadeo</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</si>
  <si>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jurídicos y financieros, así mismo la resolución de tarifas y el seguimiento a la gestión del equipo de proyectos estratégicos presenta información confiable y trazable</t>
  </si>
  <si>
    <t>En caso de identificarse desviaciones en la formulación de cotizaciones  y/o propuesta creativa y presupuesto, así como para la aplicación de descuentos, el líder de proyectos estratégicos (contratista) y/o el profesional de ventas y mercadeo realizaran la revisión de los antecedentes del evento y el contexto del mismo y posteriormente elevara al caso al Gerente, con base en la decisión que esta instancia tome, se realizaran las acciones correspondientes</t>
  </si>
  <si>
    <t xml:space="preserve">El Líder de proyectos estratégicos y/o el profesional grado 1 de ventas y mercadeo, cada vez que se perfecciona un contrato u oferta de servicio, realizan la asignación de los productores para las diferentes cuentas del área, así mismo realizan las reuniones de tráfico (mínimo dos veces en el mes) con los equipos de proyectos estratégicos (comunicación pública y negocios estratégicos). Como soporte de la ejecución de estas actividades se realiza el registro de la información en la herramienta dispuesta para este fin.
Nota: este control incluye la información relacionada con contratos ejecutados directamente por los equipos de la dirección operativa.
</t>
  </si>
  <si>
    <t>1. Documento drive que da soporte del seguimiento ejecutivo realizado a las cuentas en su medio de soporte</t>
  </si>
  <si>
    <t>Líder de proyectos estratégicos y/o
Profesional grado 1 de ventas y mercadeo</t>
  </si>
  <si>
    <t xml:space="preserve">1. Número de reuniones de tráfico realizadas </t>
  </si>
  <si>
    <t>Gestión de recursos administrativos - gestión documental</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</si>
  <si>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</si>
  <si>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</si>
  <si>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</si>
  <si>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</si>
  <si>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</si>
  <si>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</si>
  <si>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</si>
  <si>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Dejando la trazabilidad de la información asociada al préstamo de los documentos físicos del Archivo Central de la entidad.</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</si>
  <si>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</si>
  <si>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</si>
  <si>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</si>
  <si>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</si>
  <si>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</si>
  <si>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 xml:space="preserve">Dejando la trazabilidad de la información asociada al préstamo o a la generación de accesos a los documentos digitales del archivo central.  </t>
  </si>
  <si>
    <t>Gestión de recursos administrativos - Servicios Administrativos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</si>
  <si>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</si>
  <si>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</si>
  <si>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</si>
  <si>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</si>
  <si>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</si>
  <si>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Lo anterior permite llevar a cabo la salida no controlada de elementos del inventario del Canal. En caso de presentarse fallas en la aplicación del control.</t>
  </si>
  <si>
    <t xml:space="preserve">1. Ejecutar el procedimiento AGRI-SA-PD-008 SALIDA DE ELEMENTOS DEL ALMACÉN y actualización en caso de  requerirlo. </t>
  </si>
  <si>
    <t>1. Salidas de elementos del almacén debidamente firmadas por los responsables de los bienes de Propiedad, planta y Equipo de Canal Capital</t>
  </si>
  <si>
    <t xml:space="preserve">Técnico de Servicios Administrativos  </t>
  </si>
  <si>
    <t>1. Documentos de salida de elementos del almacén debidamente firmadas por los responsables de los nuevos bienes de Propiedad, planta y Equipo de Canal Capital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</si>
  <si>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</si>
  <si>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</si>
  <si>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2. Ejecutar el procedimiento AGRI-SA-PD-010 TOMA FÍSICA DE INVENTARIOS de acuerdo con la periodicidad definida y/o ejecutar el procedimiento AGRI-SA-PD-011 ENTREGA DE INVENTARIO INDIVIDUAL cuando haya lugar.</t>
  </si>
  <si>
    <t>2. Actas de reuniones firmadas por el área de Servicios Administrativos junto con registro fotográfico de la toma física realizada.</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</si>
  <si>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</si>
  <si>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</si>
  <si>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</si>
  <si>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</si>
  <si>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</si>
  <si>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3. Revisión de las obligaciones contractuales del servicio de vigilancia de la entidad en su etapa precontractual
4. Solicitar anualmente un estudio de seguridad para Capital.</t>
  </si>
  <si>
    <t>3. Contrato de seguridad firmado. 
4. Estudios de seguridad de los lugares donde se presta el servicio de vigilancia y seguridad privada</t>
  </si>
  <si>
    <t>1. Un (1) documento con el estudio de seguridad.
2. Una (1) minuta contractual del servicio de vigilancia con las obligaciones definidas por la entidad.</t>
  </si>
  <si>
    <t>Gestión de recursos administrativos - Sistemas</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</si>
  <si>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</si>
  <si>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</si>
  <si>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</si>
  <si>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</si>
  <si>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</si>
  <si>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</si>
  <si>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1. Elaborar anexos técnicos para los procesos de adquisición de bienes y/o servicios que realiza el área.</t>
  </si>
  <si>
    <t>1. Anexo técnico de los procesos adelantados en el periodo</t>
  </si>
  <si>
    <t>Profesional Especializado de Sistemas</t>
  </si>
  <si>
    <t>1. Número de anexos técnicos elaborados / Total de contratos de adquisición de bienes y servicios del área.</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</si>
  <si>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</si>
  <si>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</si>
  <si>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2. Identificar los valores de referencia históricos de la entidad y del sector (Colombia Compra Eficiente)</t>
  </si>
  <si>
    <t>1. Estudios del mercado y análisis del sector de los procesos adelantados</t>
  </si>
  <si>
    <t>1. Número de estudios de mercado y análisis de sector adelantados por adquisición de bienes y/o servicios / Total de contratos de adquisición de bienes y servicios del área.</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</si>
  <si>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</si>
  <si>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</si>
  <si>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Vinculación de una persona sin el cumplimiento de la totalidad de requisitos.</t>
  </si>
  <si>
    <t>Sin la verificación del cumplimiento de la totalidad de requisitos.</t>
  </si>
  <si>
    <t>Por influencia externa o por presión de un tercero.</t>
  </si>
  <si>
    <t>Profesional de Talento Humano
Subdirector administrativo</t>
  </si>
  <si>
    <t>Ejecutar procedimiento AGTH-PD-005 INGRESO DE SERVIDORES PUBLICOS : Puntos de control: 5 Actividades: 3 (Formato AGTH-FT-036 VERIFICACIÓN DEL CUMPLIMIENTO DE PERFIL DEL CARGO)
Cada vez que ingresa un servidor se realiza la validación de la documentación teniendo en cuenta lo definido en el procedimiento.
Con la aplicación del punto de control se verifica el cumplimiento de los requisitos mínimos para desempeñar un cargo.</t>
  </si>
  <si>
    <t xml:space="preserve">La información de la evaluación reposa en la historia laboral del servidor. </t>
  </si>
  <si>
    <t xml:space="preserve">1. Realizar una reunión interna en el Área de Recursos Humanos, abordando la temática de selección de personal. </t>
  </si>
  <si>
    <t xml:space="preserve">* Acta de reunión interna tratando el tema de selección de personal. </t>
  </si>
  <si>
    <t xml:space="preserve">Profesional de Talento humano </t>
  </si>
  <si>
    <t>Número de reuniones realizadas / número de reuniones programadas.</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</si>
  <si>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</si>
  <si>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</si>
  <si>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de recibir o solicitar cualquier dádiva o beneficio</t>
  </si>
  <si>
    <t xml:space="preserve">Demora injustificada en los pagos para obligar al contratista a dar una dádiva a cambio de agilizar el pago. </t>
  </si>
  <si>
    <t xml:space="preserve">Falta de control en el número consecutivo de radicación. 
Falta de herramientas ofimáticas que ejerzan control sobre el consecutivo generando las alertas necesarias. 
 </t>
  </si>
  <si>
    <t>Subdirector Financiero.
Profesionales de la Subdirección Financiera.</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</si>
  <si>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</si>
  <si>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 xml:space="preserve">El número de radicado y el número de orden de pago permiten verificar cuáles cuentas no llegan a Tesorería en el mismo orden para hacer el respectivo seguimiento. </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</si>
  <si>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</si>
  <si>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 xml:space="preserve">1. Informe de ORDPAGO trámite de cuentas. 
Este reporte genera fecha de liquidación y de pago de las cuentas. </t>
  </si>
  <si>
    <t>1. Número de cuentas tramitadas/ Número de cuentas radicadas. 
2. Fecha de pago/ Fecha de radicación.
3. Informe de Ordpago.</t>
  </si>
  <si>
    <t>Registrar información financiera errada.</t>
  </si>
  <si>
    <t xml:space="preserve">Falta de controles desde el origen (áreas productoras de la información) hasta el registro de la misma en la Subdirección Financiera. 
</t>
  </si>
  <si>
    <t>Con el fin de beneficiar a un tercero.</t>
  </si>
  <si>
    <t>Subdirector Financiero.
Profesionales de la Subdirección Financiera.
Generadores de información de otras áreas.</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</si>
  <si>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</si>
  <si>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</si>
  <si>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</si>
  <si>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 xml:space="preserve">1. Procedimientos actualizados y publicados
2. Política Financiera actualizada. 
3. Conciliaciones mensuales y cruces de información. 
4. Informe mensual de Gestión Financiera. </t>
  </si>
  <si>
    <t xml:space="preserve">Subdirector Financiero.
Profesionales de la Subdirección Financiera.
Generadores de Información. </t>
  </si>
  <si>
    <t xml:space="preserve">1. Número de conciliaciones 
2. Informes de gestión financiera.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</si>
  <si>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</si>
  <si>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proceso contractual que deba realizarse, incluyendo el acompañamiento durante  la ejecución y liquidación de los contratos.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</si>
  <si>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Establecer en los estudios de conveniencia y oportunidad y/o en los en los pliegos de condiciones, disposiciones que permitan direccionar hacia una persona, grupo y/o firma en particular, la obtención de un contrato determinado</t>
  </si>
  <si>
    <t xml:space="preserve">por acción u omisión generada con dolo, presión de superiores o terceros, </t>
  </si>
  <si>
    <t>en busca de un beneficio privado resultando en una desviación de la gestión pública.</t>
  </si>
  <si>
    <t>El área Jurídica y el área requirente en los procesos contractuales</t>
  </si>
  <si>
    <t>Dar cumplimiento a lo definido en el  AGJC-CN-MN-001 MANUAL DE CONTRATACIÓN, teniendo en cuenta lo descrito en la sección ETAPAS DEL PROCESO DE CONTRATACIÓN - ETAPA DE PLANEACIÓN - Estudios y documentos previos, en la cual se establece que para personas naturales y jurídicas se debe realizar la verificación de idoneidad y experiencia de conformidad con la necesidad planteada por la dependencia solicitante de la contratación.</t>
  </si>
  <si>
    <t>Los controles establecidos por el Área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
Durante el proceso de definición de los estudios de conveniencia y oportunidad y/o en los pliegos de condiciones se realizan mesas de trabajo y/o reuniones con el fin de aclarar las inquietudes que surjan en los procesos de contratación, con el área requirente.</t>
  </si>
  <si>
    <t>1. Realizar dos jornadas de socialización sobre el Manual de contratación, en especial la relacionada con la elaboración de estudios previos indicando a las áreas las razones por las cuales no se debe direccionar ningún proceso de contratación en ninguna de sus modalidades.</t>
  </si>
  <si>
    <t>1. Acta de asistencia a jornada de socialización, presentación.</t>
  </si>
  <si>
    <t>Profesional especializado del área jurídica y contractual</t>
  </si>
  <si>
    <t>1. No. De actividades ejecutadas / No. De actividades programadas.</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</si>
  <si>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</si>
  <si>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</si>
  <si>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recibir sanciones de tipo disciplinario, penal y/o fiscal, así como generar afectaciones en  la calidad de la emisión de la señal del canal.</t>
  </si>
  <si>
    <t>debido a la manipulación de la información precontractual para la adquisición de equipos y servicios asociados al proceso</t>
  </si>
  <si>
    <t xml:space="preserve">por el interés de obtener comisiones o beneficiar a terceros, así como por falta o incumplimiento de controles o lineamientos para establecer las condiciones técnicas, pliego de condiciones o reglas de participación según lo definido en el manual de contratación de Capital que se encuentre vigente. </t>
  </si>
  <si>
    <t>El profesional especializado grado 3 de técnica apoyado por su equipo de trabajo</t>
  </si>
  <si>
    <t>cada vez que se tiene la necesidad de contratación que requiere estudios de mercado y de acuerdo al Plan Anual de Adquisiciones, se atienden los lineamientos definidos en el documento AGJC-CN-MN-001 Manual de contratación que se encuentre vigente, estableciendo las condiciones y validándola con la información suministrada por los oferentes.</t>
  </si>
  <si>
    <t xml:space="preserve">En caso de identificar una posible desviación se tomarán las medidas correspondientes. Por solicitud del área jurídica podrán presentarse revisiones e investigaciones adicionales. </t>
  </si>
  <si>
    <t xml:space="preserve">El Profesional Especializado grado 3 de técnica o el ingeniero de apoyo de técnica - servicio temporal o a quien delegue, cada vez que requieran iniciar un proceso de contratación en el cual sea necesario efectuar un estudio de mercado realiza las siguientes acciones:
1. Proyección de un anexo técnico
2. Invitación a cotizar a empresas con experiencia en el producto o servicios a contratar
3. Comparación de las ofertas </t>
  </si>
  <si>
    <t>Carpeta "estudio de mercado" con la siguiente información:
1. Estudio de mercado correspondiente al proceso a contratar cuando aplique.
2. Ofertas de proveedores
3. Anexos técnicos
4. Archivo "cuadro consolidado"
5. "AGJC-CN-FT-028 listado de documentos para contratar"</t>
  </si>
  <si>
    <t>Profesional especializado grado 3 de técnica</t>
  </si>
  <si>
    <t>1. Total de procesos precontractuales, elaborados por técnica/ Total de procesos precontractuales  que requieren estudio de mercado.</t>
  </si>
  <si>
    <t>Realizar reportes de avances manipulados e inconsistentes respecto a la ejecución real de presupuesto y de metas en los proyectos de inversión de la Entidad</t>
  </si>
  <si>
    <t>para el favorecimiento de un tercero</t>
  </si>
  <si>
    <t>debido a presiones externas para alterar la información</t>
  </si>
  <si>
    <t>Equipo de planeación - profesional asignado y líder y/o responsable del proceso</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</si>
  <si>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</si>
  <si>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</si>
  <si>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</si>
  <si>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</si>
  <si>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Profesional de Planeación.
Equipo de Planeación.
Responsables del reporte de metas de los proyectos de inversión</t>
  </si>
  <si>
    <t>1. Número de reportes realizados en el sistema SEGPLAN y/o SPI / Total de reportes según la programación de la SDP y DNP para los seguimientos en SEGPLAN y SPI de la vigencia.</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</si>
  <si>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</si>
  <si>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clientes y audiencias del canal, y gestionar 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Proyectos estratégicos
4. Producción de contenidos digitales
5. Producción de contenidos autopromos
6. Transmisiones culturales y deportivas</t>
  </si>
  <si>
    <t xml:space="preserve">afectación económica por procesos de selección inadecuados de la prestación de servicios y/o adquisición de bienes con los recursos asignados para la producción de contenidos </t>
  </si>
  <si>
    <t>con el fin obtener beneficio propio o para favorecer un tercero</t>
  </si>
  <si>
    <t>Debido a la ausencia o incumplimiento de controles adecuados, definidos por la oficina jurídica, para el proceso de selección y contratación de proveedores que prestan servicios de administración delegada, servicios logísticos y/o adquisición de contenidos</t>
  </si>
  <si>
    <t>El Profesional especializado de producción grado 3 o grado 2 de producción y/o director operativo</t>
  </si>
  <si>
    <t>verifica que la formulación de condiciones técnicas y financieras contenidas en los documentos precontractuales a radicar en el área jurídica, para la adquisición de los bienes o servicios requeridos en el marco de la producción de contenidos audiovisuales, estén en coherencia con los lineamientos institucionales definidos en el Plan Anual de Adquisiciones - PAA y/o AGJC-CN-MN-001 manual de contratación que se encuentre vigente, según corresponda.</t>
  </si>
  <si>
    <t>a través de la firma del estudio previo suministrado al área jurídica para iniciar la etapa contractual, y una vez formalizado la minuta se evidencia a través de los soportes de la supervisión realizada al servicio o producto contratado por la entidad al proveedor seleccionado.
En caso de que el área jurídica identifique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interventoría.</t>
  </si>
  <si>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será determinado por el área jurídica de la entidad y el equipo de la Dirección Operativa seguirá los lineamientos por dicha instancia definidos).</t>
  </si>
  <si>
    <t>Profesional especializado de producción grado 3 y/o Director Operativo</t>
  </si>
  <si>
    <t>Número de expedientes cargados  carpeta drive compartida o en el link de Secop II</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</si>
  <si>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</si>
  <si>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</si>
  <si>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generar detrimentos patrimoniales, sanciones al equipo de la Oficina de Control Interno y/o impedir el inicio de indagaciones y/o investigaciones disciplinarias, penales y/o fiscales por</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</si>
  <si>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</si>
  <si>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</si>
  <si>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</si>
  <si>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</si>
  <si>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t>
  </si>
  <si>
    <t>1. Revisión y/o actualización del procedimiento AUDITORIAS DE GESTIÓN [CCSE-PD-002].
2. Revisión y/o actualización del procedimiento SEGUIMIENTOS [CCSE-PD-003].
3. Socializar el Procedimiento AUDITORIAS DE GESTIÓN (CCSE-PD-002) revisado o actualizado en la vigencia. 
4. Socializar el Procedimiento SEGUIMIENTOS (CCSE-PD-003) revisado o actualizado en la vigencia.</t>
  </si>
  <si>
    <t>1. Procedimientos revisados y/o actualizados.
2. Acta de reunión de la socialización de los procedimientos revisados o actualizados.</t>
  </si>
  <si>
    <t xml:space="preserve">Jefe de la Oficina de Control Interno y Profesionales de la Oficina de Control Interno </t>
  </si>
  <si>
    <t>1. Procedimientos revisados y/o actualizados y socializados / 2</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</si>
  <si>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</si>
  <si>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</si>
  <si>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se verifica lo observado por el área con los soportes entregados por el área, en caso de no corresponder se procede a la modificación de manera previa a la publicación o emisión del seguimiento.</t>
  </si>
  <si>
    <t>1. Formular el Plan de Fomento de la Cultura del Autocontrol.
2. Realizar seguimiento al Plan de Fomento de la Cultura del Autocontrol mínimo una (1) vez al mes.</t>
  </si>
  <si>
    <t xml:space="preserve">1. Plan de Fomento de la Cultura del Autocontrol.
2. Seguimiento al Plan de Fomento de la Cultura del Autocontrol. </t>
  </si>
  <si>
    <t>1. Plan de fomento formulado / 1
2. Seguimientos adelantados / 11</t>
  </si>
  <si>
    <t xml:space="preserve">Los profesionales de la Oficina de Control Interno </t>
  </si>
  <si>
    <t>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</si>
  <si>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En caso de detectarse fallas en la operación del control, se programan capacitaciones internas sobre el contenido del código y otros temas que fortalezcan las capacidades del equipo de la Oficina de Control Interno.</t>
  </si>
  <si>
    <t>1. Revisar y/o actualizar el Código de Ética del Auditor - Canal Capital.
2. Suscribir el Compromiso Ético del Auditor Interno al inicio de la nueva contratación- Canal Capital y remitir al expediente de cada integrante de la OCI.
3. Socializar a los integrantes de la OCI, sobre el Código de Ética del Auditor y el Código de Integridad.</t>
  </si>
  <si>
    <t>1. Código de ética revisado y/o actualizado. 
2. Acta de reunión de socialización del documento revisado y/o actualizado.
3. Compromiso ético del auditor suscrito.</t>
  </si>
  <si>
    <t>1. Documento revisado y/o actualizado y socializado / 1
2. Compromiso ético del auditor suscrito en el expediente de cada integrante de la OCI.</t>
  </si>
  <si>
    <t>suscriben sus contratos de prestación de servicios, incluida la cláusula de confidencialidad y uso de la información.</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</si>
  <si>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</si>
  <si>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1. Revisar y/o actualizar el Estatuto de Auditoría - Canal Capital
2. Revisar y/o actualizar el Manual de Auditoría Interna - Canal Capital
3. Socialización del Estatuto de Auditoría Interna y Manual de Auditoría al equipo de la Oficina de Control Interno. </t>
  </si>
  <si>
    <t xml:space="preserve">1. Estatuto de auditoría revisado y/o actualizado.
2. Manual de auditoría revisado y/o actualizado.
3. Acta de reunión de socialización de los documentos revisados y/o actualizados. </t>
  </si>
  <si>
    <t>1. Documentos revisados y/o actualizados y socializados / 2</t>
  </si>
  <si>
    <t>PRIMER SEGUIMIENTO 2023</t>
  </si>
  <si>
    <t>1. Fecha seguimiento</t>
  </si>
  <si>
    <t>2. Evidencias o soportes ejecución acción de mejora</t>
  </si>
  <si>
    <t>3. Actividades realizadas  a la fecha</t>
  </si>
  <si>
    <t>4. Resultado del indicador</t>
  </si>
  <si>
    <t>5. Alerta</t>
  </si>
  <si>
    <t>6. Análisis - Seguimiento OCI</t>
  </si>
  <si>
    <t>7. Auditor que realizó el seguimiento</t>
  </si>
  <si>
    <t>Mapa de Riesgos de Corrupción
Versión 2
Fecha de publicación: 13/03/2023
Primer Seguimiento vigencia 2023
Oficina de Control Interno</t>
  </si>
  <si>
    <t>Universo</t>
  </si>
  <si>
    <t>Jizeth González</t>
  </si>
  <si>
    <t>1. Correo electrónico</t>
  </si>
  <si>
    <t>1. https://bogota.gov.co/servicios/guia-de-tramites-y-servicios/copias-de-material-audiovisual-opa
2. Certificado de confiabilidad de la información</t>
  </si>
  <si>
    <r>
      <t xml:space="preserve">Reporte S. Ciudadano: </t>
    </r>
    <r>
      <rPr>
        <sz val="8"/>
        <color theme="1"/>
        <rFont val="Tahoma"/>
        <family val="2"/>
      </rPr>
      <t xml:space="preserve">Se actualizó en la GTyS el valor del cobro de las copias de material audiovisual.
</t>
    </r>
    <r>
      <rPr>
        <b/>
        <sz val="8"/>
        <color theme="1"/>
        <rFont val="Tahoma"/>
        <family val="2"/>
      </rPr>
      <t xml:space="preserve">Análisis OCI: </t>
    </r>
    <r>
      <rPr>
        <sz val="8"/>
        <color theme="1"/>
        <rFont val="Tahoma"/>
        <family val="2"/>
      </rPr>
      <t xml:space="preserve">Se verifica el certificado de confiabilidad de la información actualizada en la Guía de Trámites y Servicios de Bogotá remitido el 2 de febrero de 2023 a la Dirección del del Sistema Distrital de Servicio a la Ciudadanía, de igual manera se verifica la actualización de la tarifa indicada en la página web. Teniendo en cuenta lo anterior, así como la fecha de terminación programada, se califica como </t>
    </r>
    <r>
      <rPr>
        <b/>
        <sz val="8"/>
        <color theme="1"/>
        <rFont val="Tahoma"/>
        <family val="2"/>
      </rPr>
      <t>"Terminada"</t>
    </r>
    <r>
      <rPr>
        <sz val="8"/>
        <color theme="1"/>
        <rFont val="Tahoma"/>
        <family val="2"/>
      </rPr>
      <t xml:space="preserve">. 
Se recomienda de igual manera que se adelante la verificación del control establecido, respecto a la identificación de desviaciones u observaciones respecto a cobros no autorizados, ya que no se define la responsabilidad de adelantar las investigaciones determinadas, lo anterior, teniendo en cuenta lo establecido en las herramientas de gestión del riesgo de Capital y la Guía para la Administración del Riesgo y el diseño de controles en entidades públicas, Versión 6. </t>
    </r>
  </si>
  <si>
    <t>1. Soporte consolidado de la información precontractual de los servicios de administración delegada, transporte y avance en la contratación de producciones por encargo.</t>
  </si>
  <si>
    <r>
      <t xml:space="preserve">Cada vez que se identifica la necesidad de adquisición de contenidos o servicios logísticos para la Dirección Operativa, los equipos técnicos, financieros y jurídicos designados para el apoyo de los procesos de contratación de bienes y servicios, realizan la definición de las condiciones técnicas, jurídicas y financieras para la contratación de los proveedores requeridos para la producción de contenidos audiovisuales. Lo anterior con el objetivo de garantizar el cumplimiento del principio de selección objetiva y convalidando los requisitos mínimos definidos por Capital para la contratación de proveedores en el marco del Manual de contratación y procedimientos relacionados que se encuentren vigentes. 
</t>
    </r>
    <r>
      <rPr>
        <b/>
        <sz val="8"/>
        <rFont val="Tahoma"/>
        <family val="2"/>
      </rPr>
      <t>Nota:</t>
    </r>
    <r>
      <rPr>
        <sz val="8"/>
        <rFont val="Tahoma"/>
        <family val="2"/>
      </rPr>
      <t xml:space="preserve"> 
Se realiza una descripción ampliada de los responsables del control, los cuales participaran, según corresponda y de acuerdo con la etapa precontractual:
Coordinador de producción cambiar por profesional especializado grado 3
Profesional universitario de producción cambiar por profesional especializado grado 2
Profesional grado 1 de ventas y mercadeo
Contratista designado para coordinar las actividades del equipo digital
Contratista designado para coordinar las actividades del proyectos estratégicos
Contratista designado para coordinar las actividades del equipo cultura - ciudadanía y educación
Contratista designado como productor de contenido, ejecutivo y/o logístico de un proyecto audiovisual
Colaboradores de técnica y/o programación, según corresponda y de acuerdo a la pertinencia de la producción
Colaboradores de la subdirección financiera, jurídica y administrativa designados</t>
    </r>
  </si>
  <si>
    <t>Los soportes se encuentran distribuidos en las siguientes carpetas:
1. SOPORTE MALETA AVIWEST
2. ENERGY SAS
3. CONECTIVIDAD
4. COMPRA SERVIDOR DE ALMACENAMIENTO
5. COMPRA PANTALLA INTERACTIVA</t>
  </si>
  <si>
    <r>
      <t xml:space="preserve">Reporte Técnica: </t>
    </r>
    <r>
      <rPr>
        <sz val="8"/>
        <color theme="1"/>
        <rFont val="Tahoma"/>
        <family val="2"/>
      </rPr>
      <t>Durante el 1er cuatrimestre de 2023 el área técnica realizó la etapa precontractual a cinco (5) procesos para lo cual se elaboraron los siguientes documentos: 1. Proyección de un anexo técnico. 2. Invitación a cotizar a empresas con experiencia en el producto o servicios a contratar 3. Comparación de las ofertas.
Los procesos corresponden a los siguientes servicios o productos:
1. Prestación de servicio de mantenimiento preventivo y correctivo para plantas eléctricas, UPS y aireas acondicionados. 2. Soporte a la maleta AVWEST y dos (2) licencias. 3. Compra del servidor de almacenamiento. 4. Compra de pantalla interactiva. 5. Servicio de Conectividad. El control se realizó sin anomalías</t>
    </r>
    <r>
      <rPr>
        <b/>
        <sz val="8"/>
        <color theme="1"/>
        <rFont val="Tahoma"/>
        <family val="2"/>
      </rPr>
      <t xml:space="preserve">
Análisis OCI: </t>
    </r>
    <r>
      <rPr>
        <sz val="8"/>
        <color theme="1"/>
        <rFont val="Tahoma"/>
        <family val="2"/>
      </rPr>
      <t>Se adelanta la verificación de los soportes remitidos en los que se observa la consolidación de las ofertas, anexos técnicos e invitación para cotizar; sin embargo, se recomienda al área que adelante la verificación de la formulación del riesgo dado que es contractual, más no del proceso de G. Técnica como tal. Teniendo en cuenta lo anterior, es importante revisar si el riesgo se puede presentar al interior del proceso o en su defecto enfocar a la posibilidad de manipulación de aspectos técnicos de los equipos requeridos con el fin de favorecer la selección de contratistas o proveedores. Teniendo en cuenta lo anterior, se califica la acción</t>
    </r>
    <r>
      <rPr>
        <b/>
        <sz val="8"/>
        <color theme="1"/>
        <rFont val="Tahoma"/>
        <family val="2"/>
      </rPr>
      <t xml:space="preserve"> "En Proceso". </t>
    </r>
  </si>
  <si>
    <t>1. Consolidado de préstamos enero, febrero, marzo, abril
2. Base préstamos 2023</t>
  </si>
  <si>
    <t>1. Plan de fomento de la cultura del autocontrol</t>
  </si>
  <si>
    <t xml:space="preserve">1. Compromisos éticos suscritos por el equipo de la Oficina de Control Interno
2. Reunión de socialización del código de ética </t>
  </si>
  <si>
    <r>
      <t xml:space="preserve">Reporte OCI: </t>
    </r>
    <r>
      <rPr>
        <sz val="8"/>
        <color theme="1"/>
        <rFont val="Tahoma"/>
        <family val="2"/>
      </rPr>
      <t xml:space="preserve">Para la presente vigencia se adelantó la construcción del cronograma de actualización de documentos del proceso con la definición de las fechas y responsables, así como el plan de trabajo con el fin de realizar la socialización de los ajustes adelantados. Teniendo en cuenta lo anterior, se califica la acción </t>
    </r>
    <r>
      <rPr>
        <b/>
        <sz val="8"/>
        <color theme="1"/>
        <rFont val="Tahoma"/>
        <family val="2"/>
      </rPr>
      <t xml:space="preserve">"En Proceso". </t>
    </r>
  </si>
  <si>
    <r>
      <t xml:space="preserve">Reporte OCI: </t>
    </r>
    <r>
      <rPr>
        <sz val="8"/>
        <color theme="1"/>
        <rFont val="Tahoma"/>
        <family val="2"/>
      </rPr>
      <t xml:space="preserve">Se adelantó la construcción del plan de fomento de la cultura del autocontrol para la presente vigencia, en el cual se registra el cumplimiento de las actividades formuladas. Lo anterior, se verifica durante las reuniones de equipo de la Oficina. Teniendo en cuenta lo anterior, se califica la acción </t>
    </r>
    <r>
      <rPr>
        <b/>
        <sz val="8"/>
        <color theme="1"/>
        <rFont val="Tahoma"/>
        <family val="2"/>
      </rPr>
      <t>"En Proceso"</t>
    </r>
    <r>
      <rPr>
        <sz val="8"/>
        <color theme="1"/>
        <rFont val="Tahoma"/>
        <family val="2"/>
      </rPr>
      <t xml:space="preserve">. </t>
    </r>
  </si>
  <si>
    <r>
      <t xml:space="preserve">Reporte OCI: </t>
    </r>
    <r>
      <rPr>
        <sz val="8"/>
        <color theme="1"/>
        <rFont val="Tahoma"/>
        <family val="2"/>
      </rPr>
      <t xml:space="preserve">El 31 de marzo de 2023 se remitieron vía correo electrónico al área jurídica los compromisos éticos suscritos por el equipo de la Oficina de Control Interno, para que estos hagan parte de los expedientes correspondientes. De igual manera se adelantó la socialización del código de ética el 17 de febrero, así como la evaluación respectiva. Teniendo en cuenta lo anterior, se califica la acción </t>
    </r>
    <r>
      <rPr>
        <b/>
        <sz val="8"/>
        <color theme="1"/>
        <rFont val="Tahoma"/>
        <family val="2"/>
      </rPr>
      <t>"En Proceso"</t>
    </r>
    <r>
      <rPr>
        <sz val="8"/>
        <color theme="1"/>
        <rFont val="Tahoma"/>
        <family val="2"/>
      </rPr>
      <t>.</t>
    </r>
  </si>
  <si>
    <r>
      <t xml:space="preserve">Reporte OCI: </t>
    </r>
    <r>
      <rPr>
        <sz val="8"/>
        <color theme="1"/>
        <rFont val="Tahoma"/>
        <family val="2"/>
      </rPr>
      <t xml:space="preserve">Para la presente vigencia se adelantó la construcción del cronograma de actualización de documentos del proceso con la definición de las fechas y responsables, así como el plan de trabajo con el fin de realizar la socialización de los ajustes adelantados. Frente a la socialización del Estatuto de auditoría se realizó la socialización y respectiva evaluación de conceptos al equipo de trabajo e 17 de febrero de 2023. Teniendo en cuenta lo anterior, se califica la acción </t>
    </r>
    <r>
      <rPr>
        <b/>
        <sz val="8"/>
        <color theme="1"/>
        <rFont val="Tahoma"/>
        <family val="2"/>
      </rPr>
      <t xml:space="preserve">"En Proceso". </t>
    </r>
  </si>
  <si>
    <t>Reportes de información mensual en el SPI a través del enalce: https://drive.google.com/drive/u/1/folders/1lTL8fzFbCQRFYDTd982eWbeEQI_shQTZ
 Reportes de información en el sistema SEGPLAN para el primer cuatrimestre del año</t>
  </si>
  <si>
    <t>Henry Beltrán</t>
  </si>
  <si>
    <t xml:space="preserve">No se ha adelantado jornada de socialización del manual de contratación. </t>
  </si>
  <si>
    <r>
      <t xml:space="preserve">1. Correo electrónico de asignación de permisos y/o listado de los permisos asignados durante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t>
    </r>
    <r>
      <rPr>
        <b/>
        <sz val="8"/>
        <rFont val="Tahoma"/>
        <family val="2"/>
      </rPr>
      <t>Nota</t>
    </r>
    <r>
      <rPr>
        <sz val="8"/>
        <rFont val="Tahoma"/>
        <family val="2"/>
      </rPr>
      <t>: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r>
  </si>
  <si>
    <r>
      <rPr>
        <b/>
        <sz val="8"/>
        <color theme="1"/>
        <rFont val="Tahoma"/>
        <family val="2"/>
      </rPr>
      <t xml:space="preserve">Reporte planeación: </t>
    </r>
    <r>
      <rPr>
        <sz val="8"/>
        <color theme="1"/>
        <rFont val="Tahoma"/>
        <family val="2"/>
      </rPr>
      <t xml:space="preserve">Durante el primer cuatrimestre se llevaron a cabo seguimientos a le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
</t>
    </r>
    <r>
      <rPr>
        <b/>
        <sz val="8"/>
        <color theme="1"/>
        <rFont val="Tahoma"/>
        <family val="2"/>
      </rPr>
      <t xml:space="preserve">Análisis OCI: </t>
    </r>
    <r>
      <rPr>
        <sz val="8"/>
        <color theme="1"/>
        <rFont val="Tahoma"/>
        <family val="2"/>
      </rPr>
      <t xml:space="preserve">De la información entregada y que se puede consultar tanto en el drive dispuesto por la OCI para este reporte como el drive compartido por planeación, se da cuenta del reporte de información a  través de la plataforma SPI para los proyectos de inversión 7511 y 7505. De igual manera se reporto la información en SEGPLAN con corte a 31 de diciembre de 2022 y con corte al 31 de marzo de 2023. 
Se califica </t>
    </r>
    <r>
      <rPr>
        <b/>
        <sz val="8"/>
        <color theme="1"/>
        <rFont val="Tahoma"/>
        <family val="2"/>
      </rPr>
      <t xml:space="preserve">"En Proceso" </t>
    </r>
    <r>
      <rPr>
        <sz val="8"/>
        <color theme="1"/>
        <rFont val="Tahoma"/>
        <family val="2"/>
      </rPr>
      <t xml:space="preserve">debido a la fecha establecida para la terminación de la acción. </t>
    </r>
  </si>
  <si>
    <t>5 soportes de salida del almacén</t>
  </si>
  <si>
    <t>Diana Romero</t>
  </si>
  <si>
    <t>Acta de reunión del 30 de marzo de 2023 Primera - Toma física de inventarios de Consumo Controlado vigencia 2023</t>
  </si>
  <si>
    <t>No se presentan soportes para el presente seguimiento.</t>
  </si>
  <si>
    <r>
      <t xml:space="preserve">Reporte Servicios Administrativos: </t>
    </r>
    <r>
      <rPr>
        <sz val="8"/>
        <color theme="1"/>
        <rFont val="Tahoma"/>
        <family val="2"/>
      </rPr>
      <t>Durante el primer cuatrimestre del 2023 no ha ingreso personal de planta al que se deba entregar inventario individual.</t>
    </r>
    <r>
      <rPr>
        <b/>
        <sz val="8"/>
        <color theme="1"/>
        <rFont val="Tahoma"/>
        <family val="2"/>
      </rPr>
      <t xml:space="preserve">
Análisis OCI: </t>
    </r>
    <r>
      <rPr>
        <sz val="8"/>
        <color theme="1"/>
        <rFont val="Tahoma"/>
        <family val="2"/>
      </rPr>
      <t xml:space="preserve">De conformidad con el reporte durante el periodo del seguimiento no hubo ingreso de funcionarios de planta a Capital. Teniendo en cuenta que la fecha de finalización de la actividad es el mes de julio, la acción se califica </t>
    </r>
    <r>
      <rPr>
        <b/>
        <sz val="8"/>
        <color theme="1"/>
        <rFont val="Tahoma"/>
        <family val="2"/>
      </rPr>
      <t>"En Proceso"</t>
    </r>
    <r>
      <rPr>
        <sz val="8"/>
        <color theme="1"/>
        <rFont val="Tahoma"/>
        <family val="2"/>
      </rPr>
      <t>.</t>
    </r>
  </si>
  <si>
    <t>Modificación contractual 3, contrato 140  de 2022</t>
  </si>
  <si>
    <t>20230214_ANEXO No 1  Mantenimiento.pdf</t>
  </si>
  <si>
    <t>Estudio Previo - Mantenimiento 2023</t>
  </si>
  <si>
    <t>Acta de reunión correspondiente a la primera del año con e fin de revisar , analizar y confirmar el control y segumiento del ingreso de personal a la planta .</t>
  </si>
  <si>
    <r>
      <t xml:space="preserve">Riesgo 
</t>
    </r>
    <r>
      <rPr>
        <sz val="8"/>
        <rFont val="Tahoma"/>
        <family val="2"/>
      </rPr>
      <t>(¿Qué puede suceder?)</t>
    </r>
  </si>
  <si>
    <r>
      <t xml:space="preserve">Probabilidad o Frecuencia
</t>
    </r>
    <r>
      <rPr>
        <sz val="8"/>
        <rFont val="Tahoma"/>
        <family val="2"/>
      </rPr>
      <t>(Sobre las causas)</t>
    </r>
  </si>
  <si>
    <r>
      <t xml:space="preserve">Impacto
</t>
    </r>
    <r>
      <rPr>
        <sz val="8"/>
        <rFont val="Tahoma"/>
        <family val="2"/>
      </rPr>
      <t>(Sobre las consecuencias)</t>
    </r>
  </si>
  <si>
    <r>
      <t xml:space="preserve">Total Nivel de Exposición
</t>
    </r>
    <r>
      <rPr>
        <sz val="8"/>
        <rFont val="Tahoma"/>
        <family val="2"/>
      </rPr>
      <t>(F x I)</t>
    </r>
  </si>
  <si>
    <r>
      <t xml:space="preserve">Total Nivel de Exposición ajustado 
</t>
    </r>
    <r>
      <rPr>
        <sz val="8"/>
        <rFont val="Tahoma"/>
        <family val="2"/>
      </rPr>
      <t>(F' x I')</t>
    </r>
  </si>
  <si>
    <t>Soporte "1. Riesgo corrupción 1er cuatrimestre 2023 Digital" - HERRAMIENTA DE CONTROL DE ACCESO/PERMISOS PLATAFORMAS DEL EQUIPO DIGITAL y reporte de actividad 2.</t>
  </si>
  <si>
    <t>Mónica Virgüéz</t>
  </si>
  <si>
    <r>
      <t xml:space="preserve">Digital: </t>
    </r>
    <r>
      <rPr>
        <sz val="8"/>
        <color theme="1"/>
        <rFont val="Tahoma"/>
        <family val="2"/>
      </rPr>
      <t xml:space="preserve">1. Se realizó la asignación de los permisos a las personas contratadas para el equipo digital a través de la herramienta interna denominada "HERRAMIENTA DE CONTROL DE ACCESO/PERMISOS PLATAFORMAS DEL EQUIPO DIGITALES", matriz diligenciada por el contratista designado para coordinar las actividades del equipo digital y el contratista de apoyo administrativo.
Asi mismo se cuenta con cuenta con un (1) correo electrónico de la ejecución del control.
2. Respecto al segundo control, durante el trimestre NO se ha detectado una falla asociada a alterar, manipular o falsificar información o contenidos en el uso de las plataformas digitales del Canal ocasionada por el proveedor o por parte de un miembro del equipo designado a la actividad. Por lo anterior no se suministrará ningún soporte o evidencia asociada.
</t>
    </r>
    <r>
      <rPr>
        <b/>
        <sz val="8"/>
        <color theme="1"/>
        <rFont val="Tahoma"/>
        <family val="2"/>
      </rPr>
      <t xml:space="preserve">Análisis OCI: </t>
    </r>
    <r>
      <rPr>
        <sz val="8"/>
        <color theme="1"/>
        <rFont val="Tahoma"/>
        <family val="2"/>
      </rPr>
      <t xml:space="preserve">Se verificó la ejecución de las 2 actividades de control establecidas, mediante el reporte de estas. De acuerdo con el indicador de la actividad y la fecha de terminación, se califica </t>
    </r>
    <r>
      <rPr>
        <b/>
        <sz val="8"/>
        <color theme="1"/>
        <rFont val="Tahoma"/>
        <family val="2"/>
      </rPr>
      <t xml:space="preserve">"En Proceso". </t>
    </r>
  </si>
  <si>
    <r>
      <t xml:space="preserve">Programación: </t>
    </r>
    <r>
      <rPr>
        <sz val="8"/>
        <color theme="1"/>
        <rFont val="Tahoma"/>
        <family val="2"/>
      </rPr>
      <t xml:space="preserve">Se cuenta con las evidencias de la validación de la parrilla por parte de la dirección operativa. De igual manera se tiene evidencia de los correo electrónicos de envió de la continuidad y de las bitácoras </t>
    </r>
    <r>
      <rPr>
        <b/>
        <sz val="8"/>
        <color theme="1"/>
        <rFont val="Tahoma"/>
        <family val="2"/>
      </rPr>
      <t xml:space="preserve">
</t>
    </r>
    <r>
      <rPr>
        <sz val="8"/>
        <color theme="1"/>
        <rFont val="Tahoma"/>
        <family val="2"/>
      </rPr>
      <t xml:space="preserve">
A</t>
    </r>
    <r>
      <rPr>
        <b/>
        <sz val="8"/>
        <color theme="1"/>
        <rFont val="Tahoma"/>
        <family val="2"/>
      </rPr>
      <t>nálisis OCI:</t>
    </r>
    <r>
      <rPr>
        <sz val="8"/>
        <color theme="1"/>
        <rFont val="Tahoma"/>
        <family val="2"/>
      </rPr>
      <t xml:space="preserve"> Se verificaron 4 actas de aprobación de parrilla (correspondientes a las parillas del primer cuatrimestre de 2023). Así mismo se evidenciaron los correos electrónicos diarios de continuidad de la emisión del primer cuatrimestre de 2023 (enero 01 a abril 30) y las bitácoras diarias del personal del master de emisión del primer cuatrimestre de 2023. De acuerdo con el indicador de la actividad y la fecha de terminación, se califica</t>
    </r>
    <r>
      <rPr>
        <b/>
        <sz val="8"/>
        <color theme="1"/>
        <rFont val="Tahoma"/>
        <family val="2"/>
      </rPr>
      <t xml:space="preserve"> "En Proceso". </t>
    </r>
  </si>
  <si>
    <t xml:space="preserve">Soporte consolidado de las actividades de control realizadas durante el cuatrimestre "1. Riesgo corrupción 1er cuatrimestre 2023 Proy Estrat"
</t>
  </si>
  <si>
    <r>
      <t xml:space="preserve">Comercialización: </t>
    </r>
    <r>
      <rPr>
        <sz val="8"/>
        <color theme="1"/>
        <rFont val="Tahoma"/>
        <family val="2"/>
      </rPr>
      <t>De acuerdo con la actividad de control establecida en el mapa de riesgos de corrupción 2023, se ha realizado el seguimiento ejecutivo a las cuentas durante el periodo de reporte, lo anterior para atender de manera preventiva la ocurrencia de este riesgo. A continuación los soportes que dan cuenta de su realización:
1. Reuniones del equipo de gestión comercial, en las cuales se asignan responsabilidades y se realiza seguimiento a las actividades o entidades contratantes, la información se consolidó en la herramienta "MCOM-FT-019. SEGUIMIENTO A LA GESTION COMERCIAL Y MERCADEO"
2. Reuniones del equipo de comunicación pública, en las cuales se asignan responsabilidades y se realiza seguimiento a las actividades o entidades contratantes, la información se consolidó en la herramienta "LINK REUNIONES DE TRÁFICO"</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Se evidenciaron soportes de las reuniones, de acuerdo con el reporte consolidado de avance realizado por Proyectos estratégicos de los meses del primer cuatrimestre 2023. Por lo cual se califica </t>
    </r>
    <r>
      <rPr>
        <b/>
        <sz val="8"/>
        <color theme="1"/>
        <rFont val="Tahoma"/>
        <family val="2"/>
      </rPr>
      <t>"En proceso".</t>
    </r>
  </si>
  <si>
    <r>
      <t>Análisis OCI:</t>
    </r>
    <r>
      <rPr>
        <sz val="8"/>
        <color theme="1"/>
        <rFont val="Tahoma"/>
        <family val="2"/>
      </rPr>
      <t xml:space="preserve"> De acuerdo con el reporte del área, se califica </t>
    </r>
    <r>
      <rPr>
        <b/>
        <sz val="8"/>
        <color theme="1"/>
        <rFont val="Tahoma"/>
        <family val="2"/>
      </rPr>
      <t>"Sin iniciar".</t>
    </r>
  </si>
  <si>
    <t>Se adjuntan los siguientes documentos. 
1. Ordenes de pago de enero a abril (Informe de pagos)
2. Archivos de cruce de cuentas radicadas y ordenes de pago de enero a abril.
3. Informe de gestión de enero a marzo .</t>
  </si>
  <si>
    <t xml:space="preserve">
1. Se adjunta procedimiento actualizado AGFF-CO-PD-001 ESTADOS FINANCIEROS. 
2. Se adjuntan conciliaciones entre áreas de enero a marzo (Conciliaciones bancarias, conciliaciones de consumo y conciliaciones de Propiedad Planta y Equipo). 
3. Informe de gestión de enero a marzo .</t>
  </si>
  <si>
    <r>
      <t xml:space="preserve">Subdirección Financiera: </t>
    </r>
    <r>
      <rPr>
        <sz val="8"/>
        <color theme="1"/>
        <rFont val="Tahoma"/>
        <family val="2"/>
      </rPr>
      <t xml:space="preserve">1. En el mes de marzo se actualizo el procedimiento de Estados Financieros. 
2. Se adjuntan los informes que se realizan con las otras áreas con el fin de conciliar las cifras. 
3. Se adjuntan los informes de gestión de enero a marzo. 
</t>
    </r>
    <r>
      <rPr>
        <b/>
        <sz val="8"/>
        <color theme="1"/>
        <rFont val="Tahoma"/>
        <family val="2"/>
      </rPr>
      <t>Análisis OCI:</t>
    </r>
    <r>
      <rPr>
        <sz val="8"/>
        <color theme="1"/>
        <rFont val="Tahoma"/>
        <family val="2"/>
      </rPr>
      <t xml:space="preserve"> Se verificaron soportes reportados, para el periodo enero - marzo 2023. Según el indicador de la actividad y la fecha de terminación, se califica </t>
    </r>
    <r>
      <rPr>
        <b/>
        <sz val="8"/>
        <color theme="1"/>
        <rFont val="Tahoma"/>
        <family val="2"/>
      </rPr>
      <t>"En Proceso".</t>
    </r>
  </si>
  <si>
    <r>
      <t xml:space="preserve">Reporte Producción: </t>
    </r>
    <r>
      <rPr>
        <sz val="8"/>
        <color theme="1"/>
        <rFont val="Tahoma"/>
        <family val="2"/>
      </rPr>
      <t xml:space="preserve">Durante el periodo de reporte se han realizado acciones precontractuales en cuanto se refiere a la contratación de:
1. Servicio de transporte
2. Administración delegada
Así mismo se realizaron algunas acciones asociadas a la etapa pre contratación y contractual  de proveedores para la producción por encargo.
</t>
    </r>
    <r>
      <rPr>
        <b/>
        <sz val="8"/>
        <color theme="1"/>
        <rFont val="Tahoma"/>
        <family val="2"/>
      </rPr>
      <t xml:space="preserve">Análisis OCI: </t>
    </r>
    <r>
      <rPr>
        <sz val="8"/>
        <color theme="1"/>
        <rFont val="Tahoma"/>
        <family val="2"/>
      </rPr>
      <t xml:space="preserve">Se remiten los soportes de la etapa pre contractual de producción y transporte, con los enlaces de publicación en SECOP II y Drive[sin permisos de acceso]; sin embargo, se recomienda al área que adelante la verificación de la formulación del riesgo dado que es contractual, más no del proceso de Producción como tal. Teniendo en cuenta lo anterior, es importante revisar si el riesgo se puede enfocar al seguimiento de la ejecución financiera, cronogramas, entrega de programas y/o cumplimiento de los proyectos aprobados. Teniendo en cuenta lo anterior, se califica la acción </t>
    </r>
    <r>
      <rPr>
        <b/>
        <sz val="8"/>
        <color theme="1"/>
        <rFont val="Tahoma"/>
        <family val="2"/>
      </rPr>
      <t xml:space="preserve">"En Proceso". </t>
    </r>
  </si>
  <si>
    <r>
      <t xml:space="preserve">Reporte S. Ciudadano: </t>
    </r>
    <r>
      <rPr>
        <sz val="8"/>
        <color theme="1"/>
        <rFont val="Tahoma"/>
        <family val="2"/>
      </rPr>
      <t xml:space="preserve">Se envió en el mes de enero un correo a las áreas socializando el debido cumplimiento del procedimiento establecido AAUT-PD-001 ATENCIÓN Y RESPUESTA A REQUERIMIENTOS DE LA CIUDADANIA, específicamente del punto de control de la actividad tres.
</t>
    </r>
    <r>
      <rPr>
        <b/>
        <sz val="8"/>
        <color theme="1"/>
        <rFont val="Tahoma"/>
        <family val="2"/>
      </rPr>
      <t xml:space="preserve">Análisis OCI: </t>
    </r>
    <r>
      <rPr>
        <sz val="8"/>
        <color theme="1"/>
        <rFont val="Tahoma"/>
        <family val="2"/>
      </rPr>
      <t xml:space="preserve">Se observa el correo electrónico del 17 de enero de 2023 en el que se adelantó la socialización del procedimiento AAUT-PD-001 con el respectivo punto de control indicado en la actividad de control, por lo que se califica </t>
    </r>
    <r>
      <rPr>
        <b/>
        <sz val="8"/>
        <color theme="1"/>
        <rFont val="Tahoma"/>
        <family val="2"/>
      </rPr>
      <t>"En Proceso"</t>
    </r>
    <r>
      <rPr>
        <sz val="8"/>
        <color theme="1"/>
        <rFont val="Tahoma"/>
        <family val="2"/>
      </rPr>
      <t xml:space="preserve">; de igual manera, se recomienda al área adelantar la verificación del control identificado, teniendo en cuenta que no se relacionan las actividades a ejecutar en caso de presentarse desviaciones u observaciones, de conformidad con lo establecido en las herramientas de gestión del riesgo de Capital y la Guía para la Administración del Riesgo y el diseño de controles en entidades públicas, Versión 6. </t>
    </r>
  </si>
  <si>
    <r>
      <rPr>
        <b/>
        <sz val="8"/>
        <color theme="1"/>
        <rFont val="Tahoma"/>
        <family val="2"/>
      </rPr>
      <t>Reporte G. Documental:</t>
    </r>
    <r>
      <rPr>
        <sz val="8"/>
        <color theme="1"/>
        <rFont val="Tahoma"/>
        <family val="2"/>
      </rPr>
      <t xml:space="preserve"> Para el primer cuatrimestre del año 2023 se realizaron un total de noventa y seis (96) recibidos y entregados por correo electrónico. De igual manera, estos se registran en la base de préstamos para su debido control.
</t>
    </r>
    <r>
      <rPr>
        <b/>
        <sz val="8"/>
        <color theme="1"/>
        <rFont val="Tahoma"/>
        <family val="2"/>
      </rPr>
      <t xml:space="preserve">Análisis OCI: </t>
    </r>
    <r>
      <rPr>
        <sz val="8"/>
        <color theme="1"/>
        <rFont val="Tahoma"/>
        <family val="2"/>
      </rPr>
      <t xml:space="preserve">Se remiten los correos electrónicos de solicitud de expedientes digitales al área de Gestión Documental; sin embargo, no se remite la base de datos con el fin de adelantar la comparación de lo reportado, así como tampoco los correos de devolución de los expedientes sobre los cuales puede aplicar. Teniendo en cuenta lo anterior, se recomienda al área verificar los soportes cargados en los espacios habilitados. De conformidad con lo indicado, se califica la acción </t>
    </r>
    <r>
      <rPr>
        <b/>
        <sz val="8"/>
        <color theme="1"/>
        <rFont val="Tahoma"/>
        <family val="2"/>
      </rPr>
      <t>"En Proceso"</t>
    </r>
    <r>
      <rPr>
        <sz val="8"/>
        <color theme="1"/>
        <rFont val="Tahoma"/>
        <family val="2"/>
      </rPr>
      <t>.</t>
    </r>
  </si>
  <si>
    <r>
      <t xml:space="preserve">Reporte Servicios Administrativos: </t>
    </r>
    <r>
      <rPr>
        <sz val="8"/>
        <color theme="1"/>
        <rFont val="Tahoma"/>
        <family val="2"/>
      </rPr>
      <t>Se remiten las Salidas del Almacén realizadas durante el primer cuatrimestre del año de bienes de Propiedad, Planta y Equipo  (PPyE)</t>
    </r>
    <r>
      <rPr>
        <b/>
        <sz val="8"/>
        <color theme="1"/>
        <rFont val="Tahoma"/>
        <family val="2"/>
      </rPr>
      <t xml:space="preserve">.
Análisis OCI: </t>
    </r>
    <r>
      <rPr>
        <sz val="8"/>
        <color theme="1"/>
        <rFont val="Tahoma"/>
        <family val="2"/>
      </rPr>
      <t xml:space="preserve">De conformidad con el reporte de salida de bienes de PPyE, para el periodo del seguimiento  se dio  salida del almacén a  un total de 11 bienes, todos los comprobantes de salida cuentan con la firma tanto de la persona que entrega como de quién recibe. Teniendo en cuenta que la fecha de finalización de la actividad es el mes de julio, la acción se califica </t>
    </r>
    <r>
      <rPr>
        <b/>
        <sz val="8"/>
        <color theme="1"/>
        <rFont val="Tahoma"/>
        <family val="2"/>
      </rPr>
      <t>"En Proceso"</t>
    </r>
    <r>
      <rPr>
        <sz val="8"/>
        <color theme="1"/>
        <rFont val="Tahoma"/>
        <family val="2"/>
      </rPr>
      <t>.</t>
    </r>
  </si>
  <si>
    <r>
      <t xml:space="preserve">Reporte Servicios Administrativos: </t>
    </r>
    <r>
      <rPr>
        <sz val="8"/>
        <color theme="1"/>
        <rFont val="Tahoma"/>
        <family val="2"/>
      </rPr>
      <t xml:space="preserve">Se remite la primera toma física de inventarios de la vigencia 2023 de elementos de consumo controlado.
</t>
    </r>
    <r>
      <rPr>
        <b/>
        <sz val="8"/>
        <color theme="1"/>
        <rFont val="Tahoma"/>
        <family val="2"/>
      </rPr>
      <t xml:space="preserve">
Análisis OCI: </t>
    </r>
    <r>
      <rPr>
        <sz val="8"/>
        <color theme="1"/>
        <rFont val="Tahoma"/>
        <family val="2"/>
      </rPr>
      <t xml:space="preserve">De conformidad con la actividad se propone ejecutar el procedimiento - TOMA FÍSICA DE INVENTARIOS V14, el cual no incluye en ninguna de sus actividades una toma física de elementos de consumo controlado, por lo tanto el soporte indicado, no aporta al cumplimiento de la actividad, sin embargo, es de conocimiento de la OCI y se cuentan con los soportes de que la toma física de inventarios finalizó en diciembre de 2022, se dejaron actas de reuniones firmadas y un registro fotográfico de algunos bienes. por lo tanto, esta acción se califica como </t>
    </r>
    <r>
      <rPr>
        <b/>
        <sz val="8"/>
        <color theme="1"/>
        <rFont val="Tahoma"/>
        <family val="2"/>
      </rPr>
      <t>"Terminada".</t>
    </r>
    <r>
      <rPr>
        <sz val="8"/>
        <color theme="1"/>
        <rFont val="Tahoma"/>
        <family val="2"/>
      </rPr>
      <t xml:space="preserve">
</t>
    </r>
  </si>
  <si>
    <r>
      <t xml:space="preserve">Reporte Servicios Administrativos: </t>
    </r>
    <r>
      <rPr>
        <sz val="8"/>
        <color theme="1"/>
        <rFont val="Tahoma"/>
        <family val="2"/>
      </rPr>
      <t xml:space="preserve">Se adjuntan los estudios de seguridad realizados en el marco del Contrato 140 de 2022, el cual tiene una prórroga hasta el seis (06) de agosto de 2023.
</t>
    </r>
    <r>
      <rPr>
        <b/>
        <sz val="8"/>
        <color theme="1"/>
        <rFont val="Tahoma"/>
        <family val="2"/>
      </rPr>
      <t xml:space="preserve">
Análisis OCI: </t>
    </r>
    <r>
      <rPr>
        <sz val="8"/>
        <color theme="1"/>
        <rFont val="Tahoma"/>
        <family val="2"/>
      </rPr>
      <t xml:space="preserve">De conformidad con los soportes remitidos se evidencia que para el periodo del reporte, se adicionó y prorrogó el contrato de seguridad hasta agosto de 2023, el cual cuenta con respectiva minuta contractual donde se definen las obligaciones específicas del contratista, la cual fue firmada electrónicamente a través de la plataforma SECOP. Para el seguimiento del cuatrimestre anterior ya se habían reportado los estudios de seguridad. Teniendo en cuenta que lo anterior, la acción se califica como </t>
    </r>
    <r>
      <rPr>
        <b/>
        <sz val="8"/>
        <color theme="1"/>
        <rFont val="Tahoma"/>
        <family val="2"/>
      </rPr>
      <t>"Terminada".</t>
    </r>
  </si>
  <si>
    <r>
      <t xml:space="preserve">Reporte Sistemas: </t>
    </r>
    <r>
      <rPr>
        <sz val="8"/>
        <color theme="1"/>
        <rFont val="Tahoma"/>
        <family val="2"/>
      </rPr>
      <t xml:space="preserve">Durante el periodo del reporte del seguimiento, se suscribió el contrato de Web Solution 219-2023, para llevar a cabo actividades de mantenimiento a equipos terminales.
</t>
    </r>
    <r>
      <rPr>
        <b/>
        <sz val="8"/>
        <color theme="1"/>
        <rFont val="Tahoma"/>
        <family val="2"/>
      </rPr>
      <t xml:space="preserve">
Análisis OCI: </t>
    </r>
    <r>
      <rPr>
        <sz val="8"/>
        <color theme="1"/>
        <rFont val="Tahoma"/>
        <family val="2"/>
      </rPr>
      <t xml:space="preserve">Conforme a las evidencias, se elaboró un estudio previo, donde se incluyeron los anexos técnicos requeridos para soportar  la contratación de los servicios de Web Solution.
Teniendo en cuenta que durante  la vigencia 2023, el área podría tener la necesidad de adquirir más bienes y/o servicios, por ende la elaboración de estudios previos para su adquisición, la acción se califica como </t>
    </r>
    <r>
      <rPr>
        <b/>
        <sz val="8"/>
        <color theme="1"/>
        <rFont val="Tahoma"/>
        <family val="2"/>
      </rPr>
      <t>"En proceso".</t>
    </r>
  </si>
  <si>
    <r>
      <t xml:space="preserve">Reporte Sistemas: </t>
    </r>
    <r>
      <rPr>
        <sz val="8"/>
        <color theme="1"/>
        <rFont val="Tahoma"/>
        <family val="2"/>
      </rPr>
      <t xml:space="preserve">Durante el periodo del reporte del seguimiento, se suscribió el contrato de Web Solution 219-2023, para llevar a cabo actividades de mantenimiento a equipos terminales.
</t>
    </r>
    <r>
      <rPr>
        <b/>
        <sz val="8"/>
        <color theme="1"/>
        <rFont val="Tahoma"/>
        <family val="2"/>
      </rPr>
      <t xml:space="preserve">
Análisis OCI: </t>
    </r>
    <r>
      <rPr>
        <sz val="8"/>
        <color theme="1"/>
        <rFont val="Tahoma"/>
        <family val="2"/>
      </rPr>
      <t xml:space="preserve">Conforme a las evidencias, se elaboró un estudio previo, donde se incluyó el análisis del sector requerido para soportar  la contratación de los servicios de Web Solution.
Teniendo en cuenta que durante  la vigencia 2023, el área podría tener la necesidad de adquirir más bienes y/o servicios, por ende la elaboración de estudios previos para su adquisición, la acción se califica como </t>
    </r>
    <r>
      <rPr>
        <b/>
        <sz val="8"/>
        <color theme="1"/>
        <rFont val="Tahoma"/>
        <family val="2"/>
      </rPr>
      <t>"En proceso"</t>
    </r>
  </si>
  <si>
    <r>
      <t>Subdirección Financiera:</t>
    </r>
    <r>
      <rPr>
        <sz val="8"/>
        <color theme="1"/>
        <rFont val="Tahoma"/>
        <family val="2"/>
      </rPr>
      <t xml:space="preserve"> Se adjuntan los archivos generados de Ordpago y el formulario con el fin de conciliar que todas las cuentas que se recibieron contengan su radicado correspondiente, su orden de pago y que estas estén planillados, 
</t>
    </r>
    <r>
      <rPr>
        <b/>
        <sz val="8"/>
        <color theme="1"/>
        <rFont val="Tahoma"/>
        <family val="2"/>
      </rPr>
      <t xml:space="preserve">
Análisis OCI: </t>
    </r>
    <r>
      <rPr>
        <sz val="8"/>
        <color theme="1"/>
        <rFont val="Tahoma"/>
        <family val="2"/>
      </rPr>
      <t xml:space="preserve">Se verificó reporte de Ordpago,  Informe de gestión y archivo de cuentas radicadas, para el primer cuatrimestre de 2023. Según el indicador de la actividad y la fecha de terminación, se califica </t>
    </r>
    <r>
      <rPr>
        <b/>
        <sz val="8"/>
        <color theme="1"/>
        <rFont val="Tahoma"/>
        <family val="2"/>
      </rPr>
      <t>"En Proceso"</t>
    </r>
    <r>
      <rPr>
        <sz val="8"/>
        <color theme="1"/>
        <rFont val="Tahoma"/>
        <family val="2"/>
      </rPr>
      <t>.</t>
    </r>
  </si>
  <si>
    <r>
      <t xml:space="preserve">Reporte Recursos Humanos: </t>
    </r>
    <r>
      <rPr>
        <sz val="8"/>
        <color theme="1"/>
        <rFont val="Tahoma"/>
        <family val="2"/>
      </rPr>
      <t xml:space="preserve">Acta de reunión correspondiente a la primera del año con e fin de revisar , analizar y confirmar el control y seguimiento del ingreso de personal a la planta .
</t>
    </r>
    <r>
      <rPr>
        <b/>
        <sz val="8"/>
        <color theme="1"/>
        <rFont val="Tahoma"/>
        <family val="2"/>
      </rPr>
      <t xml:space="preserve">
Análisis OCI: </t>
    </r>
    <r>
      <rPr>
        <sz val="8"/>
        <color theme="1"/>
        <rFont val="Tahoma"/>
        <family val="2"/>
      </rPr>
      <t>Conforme a las evidencias, el área de  Recursos Humanos realizó una reunión para evaluar el ingreso de la profesional especializada de producción,  evaluando que el ingreso se haya realizado de conformidad con el procedimiento de Ingreso de Personal y se cumpla con los requisitos establecidos en el Manual de Funcionales de Capital.  Teniendo en cuenta que durante la vigencia 2023 se pueden llevar a cabo nuevas vinculaciones la acción se califica  "</t>
    </r>
    <r>
      <rPr>
        <b/>
        <sz val="8"/>
        <color theme="1"/>
        <rFont val="Tahoma"/>
        <family val="2"/>
      </rPr>
      <t>En Proceso"</t>
    </r>
    <r>
      <rPr>
        <sz val="8"/>
        <color theme="1"/>
        <rFont val="Tahoma"/>
        <family val="2"/>
      </rPr>
      <t xml:space="preserve"> y se recomienda continuar con el análisis que permitan determinar mejoras en el proceso de ingreso de personal.</t>
    </r>
  </si>
  <si>
    <t>1. Cronograma actualización documentos OCI
2. Plan de trabajo OCI</t>
  </si>
  <si>
    <t>1. Cronograma actualización documentos OCI
2. Plan de trabajo OCI
3. Reunión de socialización de estatuto de auditoría.</t>
  </si>
  <si>
    <t xml:space="preserve">
1. Actas de reunión
2. Continuidades
3. Bitácoras</t>
  </si>
  <si>
    <r>
      <rPr>
        <b/>
        <sz val="8"/>
        <color rgb="FF000000"/>
        <rFont val="Tahoma"/>
        <family val="2"/>
      </rPr>
      <t xml:space="preserve">Reporte Área jurídica: </t>
    </r>
    <r>
      <rPr>
        <sz val="8"/>
        <color rgb="FF000000"/>
        <rFont val="Tahoma"/>
        <family val="2"/>
      </rPr>
      <t xml:space="preserve">No se ha adelantado jornada de socialización del manual de contratación. 
</t>
    </r>
    <r>
      <rPr>
        <b/>
        <sz val="8"/>
        <color rgb="FF000000"/>
        <rFont val="Tahoma"/>
        <family val="2"/>
      </rPr>
      <t xml:space="preserve">Análisis OCI: </t>
    </r>
    <r>
      <rPr>
        <sz val="8"/>
        <color rgb="FF000000"/>
        <rFont val="Tahoma"/>
        <family val="2"/>
      </rPr>
      <t>Durante el primer cuatrimestre de 2023 no se adelanto actividad para el cumplimiento  de la acción. Se recomienda al área tener presente la fecha de terminación de la acción. De igual manera se pone en consideración que se abarque en las capacitaciones todo lo relacionado con anexos correspondientes a cada necesidad que tengan las dependencias de Capital. También se recuerda que para el reporte de socializaciones y reuniones, se requiere el reporte del contenido de la charla de manera que se pueda corroborar la idoneidad, conexidad y efectividad de la actividad.
De acuerdo al anterior seguimiento y al actual que se presenta se avisa al area que aun no se tiene conociemiento de soportes que den cuenta de la actividad formulada. En atencion a la fecha programada, se avisa que es necesario contar para el proximo seguimiento los soportes que permitan evidenciar el cumplimiento de la accion. Se califica la acción como "E</t>
    </r>
    <r>
      <rPr>
        <b/>
        <sz val="8"/>
        <color rgb="FF000000"/>
        <rFont val="Tahoma"/>
        <family val="2"/>
      </rPr>
      <t xml:space="preserve">n proceso".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</si>
</sst>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0"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0"/>
      <color theme="1"/>
      <name val="Arial"/>
      <family val="2"/>
    </font>
    <font>
      <sz val="9"/>
      <color theme="1"/>
      <name val="Arial"/>
      <family val="2"/>
    </font>
    <font>
      <b/>
      <sz val="10"/>
      <color theme="1"/>
      <name val="Arial"/>
      <family val="2"/>
    </font>
    <font>
      <sz val="11"/>
      <color theme="1"/>
      <name val="Calibri"/>
      <family val="2"/>
      <scheme val="minor"/>
    </font>
    <font>
      <sz val="10"/>
      <name val="Arial Narrow"/>
      <family val="2"/>
    </font>
    <font>
      <sz val="10"/>
      <name val="Arial Narrow"/>
      <family val="2"/>
      <charset val="1"/>
    </font>
    <font>
      <sz val="8"/>
      <name val="Calibri"/>
      <family val="2"/>
      <scheme val="minor"/>
    </font>
    <font>
      <sz val="10"/>
      <color theme="1"/>
      <name val="Arial Narrow"/>
      <family val="2"/>
    </font>
    <font>
      <b/>
      <sz val="9"/>
      <color rgb="FF000000"/>
      <name val="Arial"/>
      <family val="2"/>
    </font>
    <font>
      <sz val="9"/>
      <color theme="1"/>
      <name val="Symbol"/>
      <family val="1"/>
      <charset val="2"/>
    </font>
    <font>
      <sz val="9"/>
      <color rgb="FF000000"/>
      <name val="Arial"/>
      <family val="2"/>
    </font>
    <font>
      <b/>
      <sz val="9"/>
      <color theme="0"/>
      <name val="Tahoma"/>
      <family val="2"/>
    </font>
    <font>
      <b/>
      <sz val="8"/>
      <color theme="1"/>
      <name val="Tahoma"/>
      <family val="2"/>
    </font>
    <font>
      <sz val="8"/>
      <color theme="1"/>
      <name val="Tahoma"/>
      <family val="2"/>
    </font>
    <font>
      <b/>
      <sz val="8"/>
      <name val="Tahoma"/>
      <family val="2"/>
    </font>
    <font>
      <sz val="8"/>
      <name val="Tahoma"/>
      <family val="2"/>
    </font>
    <font>
      <sz val="8"/>
      <color rgb="FF000000"/>
      <name val="Tahoma"/>
      <family val="2"/>
    </font>
    <font>
      <b/>
      <sz val="8"/>
      <color rgb="FF000000"/>
      <name val="Tahoma"/>
      <family val="2"/>
    </font>
    <font>
      <sz val="11"/>
      <color theme="1"/>
      <name val="Tahoma"/>
      <family val="2"/>
    </font>
    <font>
      <b/>
      <sz val="10"/>
      <color theme="1"/>
      <name val="Tahoma"/>
      <family val="2"/>
    </font>
    <font>
      <b/>
      <sz val="11"/>
      <color theme="1"/>
      <name val="Tahoma"/>
      <family val="2"/>
    </font>
    <font>
      <sz val="9"/>
      <color theme="1"/>
      <name val="Tahoma"/>
      <family val="2"/>
    </font>
  </fonts>
  <fills count="1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6" tint="-0.499984740745262"/>
        <bgColor indexed="64"/>
      </patternFill>
    </fill>
    <fill>
      <patternFill patternType="solid">
        <fgColor theme="3" tint="0.39997558519241921"/>
        <bgColor indexed="64"/>
      </patternFill>
    </fill>
  </fills>
  <borders count="66">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 fillId="0" borderId="0"/>
    <xf numFmtId="0" fontId="2" fillId="0" borderId="0"/>
    <xf numFmtId="44" fontId="11" fillId="0" borderId="0" applyFont="0" applyFill="0" applyBorder="0" applyAlignment="0" applyProtection="0"/>
  </cellStyleXfs>
  <cellXfs count="416">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24" xfId="0" applyBorder="1"/>
    <xf numFmtId="0" fontId="12"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7" fillId="0" borderId="38" xfId="0" applyFont="1" applyBorder="1" applyAlignment="1">
      <alignment vertical="center" wrapText="1"/>
    </xf>
    <xf numFmtId="0" fontId="7" fillId="0" borderId="39" xfId="0" applyFont="1" applyBorder="1" applyAlignment="1">
      <alignment vertical="center" wrapText="1"/>
    </xf>
    <xf numFmtId="0" fontId="7" fillId="0" borderId="37" xfId="0" applyFont="1" applyBorder="1" applyAlignment="1">
      <alignment vertical="center" wrapText="1"/>
    </xf>
    <xf numFmtId="0" fontId="12" fillId="0" borderId="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7" xfId="0" applyFont="1" applyBorder="1" applyAlignment="1">
      <alignment horizontal="center" vertical="center" wrapText="1"/>
    </xf>
    <xf numFmtId="0" fontId="5" fillId="2" borderId="4" xfId="1" applyFont="1" applyFill="1" applyBorder="1" applyAlignment="1">
      <alignment vertical="center" wrapText="1"/>
    </xf>
    <xf numFmtId="0" fontId="16" fillId="4" borderId="25" xfId="0" applyFont="1" applyFill="1" applyBorder="1" applyAlignment="1">
      <alignment horizontal="center" vertical="center" wrapText="1"/>
    </xf>
    <xf numFmtId="0" fontId="9" fillId="0" borderId="40" xfId="0" applyFont="1" applyBorder="1" applyAlignment="1">
      <alignment horizontal="left" vertical="center" wrapText="1" indent="5"/>
    </xf>
    <xf numFmtId="0" fontId="9" fillId="0" borderId="27" xfId="0" applyFont="1" applyBorder="1" applyAlignment="1">
      <alignment horizontal="left" vertical="center" wrapText="1" indent="5"/>
    </xf>
    <xf numFmtId="0" fontId="8" fillId="0" borderId="40" xfId="0" applyFont="1" applyBorder="1" applyAlignment="1">
      <alignment horizontal="left" vertical="center" wrapText="1" indent="5"/>
    </xf>
    <xf numFmtId="0" fontId="8" fillId="0" borderId="27" xfId="0" applyFont="1" applyBorder="1" applyAlignment="1">
      <alignment horizontal="left" vertical="center" wrapText="1" indent="5"/>
    </xf>
    <xf numFmtId="0" fontId="0" fillId="0" borderId="4" xfId="0" applyBorder="1"/>
    <xf numFmtId="0" fontId="8"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9"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16" fillId="0" borderId="4" xfId="0" applyFont="1" applyBorder="1" applyAlignment="1">
      <alignment horizontal="center" vertical="center" wrapText="1"/>
    </xf>
    <xf numFmtId="0" fontId="16" fillId="4" borderId="45"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12" xfId="0" applyFont="1" applyBorder="1" applyAlignment="1">
      <alignment horizontal="justify" vertical="center" wrapText="1"/>
    </xf>
    <xf numFmtId="0" fontId="18"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6" fillId="5" borderId="8" xfId="0" applyFont="1" applyFill="1" applyBorder="1" applyAlignment="1">
      <alignment horizontal="center" vertical="center" wrapText="1"/>
    </xf>
    <xf numFmtId="0" fontId="0" fillId="0" borderId="0" xfId="0" applyAlignment="1">
      <alignment horizontal="center" vertical="center"/>
    </xf>
    <xf numFmtId="0" fontId="21" fillId="0" borderId="4" xfId="0" applyFont="1" applyBorder="1" applyAlignment="1" applyProtection="1">
      <alignment vertical="center" wrapText="1"/>
      <protection locked="0"/>
    </xf>
    <xf numFmtId="0" fontId="21" fillId="0" borderId="9" xfId="0" applyFont="1" applyBorder="1" applyAlignment="1" applyProtection="1">
      <alignment vertical="center" wrapText="1"/>
      <protection locked="0"/>
    </xf>
    <xf numFmtId="14" fontId="21" fillId="0" borderId="4" xfId="0" applyNumberFormat="1" applyFont="1" applyBorder="1" applyAlignment="1" applyProtection="1">
      <alignment horizontal="center" vertical="center" wrapText="1"/>
      <protection locked="0"/>
    </xf>
    <xf numFmtId="15" fontId="21" fillId="0" borderId="9" xfId="0" applyNumberFormat="1" applyFont="1" applyBorder="1" applyAlignment="1" applyProtection="1">
      <alignment horizontal="center" vertical="center"/>
      <protection locked="0"/>
    </xf>
    <xf numFmtId="9" fontId="21" fillId="0" borderId="4" xfId="4" applyFont="1" applyBorder="1" applyAlignment="1" applyProtection="1">
      <alignment horizontal="center" vertical="center" wrapText="1"/>
    </xf>
    <xf numFmtId="0" fontId="21" fillId="0" borderId="0" xfId="0" applyFont="1" applyProtection="1">
      <protection locked="0"/>
    </xf>
    <xf numFmtId="0" fontId="23" fillId="0" borderId="6" xfId="0" applyFont="1" applyBorder="1" applyAlignment="1" applyProtection="1">
      <alignment vertical="center" wrapText="1"/>
      <protection locked="0"/>
    </xf>
    <xf numFmtId="0" fontId="23" fillId="0" borderId="7" xfId="0" applyFont="1" applyBorder="1" applyAlignment="1" applyProtection="1">
      <alignment horizontal="justify" vertical="center" wrapText="1"/>
      <protection locked="0"/>
    </xf>
    <xf numFmtId="0" fontId="23" fillId="0" borderId="9" xfId="0" applyFont="1" applyBorder="1" applyAlignment="1" applyProtection="1">
      <alignment horizontal="justify" vertical="center" wrapText="1"/>
      <protection locked="0"/>
    </xf>
    <xf numFmtId="0" fontId="21" fillId="0" borderId="4" xfId="0" applyFont="1" applyBorder="1" applyAlignment="1" applyProtection="1">
      <alignment horizontal="center" vertical="center"/>
      <protection locked="0"/>
    </xf>
    <xf numFmtId="15" fontId="21" fillId="0" borderId="9" xfId="0" applyNumberFormat="1"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2" fillId="0" borderId="59" xfId="0" applyFont="1" applyBorder="1" applyAlignment="1">
      <alignment horizontal="center" vertical="center" wrapText="1"/>
    </xf>
    <xf numFmtId="0" fontId="22" fillId="0" borderId="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9"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center" vertical="center" wrapText="1"/>
      <protection locked="0"/>
    </xf>
    <xf numFmtId="0" fontId="21" fillId="0" borderId="0" xfId="0" applyFont="1" applyAlignment="1" applyProtection="1">
      <alignment vertical="center" wrapText="1"/>
      <protection locked="0"/>
    </xf>
    <xf numFmtId="0" fontId="21" fillId="0" borderId="10" xfId="0" applyFont="1" applyBorder="1" applyAlignment="1" applyProtection="1">
      <alignment horizontal="center" vertical="center" wrapText="1"/>
      <protection locked="0"/>
    </xf>
    <xf numFmtId="0" fontId="21" fillId="0" borderId="5" xfId="0" applyFont="1" applyBorder="1" applyAlignment="1" applyProtection="1">
      <alignment horizontal="left" vertical="center" wrapText="1"/>
      <protection locked="0"/>
    </xf>
    <xf numFmtId="0" fontId="21" fillId="0" borderId="4" xfId="0" applyFont="1" applyBorder="1" applyAlignment="1">
      <alignment horizontal="center" vertical="center" wrapText="1"/>
    </xf>
    <xf numFmtId="9" fontId="21" fillId="0" borderId="4" xfId="0" applyNumberFormat="1" applyFont="1" applyBorder="1" applyAlignment="1" applyProtection="1">
      <alignment horizontal="center" vertical="center" wrapText="1"/>
      <protection locked="0"/>
    </xf>
    <xf numFmtId="9" fontId="21" fillId="0" borderId="4" xfId="4" applyFont="1" applyBorder="1" applyAlignment="1" applyProtection="1">
      <alignment horizontal="center" vertical="center" wrapText="1"/>
      <protection locked="0"/>
    </xf>
    <xf numFmtId="0" fontId="23" fillId="0" borderId="4" xfId="0" applyFont="1" applyBorder="1" applyAlignment="1">
      <alignment horizontal="center" vertical="center" wrapText="1"/>
    </xf>
    <xf numFmtId="0" fontId="23" fillId="0" borderId="10" xfId="0" applyFont="1" applyBorder="1" applyAlignment="1">
      <alignment horizontal="center" vertical="center" wrapText="1"/>
    </xf>
    <xf numFmtId="9" fontId="23" fillId="0" borderId="9" xfId="0" applyNumberFormat="1" applyFont="1" applyBorder="1" applyAlignment="1">
      <alignment horizontal="center" vertical="center" wrapText="1"/>
    </xf>
    <xf numFmtId="9" fontId="23" fillId="0" borderId="4" xfId="0" applyNumberFormat="1" applyFont="1" applyBorder="1" applyAlignment="1">
      <alignment horizontal="center" vertical="center" wrapText="1"/>
    </xf>
    <xf numFmtId="0" fontId="23" fillId="0" borderId="4" xfId="4" applyNumberFormat="1" applyFont="1" applyBorder="1" applyAlignment="1">
      <alignment horizontal="center" vertical="center" wrapText="1"/>
    </xf>
    <xf numFmtId="0" fontId="23" fillId="0" borderId="4" xfId="0" applyFont="1" applyBorder="1" applyAlignment="1" applyProtection="1">
      <alignment horizontal="center" vertical="center" wrapText="1"/>
      <protection locked="0"/>
    </xf>
    <xf numFmtId="0" fontId="23" fillId="0" borderId="4" xfId="0" applyFont="1" applyBorder="1" applyAlignment="1" applyProtection="1">
      <alignment vertical="center" wrapText="1"/>
      <protection locked="0"/>
    </xf>
    <xf numFmtId="0" fontId="23" fillId="0" borderId="4" xfId="0" applyFont="1" applyBorder="1" applyAlignment="1" applyProtection="1">
      <alignment horizontal="justify" vertical="center" wrapText="1"/>
      <protection locked="0"/>
    </xf>
    <xf numFmtId="0" fontId="23" fillId="0" borderId="9" xfId="0" applyFont="1" applyBorder="1" applyAlignment="1" applyProtection="1">
      <alignment vertical="center" wrapText="1"/>
      <protection locked="0"/>
    </xf>
    <xf numFmtId="14" fontId="23" fillId="0" borderId="4" xfId="0" applyNumberFormat="1" applyFont="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4" xfId="0" applyFont="1" applyBorder="1" applyAlignment="1" applyProtection="1">
      <alignment horizontal="left" vertical="center" wrapText="1"/>
      <protection locked="0"/>
    </xf>
    <xf numFmtId="0" fontId="21" fillId="0" borderId="14" xfId="0" applyFont="1" applyBorder="1" applyAlignment="1" applyProtection="1">
      <alignment vertical="center" wrapText="1"/>
      <protection locked="0"/>
    </xf>
    <xf numFmtId="0" fontId="21" fillId="0" borderId="14" xfId="0" applyFont="1" applyBorder="1" applyAlignment="1">
      <alignment horizontal="center" vertical="center" wrapText="1"/>
    </xf>
    <xf numFmtId="9" fontId="21" fillId="0" borderId="14" xfId="4" applyFont="1" applyBorder="1" applyAlignment="1">
      <alignment horizontal="center" vertical="center" wrapText="1"/>
    </xf>
    <xf numFmtId="0" fontId="22" fillId="0" borderId="14" xfId="0" applyFont="1" applyBorder="1" applyAlignment="1">
      <alignment horizontal="center" vertical="center" wrapText="1"/>
    </xf>
    <xf numFmtId="0" fontId="23" fillId="0" borderId="14" xfId="0" applyFont="1" applyBorder="1" applyAlignment="1" applyProtection="1">
      <alignment vertical="center" wrapText="1"/>
      <protection locked="0"/>
    </xf>
    <xf numFmtId="9" fontId="21" fillId="0" borderId="14" xfId="0" applyNumberFormat="1" applyFont="1" applyBorder="1" applyAlignment="1" applyProtection="1">
      <alignment horizontal="center" vertical="center" wrapText="1"/>
      <protection locked="0"/>
    </xf>
    <xf numFmtId="9" fontId="21" fillId="0" borderId="14" xfId="4" applyFont="1" applyBorder="1" applyAlignment="1" applyProtection="1">
      <alignment horizontal="center" vertical="center" wrapText="1"/>
      <protection locked="0"/>
    </xf>
    <xf numFmtId="0" fontId="23" fillId="0" borderId="14" xfId="0" applyFont="1" applyBorder="1" applyAlignment="1">
      <alignment horizontal="center" vertical="center" wrapText="1"/>
    </xf>
    <xf numFmtId="9" fontId="23" fillId="0" borderId="14" xfId="0" applyNumberFormat="1" applyFont="1" applyBorder="1" applyAlignment="1">
      <alignment horizontal="center" vertical="center" wrapText="1"/>
    </xf>
    <xf numFmtId="0" fontId="23" fillId="0" borderId="14" xfId="4" applyNumberFormat="1" applyFont="1" applyBorder="1" applyAlignment="1">
      <alignment horizontal="center" vertical="center" wrapText="1"/>
    </xf>
    <xf numFmtId="0" fontId="23" fillId="0" borderId="14" xfId="0" applyFont="1" applyBorder="1" applyAlignment="1" applyProtection="1">
      <alignment horizontal="left" vertical="center" wrapText="1"/>
      <protection locked="0"/>
    </xf>
    <xf numFmtId="0" fontId="23" fillId="0" borderId="14" xfId="0" applyFont="1" applyBorder="1" applyAlignment="1" applyProtection="1">
      <alignment horizontal="center" vertical="center" wrapText="1"/>
      <protection locked="0"/>
    </xf>
    <xf numFmtId="14" fontId="23" fillId="0" borderId="14" xfId="0" applyNumberFormat="1" applyFont="1" applyBorder="1" applyAlignment="1" applyProtection="1">
      <alignment horizontal="center" vertical="center" wrapText="1"/>
      <protection locked="0"/>
    </xf>
    <xf numFmtId="0" fontId="23" fillId="0" borderId="60" xfId="0" applyFont="1" applyBorder="1" applyAlignment="1" applyProtection="1">
      <alignment horizontal="center" vertical="center" wrapText="1"/>
      <protection locked="0"/>
    </xf>
    <xf numFmtId="9" fontId="21" fillId="0" borderId="4" xfId="4" applyFont="1" applyBorder="1" applyAlignment="1" applyProtection="1">
      <alignment horizontal="center" vertical="center"/>
    </xf>
    <xf numFmtId="0" fontId="21" fillId="0" borderId="10" xfId="0" applyFont="1" applyBorder="1" applyAlignment="1" applyProtection="1">
      <alignment horizontal="center" vertical="center"/>
      <protection locked="0"/>
    </xf>
    <xf numFmtId="0" fontId="21" fillId="0" borderId="9" xfId="0" applyFont="1" applyBorder="1" applyAlignment="1" applyProtection="1">
      <alignment horizontal="center" vertical="center" wrapText="1"/>
      <protection locked="0"/>
    </xf>
    <xf numFmtId="9" fontId="21" fillId="0" borderId="4" xfId="4" applyFont="1" applyBorder="1" applyAlignment="1">
      <alignment horizontal="center" vertical="center" wrapText="1"/>
    </xf>
    <xf numFmtId="0" fontId="21" fillId="0" borderId="5" xfId="0" applyFont="1" applyBorder="1" applyAlignment="1">
      <alignment horizontal="center" vertical="center" wrapText="1"/>
    </xf>
    <xf numFmtId="0" fontId="21" fillId="0" borderId="4" xfId="0" applyFont="1" applyBorder="1" applyAlignment="1" applyProtection="1">
      <alignment horizontal="left" vertical="center" wrapText="1"/>
      <protection locked="0"/>
    </xf>
    <xf numFmtId="0" fontId="21" fillId="0" borderId="10" xfId="0" applyFont="1" applyBorder="1" applyAlignment="1" applyProtection="1">
      <alignment horizontal="center" vertical="center" wrapText="1"/>
      <protection locked="0"/>
    </xf>
    <xf numFmtId="0" fontId="21" fillId="0" borderId="4" xfId="0" applyFont="1" applyBorder="1" applyAlignment="1" applyProtection="1">
      <alignment horizontal="left" vertical="center"/>
      <protection locked="0"/>
    </xf>
    <xf numFmtId="0" fontId="28" fillId="0" borderId="28" xfId="0" applyFont="1" applyBorder="1" applyAlignment="1">
      <alignment vertical="center" wrapText="1"/>
    </xf>
    <xf numFmtId="0" fontId="26" fillId="0" borderId="0" xfId="0" applyFont="1" applyProtection="1">
      <protection locked="0"/>
    </xf>
    <xf numFmtId="0" fontId="28" fillId="0" borderId="0" xfId="0" applyFont="1" applyBorder="1" applyAlignment="1">
      <alignment vertical="center" wrapText="1"/>
    </xf>
    <xf numFmtId="0" fontId="28" fillId="0" borderId="26" xfId="0" applyFont="1" applyBorder="1" applyAlignment="1">
      <alignment vertical="center" wrapText="1"/>
    </xf>
    <xf numFmtId="0" fontId="26" fillId="0" borderId="0" xfId="0" applyFont="1" applyAlignment="1" applyProtection="1">
      <alignment horizontal="center"/>
      <protection locked="0"/>
    </xf>
    <xf numFmtId="0" fontId="26" fillId="0" borderId="0" xfId="0" applyFont="1" applyAlignment="1" applyProtection="1">
      <alignment horizontal="center" vertical="center"/>
      <protection locked="0"/>
    </xf>
    <xf numFmtId="9" fontId="26" fillId="0" borderId="0" xfId="4" applyFont="1" applyAlignment="1" applyProtection="1">
      <alignment horizontal="center" vertical="center"/>
      <protection locked="0"/>
    </xf>
    <xf numFmtId="0" fontId="26" fillId="0" borderId="0" xfId="0" applyFont="1" applyAlignment="1" applyProtection="1">
      <alignment vertical="center"/>
      <protection locked="0"/>
    </xf>
    <xf numFmtId="0" fontId="29" fillId="0" borderId="0" xfId="0" applyFont="1" applyAlignment="1" applyProtection="1">
      <alignment vertical="center"/>
      <protection locked="0"/>
    </xf>
    <xf numFmtId="0" fontId="21" fillId="0" borderId="0" xfId="0" applyFont="1" applyAlignment="1" applyProtection="1">
      <alignment vertical="center"/>
      <protection locked="0"/>
    </xf>
    <xf numFmtId="0" fontId="22" fillId="9" borderId="47" xfId="0" applyFont="1" applyFill="1" applyBorder="1" applyAlignment="1" applyProtection="1">
      <alignment horizontal="center" vertical="center"/>
      <protection locked="0"/>
    </xf>
    <xf numFmtId="0" fontId="22" fillId="9" borderId="46" xfId="0" applyFont="1" applyFill="1" applyBorder="1" applyAlignment="1" applyProtection="1">
      <alignment horizontal="center" vertical="center" wrapText="1"/>
      <protection locked="0"/>
    </xf>
    <xf numFmtId="0" fontId="22" fillId="9" borderId="46" xfId="0" applyFont="1" applyFill="1" applyBorder="1" applyAlignment="1" applyProtection="1">
      <alignment horizontal="center" vertical="center"/>
      <protection locked="0"/>
    </xf>
    <xf numFmtId="0" fontId="22" fillId="9" borderId="30" xfId="0" applyFont="1" applyFill="1" applyBorder="1" applyAlignment="1" applyProtection="1">
      <alignment horizontal="center" vertical="center"/>
      <protection locked="0"/>
    </xf>
    <xf numFmtId="0" fontId="22" fillId="9" borderId="30" xfId="0" applyFont="1" applyFill="1" applyBorder="1" applyAlignment="1" applyProtection="1">
      <alignment horizontal="center" vertical="center" wrapText="1"/>
      <protection locked="0"/>
    </xf>
    <xf numFmtId="0" fontId="22" fillId="10" borderId="47" xfId="0" applyFont="1" applyFill="1" applyBorder="1" applyAlignment="1" applyProtection="1">
      <alignment horizontal="center" vertical="center" wrapText="1"/>
      <protection locked="0"/>
    </xf>
    <xf numFmtId="0" fontId="22" fillId="10" borderId="49" xfId="0" applyFont="1" applyFill="1" applyBorder="1" applyAlignment="1" applyProtection="1">
      <alignment horizontal="center" vertical="center" wrapText="1"/>
      <protection locked="0"/>
    </xf>
    <xf numFmtId="0" fontId="22" fillId="10" borderId="30" xfId="0" applyFont="1" applyFill="1" applyBorder="1" applyAlignment="1" applyProtection="1">
      <alignment horizontal="center" vertical="center" wrapText="1"/>
      <protection locked="0"/>
    </xf>
    <xf numFmtId="0" fontId="22" fillId="10" borderId="51" xfId="0" applyFont="1" applyFill="1" applyBorder="1" applyAlignment="1" applyProtection="1">
      <alignment horizontal="center" vertical="center" wrapText="1"/>
      <protection locked="0"/>
    </xf>
    <xf numFmtId="0" fontId="22" fillId="16" borderId="46" xfId="0" applyFont="1" applyFill="1" applyBorder="1" applyAlignment="1" applyProtection="1">
      <alignment horizontal="center" vertical="center" wrapText="1"/>
      <protection locked="0"/>
    </xf>
    <xf numFmtId="0" fontId="21" fillId="0" borderId="4" xfId="0" applyFont="1" applyBorder="1" applyAlignment="1" applyProtection="1">
      <alignment vertical="center"/>
      <protection locked="0"/>
    </xf>
    <xf numFmtId="0" fontId="20" fillId="0" borderId="4"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xf>
    <xf numFmtId="0" fontId="20" fillId="0" borderId="4" xfId="0" applyFont="1" applyBorder="1" applyAlignment="1" applyProtection="1">
      <alignment horizontal="center" vertical="center"/>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6"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23" fillId="2" borderId="47" xfId="0" applyFont="1" applyFill="1" applyBorder="1" applyAlignment="1" applyProtection="1">
      <alignment horizontal="justify" vertical="center" wrapText="1"/>
      <protection locked="0"/>
    </xf>
    <xf numFmtId="0" fontId="23" fillId="2" borderId="20" xfId="0" applyFont="1" applyFill="1" applyBorder="1" applyAlignment="1" applyProtection="1">
      <alignment horizontal="justify" vertical="center" wrapText="1"/>
      <protection locked="0"/>
    </xf>
    <xf numFmtId="0" fontId="23" fillId="2" borderId="46" xfId="0" applyFont="1" applyFill="1" applyBorder="1" applyAlignment="1" applyProtection="1">
      <alignment horizontal="justify" vertical="center" wrapText="1"/>
      <protection locked="0"/>
    </xf>
    <xf numFmtId="0" fontId="23" fillId="2" borderId="14" xfId="0" applyFont="1" applyFill="1" applyBorder="1" applyAlignment="1" applyProtection="1">
      <alignment horizontal="justify" vertical="center" wrapText="1"/>
      <protection locked="0"/>
    </xf>
    <xf numFmtId="15" fontId="21" fillId="0" borderId="17" xfId="0" applyNumberFormat="1" applyFont="1" applyBorder="1" applyAlignment="1" applyProtection="1">
      <alignment horizontal="center" vertical="center"/>
      <protection locked="0"/>
    </xf>
    <xf numFmtId="15" fontId="21" fillId="0" borderId="20" xfId="0" applyNumberFormat="1" applyFont="1" applyBorder="1" applyAlignment="1" applyProtection="1">
      <alignment horizontal="center" vertical="center"/>
      <protection locked="0"/>
    </xf>
    <xf numFmtId="0" fontId="21" fillId="0" borderId="46" xfId="0" applyFont="1" applyBorder="1" applyAlignment="1" applyProtection="1">
      <alignment horizontal="justify" vertical="center" wrapText="1"/>
      <protection locked="0"/>
    </xf>
    <xf numFmtId="0" fontId="21" fillId="0" borderId="14" xfId="0" applyFont="1" applyBorder="1" applyAlignment="1" applyProtection="1">
      <alignment horizontal="justify" vertical="center" wrapText="1"/>
      <protection locked="0"/>
    </xf>
    <xf numFmtId="14" fontId="21" fillId="0" borderId="46" xfId="0" applyNumberFormat="1"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62" xfId="0" applyFont="1" applyBorder="1" applyAlignment="1" applyProtection="1">
      <alignment horizontal="justify" vertical="center" wrapText="1"/>
      <protection locked="0"/>
    </xf>
    <xf numFmtId="0" fontId="21" fillId="0" borderId="60" xfId="0" applyFont="1" applyBorder="1" applyAlignment="1" applyProtection="1">
      <alignment horizontal="justify" vertical="center" wrapText="1"/>
      <protection locked="0"/>
    </xf>
    <xf numFmtId="9" fontId="23" fillId="0" borderId="47" xfId="0" applyNumberFormat="1" applyFont="1" applyBorder="1" applyAlignment="1">
      <alignment horizontal="center" vertical="center" wrapText="1"/>
    </xf>
    <xf numFmtId="9" fontId="23" fillId="0" borderId="20" xfId="0" applyNumberFormat="1" applyFont="1" applyBorder="1" applyAlignment="1">
      <alignment horizontal="center" vertical="center" wrapText="1"/>
    </xf>
    <xf numFmtId="0" fontId="21" fillId="0" borderId="46" xfId="0" applyFont="1" applyBorder="1" applyAlignment="1">
      <alignment horizontal="center" vertical="center" wrapText="1"/>
    </xf>
    <xf numFmtId="0" fontId="21" fillId="0" borderId="14" xfId="0" applyFont="1" applyBorder="1" applyAlignment="1">
      <alignment horizontal="center" vertical="center" wrapText="1"/>
    </xf>
    <xf numFmtId="9" fontId="23" fillId="0" borderId="46" xfId="0" applyNumberFormat="1" applyFont="1" applyBorder="1" applyAlignment="1">
      <alignment horizontal="center" vertical="center" wrapText="1"/>
    </xf>
    <xf numFmtId="9" fontId="23" fillId="0" borderId="14" xfId="0" applyNumberFormat="1" applyFont="1" applyBorder="1" applyAlignment="1">
      <alignment horizontal="center" vertical="center" wrapText="1"/>
    </xf>
    <xf numFmtId="0" fontId="23" fillId="0" borderId="46" xfId="4" applyNumberFormat="1" applyFont="1" applyBorder="1" applyAlignment="1">
      <alignment horizontal="center" vertical="center" wrapText="1"/>
    </xf>
    <xf numFmtId="0" fontId="23" fillId="0" borderId="14" xfId="4" applyNumberFormat="1" applyFont="1" applyBorder="1" applyAlignment="1">
      <alignment horizontal="center" vertical="center" wrapText="1"/>
    </xf>
    <xf numFmtId="0" fontId="22" fillId="0" borderId="46" xfId="0" applyFont="1" applyBorder="1" applyAlignment="1">
      <alignment horizontal="center" vertical="center" wrapText="1"/>
    </xf>
    <xf numFmtId="0" fontId="22" fillId="0" borderId="14"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46" xfId="0" applyFont="1" applyBorder="1" applyAlignment="1" applyProtection="1">
      <alignment horizontal="left" vertical="center" wrapText="1"/>
      <protection locked="0"/>
    </xf>
    <xf numFmtId="0" fontId="21" fillId="0" borderId="14" xfId="0" applyFont="1" applyBorder="1" applyAlignment="1">
      <alignment horizontal="left" vertical="center" wrapText="1"/>
    </xf>
    <xf numFmtId="9" fontId="21" fillId="0" borderId="46" xfId="0" applyNumberFormat="1" applyFont="1" applyBorder="1" applyAlignment="1" applyProtection="1">
      <alignment horizontal="center" vertical="center" wrapText="1"/>
      <protection locked="0"/>
    </xf>
    <xf numFmtId="9" fontId="21" fillId="0" borderId="14" xfId="0" applyNumberFormat="1"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9" fontId="21" fillId="0" borderId="46" xfId="4" applyFont="1" applyBorder="1" applyAlignment="1" applyProtection="1">
      <alignment horizontal="center" vertical="center" wrapText="1"/>
      <protection locked="0"/>
    </xf>
    <xf numFmtId="9" fontId="21" fillId="0" borderId="14" xfId="4" applyFont="1" applyBorder="1" applyAlignment="1" applyProtection="1">
      <alignment horizontal="center" vertical="center" wrapText="1"/>
      <protection locked="0"/>
    </xf>
    <xf numFmtId="0" fontId="23" fillId="0" borderId="4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21" xfId="0" applyFont="1" applyBorder="1" applyAlignment="1">
      <alignment horizontal="center" vertical="center" wrapText="1"/>
    </xf>
    <xf numFmtId="0" fontId="21" fillId="0" borderId="50"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2" fillId="0" borderId="48" xfId="0" applyFont="1" applyBorder="1" applyAlignment="1">
      <alignment horizontal="center" vertical="center" wrapText="1"/>
    </xf>
    <xf numFmtId="0" fontId="22" fillId="0" borderId="58" xfId="0" applyFont="1" applyBorder="1" applyAlignment="1">
      <alignment horizontal="center" vertical="center" wrapText="1"/>
    </xf>
    <xf numFmtId="0" fontId="21" fillId="0" borderId="47"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47"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15" fontId="20" fillId="10" borderId="17" xfId="0" applyNumberFormat="1" applyFont="1" applyFill="1" applyBorder="1" applyAlignment="1">
      <alignment horizontal="center" vertical="center" wrapText="1"/>
    </xf>
    <xf numFmtId="15" fontId="20" fillId="10" borderId="63" xfId="0" applyNumberFormat="1"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10" borderId="64" xfId="0" applyFont="1" applyFill="1" applyBorder="1" applyAlignment="1">
      <alignment horizontal="center" vertical="center" wrapText="1"/>
    </xf>
    <xf numFmtId="0" fontId="19" fillId="15" borderId="34" xfId="0" applyFont="1" applyFill="1" applyBorder="1" applyAlignment="1" applyProtection="1">
      <alignment horizontal="center" vertical="center"/>
      <protection locked="0"/>
    </xf>
    <xf numFmtId="0" fontId="19" fillId="15" borderId="35" xfId="0" applyFont="1" applyFill="1" applyBorder="1" applyAlignment="1" applyProtection="1">
      <alignment horizontal="center" vertical="center"/>
      <protection locked="0"/>
    </xf>
    <xf numFmtId="0" fontId="19" fillId="15" borderId="61" xfId="0" applyFont="1" applyFill="1" applyBorder="1" applyAlignment="1" applyProtection="1">
      <alignment horizontal="center" vertical="center"/>
      <protection locked="0"/>
    </xf>
    <xf numFmtId="0" fontId="22" fillId="16" borderId="6" xfId="0" applyFont="1" applyFill="1" applyBorder="1" applyAlignment="1" applyProtection="1">
      <alignment horizontal="center" vertical="center" wrapText="1"/>
      <protection locked="0"/>
    </xf>
    <xf numFmtId="0" fontId="22" fillId="16" borderId="47" xfId="0" applyFont="1" applyFill="1" applyBorder="1" applyAlignment="1" applyProtection="1">
      <alignment horizontal="center" vertical="center" wrapText="1"/>
      <protection locked="0"/>
    </xf>
    <xf numFmtId="0" fontId="22" fillId="12" borderId="18" xfId="0" applyFont="1" applyFill="1" applyBorder="1" applyAlignment="1" applyProtection="1">
      <alignment horizontal="center" vertical="center" wrapText="1"/>
      <protection locked="0"/>
    </xf>
    <xf numFmtId="0" fontId="22" fillId="12" borderId="30" xfId="0" applyFont="1" applyFill="1" applyBorder="1" applyAlignment="1" applyProtection="1">
      <alignment horizontal="center" vertical="center" wrapText="1"/>
      <protection locked="0"/>
    </xf>
    <xf numFmtId="0" fontId="22" fillId="9" borderId="22" xfId="0" applyFont="1" applyFill="1" applyBorder="1" applyAlignment="1" applyProtection="1">
      <alignment horizontal="center" vertical="center" wrapText="1"/>
      <protection locked="0"/>
    </xf>
    <xf numFmtId="0" fontId="22" fillId="9" borderId="31" xfId="0" applyFont="1" applyFill="1" applyBorder="1" applyAlignment="1" applyProtection="1">
      <alignment horizontal="center" vertical="center" wrapText="1"/>
      <protection locked="0"/>
    </xf>
    <xf numFmtId="0" fontId="22" fillId="9" borderId="33" xfId="0" applyFont="1" applyFill="1" applyBorder="1" applyAlignment="1" applyProtection="1">
      <alignment horizontal="center" vertical="center" wrapText="1"/>
      <protection locked="0"/>
    </xf>
    <xf numFmtId="0" fontId="19" fillId="18" borderId="24" xfId="0" applyFont="1" applyFill="1" applyBorder="1" applyAlignment="1" applyProtection="1">
      <alignment horizontal="center" vertical="center"/>
      <protection locked="0"/>
    </xf>
    <xf numFmtId="0" fontId="19" fillId="18" borderId="29" xfId="0" applyFont="1" applyFill="1" applyBorder="1" applyAlignment="1" applyProtection="1">
      <alignment horizontal="center" vertical="center"/>
      <protection locked="0"/>
    </xf>
    <xf numFmtId="0" fontId="19" fillId="18" borderId="25" xfId="0" applyFont="1" applyFill="1" applyBorder="1" applyAlignment="1" applyProtection="1">
      <alignment horizontal="center" vertical="center"/>
      <protection locked="0"/>
    </xf>
    <xf numFmtId="0" fontId="22" fillId="9" borderId="18" xfId="0" applyFont="1" applyFill="1" applyBorder="1" applyAlignment="1" applyProtection="1">
      <alignment horizontal="center" vertical="center" wrapText="1"/>
      <protection locked="0"/>
    </xf>
    <xf numFmtId="0" fontId="22" fillId="9" borderId="30" xfId="0" applyFont="1" applyFill="1" applyBorder="1" applyAlignment="1" applyProtection="1">
      <alignment horizontal="center" vertical="center" wrapText="1"/>
      <protection locked="0"/>
    </xf>
    <xf numFmtId="0" fontId="19" fillId="14" borderId="34" xfId="0" applyFont="1" applyFill="1" applyBorder="1" applyAlignment="1" applyProtection="1">
      <alignment horizontal="center" vertical="center"/>
      <protection locked="0"/>
    </xf>
    <xf numFmtId="0" fontId="19" fillId="14" borderId="35" xfId="0" applyFont="1" applyFill="1" applyBorder="1" applyAlignment="1" applyProtection="1">
      <alignment horizontal="center" vertical="center"/>
      <protection locked="0"/>
    </xf>
    <xf numFmtId="0" fontId="19" fillId="14" borderId="36" xfId="0" applyFont="1" applyFill="1" applyBorder="1" applyAlignment="1" applyProtection="1">
      <alignment horizontal="center" vertical="center"/>
      <protection locked="0"/>
    </xf>
    <xf numFmtId="0" fontId="22" fillId="13" borderId="14" xfId="0" applyFont="1" applyFill="1" applyBorder="1" applyAlignment="1" applyProtection="1">
      <alignment horizontal="center" vertical="center" wrapText="1"/>
      <protection locked="0"/>
    </xf>
    <xf numFmtId="0" fontId="22" fillId="13" borderId="46" xfId="0" applyFont="1" applyFill="1" applyBorder="1" applyAlignment="1" applyProtection="1">
      <alignment horizontal="center" vertical="center" wrapText="1"/>
      <protection locked="0"/>
    </xf>
    <xf numFmtId="0" fontId="22" fillId="10" borderId="18" xfId="0" applyFont="1" applyFill="1" applyBorder="1" applyAlignment="1" applyProtection="1">
      <alignment horizontal="center" vertical="center" wrapText="1"/>
      <protection locked="0"/>
    </xf>
    <xf numFmtId="0" fontId="22" fillId="10" borderId="30" xfId="0" applyFont="1" applyFill="1" applyBorder="1" applyAlignment="1" applyProtection="1">
      <alignment horizontal="center" vertical="center" wrapText="1"/>
      <protection locked="0"/>
    </xf>
    <xf numFmtId="0" fontId="19" fillId="8" borderId="24" xfId="0" applyFont="1" applyFill="1" applyBorder="1" applyAlignment="1" applyProtection="1">
      <alignment horizontal="center" vertical="center"/>
      <protection locked="0"/>
    </xf>
    <xf numFmtId="0" fontId="19" fillId="8" borderId="29" xfId="0" applyFont="1" applyFill="1" applyBorder="1" applyAlignment="1" applyProtection="1">
      <alignment horizontal="center" vertical="center"/>
      <protection locked="0"/>
    </xf>
    <xf numFmtId="0" fontId="19" fillId="8" borderId="25" xfId="0" applyFont="1" applyFill="1" applyBorder="1" applyAlignment="1" applyProtection="1">
      <alignment horizontal="center" vertical="center"/>
      <protection locked="0"/>
    </xf>
    <xf numFmtId="0" fontId="22" fillId="16" borderId="22" xfId="0" applyFont="1" applyFill="1" applyBorder="1" applyAlignment="1" applyProtection="1">
      <alignment horizontal="center" vertical="center" wrapText="1"/>
      <protection locked="0"/>
    </xf>
    <xf numFmtId="0" fontId="22" fillId="16" borderId="62" xfId="0" applyFont="1" applyFill="1" applyBorder="1" applyAlignment="1" applyProtection="1">
      <alignment horizontal="center" vertical="center" wrapText="1"/>
      <protection locked="0"/>
    </xf>
    <xf numFmtId="0" fontId="22" fillId="16" borderId="7" xfId="0" applyFont="1" applyFill="1" applyBorder="1" applyAlignment="1" applyProtection="1">
      <alignment horizontal="center" vertical="center" wrapText="1"/>
      <protection locked="0"/>
    </xf>
    <xf numFmtId="0" fontId="22" fillId="16" borderId="46" xfId="0" applyFont="1" applyFill="1" applyBorder="1" applyAlignment="1" applyProtection="1">
      <alignment horizontal="center" vertical="center" wrapText="1"/>
      <protection locked="0"/>
    </xf>
    <xf numFmtId="0" fontId="22" fillId="13" borderId="21" xfId="0" applyFont="1" applyFill="1" applyBorder="1" applyAlignment="1" applyProtection="1">
      <alignment horizontal="center" vertical="center" wrapText="1"/>
      <protection locked="0"/>
    </xf>
    <xf numFmtId="0" fontId="22" fillId="13" borderId="50" xfId="0" applyFont="1" applyFill="1" applyBorder="1" applyAlignment="1" applyProtection="1">
      <alignment horizontal="center" vertical="center" wrapText="1"/>
      <protection locked="0"/>
    </xf>
    <xf numFmtId="0" fontId="22" fillId="16" borderId="33" xfId="0" applyFont="1" applyFill="1" applyBorder="1" applyAlignment="1" applyProtection="1">
      <alignment horizontal="center" vertical="center" wrapText="1"/>
      <protection locked="0"/>
    </xf>
    <xf numFmtId="0" fontId="26" fillId="0" borderId="6" xfId="0" applyFont="1" applyBorder="1" applyAlignment="1">
      <alignment horizontal="center" vertical="center"/>
    </xf>
    <xf numFmtId="0" fontId="26" fillId="0" borderId="22" xfId="0" applyFont="1" applyBorder="1" applyAlignment="1">
      <alignment horizontal="center" vertical="center"/>
    </xf>
    <xf numFmtId="0" fontId="26" fillId="0" borderId="9" xfId="0" applyFont="1" applyBorder="1" applyAlignment="1">
      <alignment horizontal="center" vertical="center"/>
    </xf>
    <xf numFmtId="0" fontId="26" fillId="0" borderId="5" xfId="0" applyFont="1" applyBorder="1" applyAlignment="1">
      <alignment horizontal="center" vertical="center"/>
    </xf>
    <xf numFmtId="0" fontId="26" fillId="0" borderId="11" xfId="0" applyFont="1" applyBorder="1" applyAlignment="1">
      <alignment horizontal="center" vertical="center"/>
    </xf>
    <xf numFmtId="0" fontId="26" fillId="0" borderId="53" xfId="0" applyFont="1" applyBorder="1" applyAlignment="1">
      <alignment horizontal="center" vertical="center"/>
    </xf>
    <xf numFmtId="0" fontId="22" fillId="9" borderId="20" xfId="0" applyFont="1" applyFill="1" applyBorder="1" applyAlignment="1" applyProtection="1">
      <alignment horizontal="center" vertical="center" wrapText="1"/>
      <protection locked="0"/>
    </xf>
    <xf numFmtId="0" fontId="22" fillId="9" borderId="14" xfId="0" applyFont="1" applyFill="1" applyBorder="1" applyAlignment="1" applyProtection="1">
      <alignment horizontal="center" vertical="center"/>
      <protection locked="0"/>
    </xf>
    <xf numFmtId="0" fontId="22" fillId="9" borderId="51" xfId="0" applyFont="1" applyFill="1" applyBorder="1" applyAlignment="1" applyProtection="1">
      <alignment horizontal="center" vertical="center"/>
      <protection locked="0"/>
    </xf>
    <xf numFmtId="0" fontId="22" fillId="12" borderId="3" xfId="0" applyFont="1" applyFill="1" applyBorder="1" applyAlignment="1" applyProtection="1">
      <alignment horizontal="center" vertical="center" wrapText="1"/>
      <protection locked="0"/>
    </xf>
    <xf numFmtId="0" fontId="19" fillId="11" borderId="34" xfId="0" applyFont="1" applyFill="1" applyBorder="1" applyAlignment="1" applyProtection="1">
      <alignment horizontal="center" vertical="center" wrapText="1"/>
      <protection locked="0"/>
    </xf>
    <xf numFmtId="0" fontId="19" fillId="11" borderId="35" xfId="0" applyFont="1" applyFill="1" applyBorder="1" applyAlignment="1" applyProtection="1">
      <alignment horizontal="center" vertical="center" wrapText="1"/>
      <protection locked="0"/>
    </xf>
    <xf numFmtId="0" fontId="19" fillId="11" borderId="36" xfId="0" applyFont="1" applyFill="1" applyBorder="1" applyAlignment="1" applyProtection="1">
      <alignment horizontal="center" vertical="center" wrapText="1"/>
      <protection locked="0"/>
    </xf>
    <xf numFmtId="0" fontId="22" fillId="12" borderId="23" xfId="0" applyFont="1" applyFill="1" applyBorder="1" applyAlignment="1" applyProtection="1">
      <alignment horizontal="center" vertical="center" wrapText="1"/>
      <protection locked="0"/>
    </xf>
    <xf numFmtId="0" fontId="22" fillId="12" borderId="48" xfId="0" applyFont="1" applyFill="1" applyBorder="1" applyAlignment="1" applyProtection="1">
      <alignment horizontal="center" vertical="center" wrapText="1"/>
      <protection locked="0"/>
    </xf>
    <xf numFmtId="0" fontId="22" fillId="12" borderId="41" xfId="0" applyFont="1" applyFill="1" applyBorder="1" applyAlignment="1" applyProtection="1">
      <alignment horizontal="center" vertical="center" wrapText="1"/>
      <protection locked="0"/>
    </xf>
    <xf numFmtId="0" fontId="22" fillId="10" borderId="22" xfId="0" applyFont="1" applyFill="1" applyBorder="1" applyAlignment="1" applyProtection="1">
      <alignment horizontal="center" vertical="center" wrapText="1"/>
      <protection locked="0"/>
    </xf>
    <xf numFmtId="0" fontId="22" fillId="10" borderId="31" xfId="0" applyFont="1" applyFill="1" applyBorder="1" applyAlignment="1" applyProtection="1">
      <alignment horizontal="center" vertical="center" wrapText="1"/>
      <protection locked="0"/>
    </xf>
    <xf numFmtId="0" fontId="22" fillId="10" borderId="52" xfId="0" applyFont="1" applyFill="1" applyBorder="1" applyAlignment="1" applyProtection="1">
      <alignment horizontal="center" vertical="center" wrapText="1"/>
      <protection locked="0"/>
    </xf>
    <xf numFmtId="0" fontId="22" fillId="10" borderId="32" xfId="0" applyFont="1" applyFill="1" applyBorder="1" applyAlignment="1" applyProtection="1">
      <alignment horizontal="center" vertical="center" wrapText="1"/>
      <protection locked="0"/>
    </xf>
    <xf numFmtId="0" fontId="22" fillId="10" borderId="33" xfId="0" applyFont="1" applyFill="1" applyBorder="1" applyAlignment="1" applyProtection="1">
      <alignment horizontal="center" vertical="center" wrapText="1"/>
      <protection locked="0"/>
    </xf>
    <xf numFmtId="0" fontId="22" fillId="9" borderId="22" xfId="0" applyFont="1" applyFill="1" applyBorder="1" applyAlignment="1" applyProtection="1">
      <alignment horizontal="center" vertical="center"/>
      <protection locked="0"/>
    </xf>
    <xf numFmtId="0" fontId="22" fillId="9" borderId="33" xfId="0" applyFont="1" applyFill="1" applyBorder="1" applyAlignment="1" applyProtection="1">
      <alignment horizontal="center" vertical="center"/>
      <protection locked="0"/>
    </xf>
    <xf numFmtId="0" fontId="22" fillId="10" borderId="18" xfId="0" applyFont="1" applyFill="1" applyBorder="1" applyAlignment="1" applyProtection="1">
      <alignment horizontal="center" vertical="center" textRotation="90" wrapText="1"/>
      <protection locked="0"/>
    </xf>
    <xf numFmtId="0" fontId="22" fillId="10" borderId="30" xfId="0" applyFont="1" applyFill="1" applyBorder="1" applyAlignment="1" applyProtection="1">
      <alignment horizontal="center" vertical="center" textRotation="90" wrapText="1"/>
      <protection locked="0"/>
    </xf>
    <xf numFmtId="0" fontId="22" fillId="13" borderId="20" xfId="0" applyFont="1" applyFill="1" applyBorder="1" applyAlignment="1" applyProtection="1">
      <alignment horizontal="center" vertical="center" wrapText="1"/>
      <protection locked="0"/>
    </xf>
    <xf numFmtId="0" fontId="22" fillId="13" borderId="47" xfId="0" applyFont="1" applyFill="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4" xfId="0" applyFont="1" applyBorder="1" applyAlignment="1">
      <alignment horizontal="center" vertical="center" wrapText="1"/>
    </xf>
    <xf numFmtId="0" fontId="21" fillId="0" borderId="9" xfId="0" applyFont="1" applyBorder="1" applyAlignment="1" applyProtection="1">
      <alignment horizontal="center" vertical="center" wrapText="1"/>
      <protection locked="0"/>
    </xf>
    <xf numFmtId="9" fontId="21" fillId="0" borderId="4" xfId="4" applyFont="1" applyBorder="1" applyAlignment="1">
      <alignment horizontal="center" vertical="center" wrapText="1"/>
    </xf>
    <xf numFmtId="0" fontId="22" fillId="0" borderId="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9"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center" vertical="center" wrapText="1"/>
      <protection locked="0"/>
    </xf>
    <xf numFmtId="0" fontId="21" fillId="0" borderId="5" xfId="0" applyFont="1" applyBorder="1" applyAlignment="1">
      <alignment horizontal="center" vertical="center" wrapText="1"/>
    </xf>
    <xf numFmtId="0" fontId="22" fillId="0" borderId="59" xfId="0" applyFont="1" applyBorder="1" applyAlignment="1">
      <alignment horizontal="center" vertical="center" wrapText="1"/>
    </xf>
    <xf numFmtId="0" fontId="21" fillId="0" borderId="10" xfId="0" applyFont="1" applyBorder="1" applyAlignment="1" applyProtection="1">
      <alignment horizontal="center" vertical="center" wrapText="1"/>
      <protection locked="0"/>
    </xf>
    <xf numFmtId="0" fontId="26" fillId="0" borderId="44" xfId="0" applyFont="1" applyBorder="1" applyAlignment="1" applyProtection="1">
      <alignment horizontal="center" vertical="center"/>
      <protection locked="0"/>
    </xf>
    <xf numFmtId="0" fontId="26" fillId="0" borderId="43" xfId="0" applyFont="1" applyBorder="1" applyAlignment="1" applyProtection="1">
      <alignment horizontal="center" vertical="center"/>
      <protection locked="0"/>
    </xf>
    <xf numFmtId="0" fontId="26" fillId="0" borderId="42" xfId="0" applyFont="1" applyBorder="1" applyAlignment="1" applyProtection="1">
      <alignment horizontal="center" vertical="center"/>
      <protection locked="0"/>
    </xf>
    <xf numFmtId="0" fontId="28" fillId="0" borderId="54"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27"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8" fillId="0" borderId="28" xfId="0" applyFont="1" applyBorder="1" applyAlignment="1">
      <alignment horizontal="center" vertical="center" wrapText="1"/>
    </xf>
    <xf numFmtId="9" fontId="28" fillId="0" borderId="28" xfId="4" applyFont="1" applyBorder="1" applyAlignment="1">
      <alignment horizontal="center" vertical="center" wrapText="1"/>
    </xf>
    <xf numFmtId="0" fontId="28" fillId="0" borderId="0" xfId="0" applyFont="1" applyBorder="1" applyAlignment="1">
      <alignment horizontal="center" vertical="center" wrapText="1"/>
    </xf>
    <xf numFmtId="9" fontId="28" fillId="0" borderId="0" xfId="4" applyFont="1" applyBorder="1" applyAlignment="1">
      <alignment horizontal="center" vertical="center" wrapText="1"/>
    </xf>
    <xf numFmtId="0" fontId="28" fillId="0" borderId="26" xfId="0" applyFont="1" applyBorder="1" applyAlignment="1">
      <alignment horizontal="center" vertical="center" wrapText="1"/>
    </xf>
    <xf numFmtId="9" fontId="28" fillId="0" borderId="26" xfId="4" applyFont="1" applyBorder="1" applyAlignment="1">
      <alignment horizontal="center" vertical="center" wrapText="1"/>
    </xf>
    <xf numFmtId="0" fontId="22" fillId="16" borderId="18" xfId="0" applyFont="1" applyFill="1" applyBorder="1" applyAlignment="1" applyProtection="1">
      <alignment horizontal="center" vertical="center" wrapText="1"/>
      <protection locked="0"/>
    </xf>
    <xf numFmtId="0" fontId="22" fillId="16" borderId="14" xfId="0" applyFont="1" applyFill="1" applyBorder="1" applyAlignment="1" applyProtection="1">
      <alignment horizontal="center" vertical="center" wrapText="1"/>
      <protection locked="0"/>
    </xf>
    <xf numFmtId="0" fontId="19" fillId="17" borderId="24" xfId="0" applyFont="1" applyFill="1" applyBorder="1" applyAlignment="1">
      <alignment horizontal="center" vertical="center"/>
    </xf>
    <xf numFmtId="0" fontId="19" fillId="17" borderId="29" xfId="0" applyFont="1" applyFill="1" applyBorder="1" applyAlignment="1">
      <alignment horizontal="center" vertical="center"/>
    </xf>
    <xf numFmtId="9" fontId="19" fillId="17" borderId="29" xfId="4" applyFont="1" applyFill="1" applyBorder="1" applyAlignment="1">
      <alignment horizontal="center" vertical="center"/>
    </xf>
    <xf numFmtId="0" fontId="19" fillId="17" borderId="25" xfId="0" applyFont="1" applyFill="1" applyBorder="1" applyAlignment="1">
      <alignment horizontal="center" vertical="center"/>
    </xf>
    <xf numFmtId="9" fontId="20" fillId="10" borderId="18" xfId="4" applyFont="1" applyFill="1" applyBorder="1" applyAlignment="1">
      <alignment horizontal="center" vertical="center" wrapText="1"/>
    </xf>
    <xf numFmtId="9" fontId="20" fillId="10" borderId="64" xfId="4" applyFont="1" applyFill="1" applyBorder="1" applyAlignment="1">
      <alignment horizontal="center" vertical="center" wrapText="1"/>
    </xf>
    <xf numFmtId="0" fontId="20" fillId="10" borderId="18" xfId="0" applyFont="1" applyFill="1" applyBorder="1" applyAlignment="1">
      <alignment horizontal="center" vertical="center"/>
    </xf>
    <xf numFmtId="0" fontId="20" fillId="10" borderId="64" xfId="0" applyFont="1" applyFill="1" applyBorder="1" applyAlignment="1">
      <alignment horizontal="center" vertical="center"/>
    </xf>
    <xf numFmtId="0" fontId="20" fillId="10" borderId="19" xfId="0" applyFont="1" applyFill="1" applyBorder="1" applyAlignment="1">
      <alignment horizontal="center" vertical="center" wrapText="1"/>
    </xf>
    <xf numFmtId="0" fontId="20" fillId="10" borderId="65" xfId="0" applyFont="1" applyFill="1" applyBorder="1" applyAlignment="1">
      <alignment horizontal="center" vertical="center" wrapText="1"/>
    </xf>
    <xf numFmtId="0" fontId="23" fillId="2" borderId="46" xfId="0"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wrapText="1"/>
      <protection locked="0"/>
    </xf>
    <xf numFmtId="14" fontId="21" fillId="0" borderId="14" xfId="0" applyNumberFormat="1" applyFont="1" applyBorder="1" applyAlignment="1" applyProtection="1">
      <alignment horizontal="center" vertical="center" wrapText="1"/>
      <protection locked="0"/>
    </xf>
    <xf numFmtId="15" fontId="21" fillId="0" borderId="47" xfId="0" applyNumberFormat="1" applyFont="1" applyBorder="1" applyAlignment="1" applyProtection="1">
      <alignment horizontal="center" vertical="center" wrapText="1"/>
      <protection locked="0"/>
    </xf>
    <xf numFmtId="15" fontId="21" fillId="0" borderId="20" xfId="0" applyNumberFormat="1" applyFont="1" applyBorder="1" applyAlignment="1" applyProtection="1">
      <alignment horizontal="center" vertical="center" wrapText="1"/>
      <protection locked="0"/>
    </xf>
    <xf numFmtId="0" fontId="21" fillId="0" borderId="14" xfId="0" applyFont="1" applyBorder="1" applyAlignment="1" applyProtection="1">
      <alignment horizontal="left" vertical="center" wrapText="1"/>
      <protection locked="0"/>
    </xf>
    <xf numFmtId="9" fontId="21" fillId="0" borderId="46" xfId="4" applyFont="1" applyBorder="1" applyAlignment="1" applyProtection="1">
      <alignment horizontal="center" vertical="center" wrapText="1"/>
    </xf>
    <xf numFmtId="9" fontId="21" fillId="0" borderId="14" xfId="4" applyFont="1" applyBorder="1" applyAlignment="1" applyProtection="1">
      <alignment horizontal="center" vertical="center" wrapText="1"/>
    </xf>
    <xf numFmtId="0" fontId="20" fillId="0" borderId="46"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1" fillId="0" borderId="18" xfId="0" applyFont="1" applyBorder="1" applyAlignment="1" applyProtection="1">
      <alignment horizontal="justify" vertical="center" wrapText="1"/>
      <protection locked="0"/>
    </xf>
    <xf numFmtId="0" fontId="21" fillId="0" borderId="14" xfId="0" applyFont="1" applyBorder="1" applyAlignment="1" applyProtection="1">
      <alignment horizontal="justify" vertical="center"/>
      <protection locked="0"/>
    </xf>
    <xf numFmtId="0" fontId="21" fillId="0" borderId="18"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9" fontId="21" fillId="0" borderId="18" xfId="4" applyFont="1" applyBorder="1" applyAlignment="1" applyProtection="1">
      <alignment horizontal="center" vertical="center"/>
    </xf>
    <xf numFmtId="9" fontId="21" fillId="0" borderId="14" xfId="4" applyFont="1" applyBorder="1" applyAlignment="1" applyProtection="1">
      <alignment horizontal="center" vertical="center"/>
    </xf>
    <xf numFmtId="0" fontId="20" fillId="0" borderId="18" xfId="0" applyFont="1" applyBorder="1" applyAlignment="1" applyProtection="1">
      <alignment horizontal="center" vertical="center"/>
    </xf>
    <xf numFmtId="0" fontId="20" fillId="0" borderId="14" xfId="0" applyFont="1" applyBorder="1" applyAlignment="1" applyProtection="1">
      <alignment horizontal="center" vertical="center"/>
    </xf>
    <xf numFmtId="0" fontId="21" fillId="0" borderId="19"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9" fillId="0" borderId="44" xfId="0" applyFont="1" applyBorder="1" applyAlignment="1">
      <alignment horizontal="justify" vertical="center" wrapText="1"/>
    </xf>
    <xf numFmtId="0" fontId="17" fillId="0" borderId="43" xfId="0" applyFont="1" applyBorder="1" applyAlignment="1">
      <alignment horizontal="justify" vertical="center" wrapText="1"/>
    </xf>
    <xf numFmtId="0" fontId="17" fillId="0" borderId="42" xfId="0" applyFont="1" applyBorder="1" applyAlignment="1">
      <alignment horizontal="justify" vertical="center" wrapText="1"/>
    </xf>
    <xf numFmtId="0" fontId="1" fillId="0" borderId="24" xfId="0" applyFont="1" applyBorder="1" applyAlignment="1">
      <alignment horizontal="center" vertical="center"/>
    </xf>
    <xf numFmtId="0" fontId="1" fillId="0" borderId="29" xfId="0" applyFont="1" applyBorder="1" applyAlignment="1">
      <alignment horizontal="center" vertical="center"/>
    </xf>
    <xf numFmtId="0" fontId="1" fillId="0" borderId="25" xfId="0" applyFont="1" applyBorder="1" applyAlignment="1">
      <alignment horizontal="center" vertical="center"/>
    </xf>
    <xf numFmtId="0" fontId="20" fillId="0" borderId="18" xfId="0" applyFont="1" applyFill="1" applyBorder="1" applyAlignment="1" applyProtection="1">
      <alignment horizontal="justify" vertical="center" wrapText="1"/>
      <protection locked="0"/>
    </xf>
    <xf numFmtId="0" fontId="20" fillId="0" borderId="14" xfId="0" applyFont="1" applyFill="1" applyBorder="1" applyAlignment="1" applyProtection="1">
      <alignment horizontal="justify" vertical="center" wrapText="1"/>
      <protection locked="0"/>
    </xf>
    <xf numFmtId="0" fontId="20" fillId="0" borderId="4" xfId="0" applyFont="1" applyFill="1" applyBorder="1" applyAlignment="1" applyProtection="1">
      <alignment horizontal="left" vertical="center" wrapText="1"/>
      <protection locked="0"/>
    </xf>
    <xf numFmtId="0" fontId="20" fillId="0" borderId="4" xfId="0" applyFont="1" applyFill="1" applyBorder="1" applyAlignment="1" applyProtection="1">
      <alignment vertical="center" wrapText="1"/>
      <protection locked="0"/>
    </xf>
    <xf numFmtId="0" fontId="20" fillId="0" borderId="4" xfId="0" applyFont="1" applyFill="1" applyBorder="1" applyAlignment="1" applyProtection="1">
      <alignment horizontal="justify" vertical="center" wrapText="1"/>
      <protection locked="0"/>
    </xf>
    <xf numFmtId="0" fontId="21" fillId="0" borderId="4" xfId="0" applyFont="1" applyFill="1" applyBorder="1" applyAlignment="1" applyProtection="1">
      <alignment vertical="center" wrapText="1"/>
      <protection locked="0"/>
    </xf>
    <xf numFmtId="0" fontId="21" fillId="0" borderId="46" xfId="0" applyFont="1" applyFill="1" applyBorder="1" applyAlignment="1" applyProtection="1">
      <alignment horizontal="left" vertical="center" wrapText="1"/>
      <protection locked="0"/>
    </xf>
    <xf numFmtId="0" fontId="20" fillId="0" borderId="14" xfId="0" applyFont="1" applyFill="1" applyBorder="1" applyAlignment="1" applyProtection="1">
      <alignment horizontal="left" vertical="center" wrapText="1"/>
      <protection locked="0"/>
    </xf>
    <xf numFmtId="0" fontId="21" fillId="0" borderId="9"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center" vertical="center" wrapText="1"/>
      <protection locked="0"/>
    </xf>
    <xf numFmtId="0" fontId="21" fillId="0" borderId="4" xfId="0" applyFont="1" applyFill="1" applyBorder="1" applyAlignment="1">
      <alignment horizontal="center" vertical="center" wrapText="1"/>
    </xf>
    <xf numFmtId="9" fontId="21" fillId="0" borderId="4" xfId="4" applyFont="1" applyFill="1" applyBorder="1" applyAlignment="1">
      <alignment horizontal="center" vertical="center" wrapText="1"/>
    </xf>
    <xf numFmtId="0" fontId="21" fillId="0" borderId="5"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1" fillId="0" borderId="9" xfId="0" applyFont="1" applyFill="1" applyBorder="1" applyAlignment="1" applyProtection="1">
      <alignment horizontal="left" vertical="center" wrapText="1"/>
      <protection locked="0"/>
    </xf>
    <xf numFmtId="9" fontId="21" fillId="0" borderId="4" xfId="0" applyNumberFormat="1" applyFont="1" applyFill="1" applyBorder="1" applyAlignment="1" applyProtection="1">
      <alignment horizontal="center" vertical="center" wrapText="1"/>
      <protection locked="0"/>
    </xf>
    <xf numFmtId="9" fontId="21" fillId="0" borderId="4" xfId="4" applyFont="1" applyFill="1" applyBorder="1" applyAlignment="1" applyProtection="1">
      <alignment horizontal="center" vertical="center" wrapText="1"/>
      <protection locked="0"/>
    </xf>
    <xf numFmtId="0" fontId="23" fillId="0" borderId="4" xfId="0" applyFont="1" applyFill="1" applyBorder="1" applyAlignment="1">
      <alignment horizontal="center" vertical="center" wrapText="1"/>
    </xf>
    <xf numFmtId="0" fontId="23" fillId="0" borderId="10" xfId="0" applyFont="1" applyFill="1" applyBorder="1" applyAlignment="1">
      <alignment horizontal="center" vertical="center" wrapText="1"/>
    </xf>
    <xf numFmtId="9" fontId="23" fillId="0" borderId="9" xfId="0" applyNumberFormat="1" applyFont="1" applyFill="1" applyBorder="1" applyAlignment="1">
      <alignment horizontal="center" vertical="center" wrapText="1"/>
    </xf>
    <xf numFmtId="9" fontId="23" fillId="0" borderId="4" xfId="0" applyNumberFormat="1" applyFont="1" applyFill="1" applyBorder="1" applyAlignment="1">
      <alignment horizontal="center" vertical="center" wrapText="1"/>
    </xf>
    <xf numFmtId="0" fontId="23" fillId="0" borderId="4" xfId="4"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0" fontId="21" fillId="0" borderId="10" xfId="0" applyFont="1" applyFill="1" applyBorder="1" applyAlignment="1">
      <alignment horizontal="center" vertical="center" wrapText="1"/>
    </xf>
    <xf numFmtId="14" fontId="21" fillId="0" borderId="4" xfId="0" applyNumberFormat="1" applyFont="1" applyFill="1" applyBorder="1" applyAlignment="1" applyProtection="1">
      <alignment horizontal="center" vertical="center" wrapText="1"/>
      <protection locked="0"/>
    </xf>
    <xf numFmtId="0" fontId="21" fillId="0" borderId="5" xfId="0" applyFont="1" applyFill="1" applyBorder="1" applyAlignment="1" applyProtection="1">
      <alignment horizontal="center" vertical="center" wrapText="1"/>
      <protection locked="0"/>
    </xf>
    <xf numFmtId="15" fontId="21" fillId="0" borderId="9" xfId="0" applyNumberFormat="1"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9" fontId="21" fillId="0" borderId="4" xfId="4"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1" fillId="0" borderId="10" xfId="0" applyFont="1" applyFill="1" applyBorder="1" applyAlignment="1" applyProtection="1">
      <alignment horizontal="center" vertical="center"/>
      <protection locked="0"/>
    </xf>
    <xf numFmtId="0" fontId="21" fillId="0" borderId="0" xfId="0" applyFont="1" applyFill="1" applyProtection="1">
      <protection locked="0"/>
    </xf>
    <xf numFmtId="0" fontId="25" fillId="0" borderId="4" xfId="0" applyFont="1" applyFill="1" applyBorder="1" applyAlignment="1" applyProtection="1">
      <alignment horizontal="left" vertical="center" wrapText="1"/>
      <protection locked="0"/>
    </xf>
  </cellXfs>
  <cellStyles count="8">
    <cellStyle name="Moneda 2" xfId="7" xr:uid="{00000000-0005-0000-0000-000000000000}"/>
    <cellStyle name="Normal" xfId="0" builtinId="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orcentaje" xfId="4" builtinId="5"/>
  </cellStyles>
  <dxfs count="304">
    <dxf>
      <font>
        <b/>
        <i val="0"/>
        <color theme="0"/>
      </font>
      <fill>
        <patternFill>
          <bgColor theme="6" tint="-0.24994659260841701"/>
        </patternFill>
      </fill>
    </dxf>
    <dxf>
      <fill>
        <patternFill>
          <bgColor rgb="FFFFAB2F"/>
        </patternFill>
      </fill>
    </dxf>
    <dxf>
      <font>
        <b/>
        <i val="0"/>
        <color theme="0"/>
      </font>
      <fill>
        <patternFill>
          <bgColor rgb="FFFF3300"/>
        </patternFill>
      </fill>
    </dxf>
    <dxf>
      <font>
        <b/>
        <i val="0"/>
        <color theme="0"/>
      </font>
      <fill>
        <patternFill>
          <bgColor rgb="FFC00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colors>
    <mruColors>
      <color rgb="FFFFAB2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340784</xdr:colOff>
      <xdr:row>0</xdr:row>
      <xdr:rowOff>208280</xdr:rowOff>
    </xdr:from>
    <xdr:to>
      <xdr:col>1</xdr:col>
      <xdr:colOff>668867</xdr:colOff>
      <xdr:row>3</xdr:row>
      <xdr:rowOff>74930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784" y="208280"/>
          <a:ext cx="1318683" cy="781050"/>
        </a:xfrm>
        <a:prstGeom prst="rect">
          <a:avLst/>
        </a:prstGeom>
        <a:noFill/>
        <a:ln>
          <a:noFill/>
        </a:ln>
      </xdr:spPr>
    </xdr:pic>
    <xdr:clientData/>
  </xdr:twoCellAnchor>
  <xdr:twoCellAnchor editAs="oneCell">
    <xdr:from>
      <xdr:col>55</xdr:col>
      <xdr:colOff>172720</xdr:colOff>
      <xdr:row>0</xdr:row>
      <xdr:rowOff>187961</xdr:rowOff>
    </xdr:from>
    <xdr:to>
      <xdr:col>55</xdr:col>
      <xdr:colOff>1114638</xdr:colOff>
      <xdr:row>3</xdr:row>
      <xdr:rowOff>53987</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77440" y="187961"/>
          <a:ext cx="941918" cy="780426"/>
        </a:xfrm>
        <a:prstGeom prst="rect">
          <a:avLst/>
        </a:prstGeom>
        <a:noFill/>
        <a:ln>
          <a:noFill/>
        </a:ln>
      </xdr:spPr>
    </xdr:pic>
    <xdr:clientData/>
  </xdr:twoCellAnchor>
  <xdr:twoCellAnchor editAs="oneCell">
    <xdr:from>
      <xdr:col>40</xdr:col>
      <xdr:colOff>190500</xdr:colOff>
      <xdr:row>0</xdr:row>
      <xdr:rowOff>205740</xdr:rowOff>
    </xdr:from>
    <xdr:to>
      <xdr:col>41</xdr:col>
      <xdr:colOff>610023</xdr:colOff>
      <xdr:row>3</xdr:row>
      <xdr:rowOff>72390</xdr:rowOff>
    </xdr:to>
    <xdr:pic>
      <xdr:nvPicPr>
        <xdr:cNvPr id="4" name="5 Imagen" descr="C:\Users\john.garcia\Desktop\LOGO CAPITAL LETRA NEGRA.png">
          <a:extLst>
            <a:ext uri="{FF2B5EF4-FFF2-40B4-BE49-F238E27FC236}">
              <a16:creationId xmlns:a16="http://schemas.microsoft.com/office/drawing/2014/main" id="{1D832174-45B6-4C64-8491-8293F45437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85140" y="205740"/>
          <a:ext cx="1318683" cy="7810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178593</xdr:colOff>
      <xdr:row>1</xdr:row>
      <xdr:rowOff>27121</xdr:rowOff>
    </xdr:from>
    <xdr:to>
      <xdr:col>17</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fga\Desktop\EPLE-FT-026%20MATRIZ%20RIESGOS%20DE%20CORRUPCION.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atriz-de-riesgos-de-Corrupcion-2023-Version-2-13.03.2023-New%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5"/>
  <cols>
    <col min="1" max="1" width="4.33203125" style="1" customWidth="1"/>
    <col min="2" max="2" width="19.109375" style="1" customWidth="1"/>
    <col min="3" max="7" width="18.33203125" style="1" customWidth="1"/>
    <col min="8" max="8" width="9.77734375" style="1" customWidth="1"/>
    <col min="9" max="16384" width="9.77734375" style="1" hidden="1"/>
  </cols>
  <sheetData>
    <row r="1" spans="1:8" ht="13.5" customHeight="1" x14ac:dyDescent="0.25"/>
    <row r="2" spans="1:8" ht="37.5" customHeight="1" x14ac:dyDescent="0.25">
      <c r="A2" s="185" t="s">
        <v>117</v>
      </c>
      <c r="B2" s="185"/>
      <c r="C2" s="185"/>
      <c r="D2" s="185"/>
      <c r="E2" s="185"/>
      <c r="F2" s="185"/>
      <c r="G2" s="185"/>
    </row>
    <row r="3" spans="1:8" ht="8.25" customHeight="1" x14ac:dyDescent="0.25"/>
    <row r="4" spans="1:8" ht="13.5" customHeight="1" x14ac:dyDescent="0.25">
      <c r="E4" s="193" t="s">
        <v>46</v>
      </c>
      <c r="F4" s="193"/>
      <c r="G4" s="193"/>
    </row>
    <row r="5" spans="1:8" ht="6" customHeight="1" x14ac:dyDescent="0.25">
      <c r="D5" s="2"/>
      <c r="H5" s="3"/>
    </row>
    <row r="6" spans="1:8" ht="6" customHeight="1" thickBot="1" x14ac:dyDescent="0.3"/>
    <row r="7" spans="1:8" ht="20.25" customHeight="1" x14ac:dyDescent="0.25">
      <c r="A7" s="194" t="s">
        <v>3</v>
      </c>
      <c r="B7" s="4" t="s">
        <v>238</v>
      </c>
      <c r="C7" s="5">
        <v>5</v>
      </c>
      <c r="D7" s="6">
        <v>10</v>
      </c>
      <c r="E7" s="7">
        <v>15</v>
      </c>
      <c r="F7" s="8">
        <v>20</v>
      </c>
      <c r="G7" s="9">
        <v>25</v>
      </c>
    </row>
    <row r="8" spans="1:8" ht="20.25" customHeight="1" x14ac:dyDescent="0.25">
      <c r="A8" s="194"/>
      <c r="B8" s="4" t="s">
        <v>237</v>
      </c>
      <c r="C8" s="5">
        <v>4</v>
      </c>
      <c r="D8" s="6">
        <v>8</v>
      </c>
      <c r="E8" s="10">
        <v>12</v>
      </c>
      <c r="F8" s="11">
        <v>16</v>
      </c>
      <c r="G8" s="12">
        <v>20</v>
      </c>
    </row>
    <row r="9" spans="1:8" ht="20.25" customHeight="1" x14ac:dyDescent="0.25">
      <c r="A9" s="194"/>
      <c r="B9" s="4" t="s">
        <v>236</v>
      </c>
      <c r="C9" s="5">
        <v>3</v>
      </c>
      <c r="D9" s="13">
        <v>6</v>
      </c>
      <c r="E9" s="10">
        <v>9</v>
      </c>
      <c r="F9" s="14">
        <v>12</v>
      </c>
      <c r="G9" s="12">
        <v>15</v>
      </c>
    </row>
    <row r="10" spans="1:8" ht="20.25" customHeight="1" x14ac:dyDescent="0.25">
      <c r="A10" s="194"/>
      <c r="B10" s="4" t="s">
        <v>235</v>
      </c>
      <c r="C10" s="15">
        <v>2</v>
      </c>
      <c r="D10" s="13">
        <v>4</v>
      </c>
      <c r="E10" s="16">
        <v>6</v>
      </c>
      <c r="F10" s="14">
        <v>8</v>
      </c>
      <c r="G10" s="17">
        <v>10</v>
      </c>
    </row>
    <row r="11" spans="1:8" ht="20.25" customHeight="1" thickBot="1" x14ac:dyDescent="0.3">
      <c r="A11" s="194"/>
      <c r="B11" s="4" t="s">
        <v>234</v>
      </c>
      <c r="C11" s="15">
        <v>1</v>
      </c>
      <c r="D11" s="18">
        <v>2</v>
      </c>
      <c r="E11" s="19">
        <v>3</v>
      </c>
      <c r="F11" s="20">
        <v>4</v>
      </c>
      <c r="G11" s="21">
        <v>5</v>
      </c>
    </row>
    <row r="12" spans="1:8" ht="18" customHeight="1" x14ac:dyDescent="0.25">
      <c r="B12" s="195"/>
      <c r="C12" s="4" t="s">
        <v>239</v>
      </c>
      <c r="D12" s="4" t="s">
        <v>4</v>
      </c>
      <c r="E12" s="22" t="s">
        <v>5</v>
      </c>
      <c r="F12" s="22" t="s">
        <v>6</v>
      </c>
      <c r="G12" s="22" t="s">
        <v>7</v>
      </c>
    </row>
    <row r="13" spans="1:8" ht="22.5" customHeight="1" x14ac:dyDescent="0.25">
      <c r="B13" s="195"/>
      <c r="C13" s="196" t="s">
        <v>8</v>
      </c>
      <c r="D13" s="197"/>
      <c r="E13" s="197"/>
      <c r="F13" s="197"/>
      <c r="G13" s="198"/>
    </row>
    <row r="14" spans="1:8" ht="13.5" customHeight="1" x14ac:dyDescent="0.25">
      <c r="B14" s="23"/>
      <c r="C14" s="24"/>
      <c r="D14" s="24"/>
      <c r="E14" s="24"/>
    </row>
    <row r="15" spans="1:8" ht="13.5" customHeight="1" thickBot="1" x14ac:dyDescent="0.3">
      <c r="B15" s="23"/>
      <c r="C15" s="24"/>
      <c r="D15" s="24"/>
      <c r="E15" s="24"/>
    </row>
    <row r="16" spans="1:8" ht="13.5" customHeight="1" thickBot="1" x14ac:dyDescent="0.3">
      <c r="B16" s="190" t="s">
        <v>41</v>
      </c>
      <c r="C16" s="191"/>
      <c r="D16" s="191"/>
      <c r="E16" s="191"/>
      <c r="F16" s="191"/>
      <c r="G16" s="192"/>
    </row>
    <row r="17" spans="2:7" ht="13.5" customHeight="1" x14ac:dyDescent="0.25">
      <c r="B17" s="29" t="s">
        <v>37</v>
      </c>
      <c r="C17" s="30" t="s">
        <v>17</v>
      </c>
      <c r="D17" s="199" t="s">
        <v>42</v>
      </c>
      <c r="E17" s="199"/>
      <c r="F17" s="199"/>
      <c r="G17" s="200"/>
    </row>
    <row r="18" spans="2:7" ht="13.5" customHeight="1" x14ac:dyDescent="0.25">
      <c r="B18" s="31" t="s">
        <v>38</v>
      </c>
      <c r="C18" s="27" t="s">
        <v>22</v>
      </c>
      <c r="D18" s="186" t="s">
        <v>43</v>
      </c>
      <c r="E18" s="186"/>
      <c r="F18" s="186"/>
      <c r="G18" s="187"/>
    </row>
    <row r="19" spans="2:7" ht="13.5" customHeight="1" x14ac:dyDescent="0.25">
      <c r="B19" s="32" t="s">
        <v>39</v>
      </c>
      <c r="C19" s="27" t="s">
        <v>25</v>
      </c>
      <c r="D19" s="186" t="s">
        <v>44</v>
      </c>
      <c r="E19" s="186"/>
      <c r="F19" s="186"/>
      <c r="G19" s="187"/>
    </row>
    <row r="20" spans="2:7" ht="13.5" customHeight="1" thickBot="1" x14ac:dyDescent="0.3">
      <c r="B20" s="33" t="s">
        <v>40</v>
      </c>
      <c r="C20" s="28" t="s">
        <v>28</v>
      </c>
      <c r="D20" s="188" t="s">
        <v>45</v>
      </c>
      <c r="E20" s="188"/>
      <c r="F20" s="188"/>
      <c r="G20" s="189"/>
    </row>
    <row r="21" spans="2:7" ht="13.5" customHeight="1" x14ac:dyDescent="0.25">
      <c r="B21" s="25"/>
      <c r="C21" s="26"/>
      <c r="D21" s="26"/>
      <c r="E21" s="24"/>
    </row>
    <row r="22" spans="2:7" ht="75.75" customHeight="1" x14ac:dyDescent="0.25">
      <c r="B22" s="183" t="s">
        <v>137</v>
      </c>
      <c r="C22" s="68" t="s">
        <v>140</v>
      </c>
      <c r="D22" s="80">
        <v>25</v>
      </c>
      <c r="E22" s="182" t="s">
        <v>240</v>
      </c>
      <c r="F22" s="182"/>
      <c r="G22" s="182"/>
    </row>
    <row r="23" spans="2:7" ht="75.75" customHeight="1" x14ac:dyDescent="0.25">
      <c r="B23" s="184"/>
      <c r="C23" s="68" t="s">
        <v>141</v>
      </c>
      <c r="D23" s="76">
        <v>15</v>
      </c>
      <c r="E23" s="182" t="s">
        <v>241</v>
      </c>
      <c r="F23" s="182"/>
      <c r="G23" s="182"/>
    </row>
    <row r="24" spans="2:7" ht="75.75" customHeight="1" x14ac:dyDescent="0.25">
      <c r="B24" s="68" t="s">
        <v>138</v>
      </c>
      <c r="C24" s="181">
        <v>2</v>
      </c>
      <c r="D24" s="181"/>
      <c r="E24" s="182" t="s">
        <v>242</v>
      </c>
      <c r="F24" s="182"/>
      <c r="G24" s="182"/>
    </row>
    <row r="25" spans="2:7" ht="75.75" customHeight="1" x14ac:dyDescent="0.25">
      <c r="B25" s="68" t="s">
        <v>139</v>
      </c>
      <c r="C25" s="181">
        <v>6</v>
      </c>
      <c r="D25" s="181"/>
      <c r="E25" s="182" t="s">
        <v>243</v>
      </c>
      <c r="F25" s="182"/>
      <c r="G25" s="182"/>
    </row>
    <row r="26" spans="2:7" ht="13.5" customHeight="1" x14ac:dyDescent="0.25"/>
    <row r="27" spans="2:7" ht="13.5" customHeight="1" x14ac:dyDescent="0.25"/>
    <row r="28" spans="2:7" ht="13.5" customHeight="1" x14ac:dyDescent="0.25"/>
  </sheetData>
  <mergeCells count="17">
    <mergeCell ref="A2:G2"/>
    <mergeCell ref="D19:G19"/>
    <mergeCell ref="D20:G20"/>
    <mergeCell ref="B16:G16"/>
    <mergeCell ref="E4:G4"/>
    <mergeCell ref="A7:A11"/>
    <mergeCell ref="B12:B13"/>
    <mergeCell ref="C13:G13"/>
    <mergeCell ref="D17:G17"/>
    <mergeCell ref="D18:G18"/>
    <mergeCell ref="C24:D24"/>
    <mergeCell ref="C25:D25"/>
    <mergeCell ref="E24:G24"/>
    <mergeCell ref="E25:G25"/>
    <mergeCell ref="B22:B23"/>
    <mergeCell ref="E22:G22"/>
    <mergeCell ref="E23:G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45"/>
  <sheetViews>
    <sheetView tabSelected="1" topLeftCell="AY1" zoomScaleNormal="100" zoomScaleSheetLayoutView="85" workbookViewId="0">
      <selection activeCell="BC9" sqref="BC9:BC10"/>
    </sheetView>
  </sheetViews>
  <sheetFormatPr baseColWidth="10" defaultColWidth="11.44140625" defaultRowHeight="13.8" zeroHeight="1" x14ac:dyDescent="0.25"/>
  <cols>
    <col min="1" max="1" width="14.44140625" style="161" customWidth="1"/>
    <col min="2" max="2" width="15.77734375" style="161" customWidth="1"/>
    <col min="3" max="3" width="26.33203125" style="161" customWidth="1"/>
    <col min="4" max="4" width="45.21875" style="158" customWidth="1"/>
    <col min="5" max="5" width="10.33203125" style="162" customWidth="1"/>
    <col min="6" max="6" width="13.21875" style="162" customWidth="1"/>
    <col min="7" max="7" width="14.44140625" style="162" customWidth="1"/>
    <col min="8" max="8" width="11.6640625" style="162" customWidth="1"/>
    <col min="9" max="11" width="20.5546875" style="162" customWidth="1"/>
    <col min="12" max="12" width="14.21875" style="162" customWidth="1"/>
    <col min="13" max="13" width="14.21875" style="158" customWidth="1"/>
    <col min="14" max="14" width="14.21875" style="162" customWidth="1"/>
    <col min="15" max="15" width="12.6640625" style="158" hidden="1" customWidth="1"/>
    <col min="16" max="16" width="4.33203125" style="158" hidden="1" customWidth="1"/>
    <col min="17" max="17" width="6.21875" style="158" hidden="1" customWidth="1"/>
    <col min="18" max="18" width="14.88671875" style="158" hidden="1" customWidth="1"/>
    <col min="19" max="19" width="4.33203125" style="158" hidden="1" customWidth="1"/>
    <col min="20" max="20" width="5.21875" style="158" hidden="1" customWidth="1"/>
    <col min="21" max="21" width="12.6640625" style="158" hidden="1" customWidth="1"/>
    <col min="22" max="22" width="14.6640625" style="158" customWidth="1"/>
    <col min="23" max="23" width="21.5546875" style="158" customWidth="1"/>
    <col min="24" max="24" width="41.44140625" style="158" customWidth="1"/>
    <col min="25" max="25" width="40.88671875" style="158" customWidth="1"/>
    <col min="26" max="26" width="7.5546875" style="158" hidden="1" customWidth="1"/>
    <col min="27" max="27" width="9.33203125" style="158" hidden="1" customWidth="1"/>
    <col min="28" max="28" width="11" style="158" hidden="1" customWidth="1"/>
    <col min="29" max="30" width="16.6640625" style="158" hidden="1" customWidth="1"/>
    <col min="31" max="31" width="15.77734375" style="158" hidden="1" customWidth="1"/>
    <col min="32" max="32" width="13.21875" style="158" hidden="1" customWidth="1"/>
    <col min="33" max="33" width="11.6640625" style="158" hidden="1" customWidth="1"/>
    <col min="34" max="34" width="13.44140625" style="158" hidden="1" customWidth="1"/>
    <col min="35" max="36" width="5.33203125" style="158" hidden="1" customWidth="1"/>
    <col min="37" max="37" width="12.33203125" style="158" hidden="1" customWidth="1"/>
    <col min="38" max="39" width="5.33203125" style="158" hidden="1" customWidth="1"/>
    <col min="40" max="40" width="12.88671875" style="158" hidden="1" customWidth="1"/>
    <col min="41" max="41" width="13.21875" style="158" customWidth="1"/>
    <col min="42" max="42" width="14" style="158" customWidth="1"/>
    <col min="43" max="43" width="68.77734375" style="158" customWidth="1"/>
    <col min="44" max="44" width="35.109375" style="158" customWidth="1"/>
    <col min="45" max="45" width="17.77734375" style="161" customWidth="1"/>
    <col min="46" max="46" width="24.109375" style="158" customWidth="1"/>
    <col min="47" max="47" width="17.77734375" style="161" customWidth="1"/>
    <col min="48" max="48" width="16.5546875" style="161" customWidth="1"/>
    <col min="49" max="49" width="22.44140625" style="161" customWidth="1"/>
    <col min="50" max="50" width="18.6640625" style="158" customWidth="1"/>
    <col min="51" max="51" width="40.77734375" style="158" customWidth="1"/>
    <col min="52" max="52" width="18.6640625" style="162" customWidth="1"/>
    <col min="53" max="53" width="18.6640625" style="163" customWidth="1"/>
    <col min="54" max="54" width="18.6640625" style="162" customWidth="1"/>
    <col min="55" max="55" width="70.77734375" style="158" customWidth="1"/>
    <col min="56" max="56" width="18.6640625" style="158" customWidth="1"/>
    <col min="57" max="16384" width="11.44140625" style="158"/>
  </cols>
  <sheetData>
    <row r="1" spans="1:56" ht="24" customHeight="1" x14ac:dyDescent="0.25">
      <c r="A1" s="280"/>
      <c r="B1" s="281"/>
      <c r="C1" s="328" t="s">
        <v>503</v>
      </c>
      <c r="D1" s="329"/>
      <c r="E1" s="329"/>
      <c r="F1" s="329"/>
      <c r="G1" s="329"/>
      <c r="H1" s="329"/>
      <c r="I1" s="329"/>
      <c r="J1" s="329"/>
      <c r="K1" s="329"/>
      <c r="L1" s="329"/>
      <c r="M1" s="329"/>
      <c r="N1" s="329"/>
      <c r="O1" s="329"/>
      <c r="P1" s="329"/>
      <c r="Q1" s="329"/>
      <c r="R1" s="329"/>
      <c r="S1" s="329"/>
      <c r="T1" s="329"/>
      <c r="U1" s="329"/>
      <c r="V1" s="329"/>
      <c r="W1" s="329"/>
      <c r="X1" s="329"/>
      <c r="Y1" s="330"/>
      <c r="Z1" s="157"/>
      <c r="AA1" s="157"/>
      <c r="AB1" s="157"/>
      <c r="AC1" s="157"/>
      <c r="AD1" s="157"/>
      <c r="AE1" s="157"/>
      <c r="AF1" s="157"/>
      <c r="AG1" s="157"/>
      <c r="AH1" s="157"/>
      <c r="AI1" s="157"/>
      <c r="AJ1" s="157"/>
      <c r="AK1" s="157"/>
      <c r="AL1" s="157"/>
      <c r="AM1" s="157"/>
      <c r="AN1" s="157"/>
      <c r="AO1" s="322"/>
      <c r="AP1" s="323"/>
      <c r="AQ1" s="322" t="s">
        <v>503</v>
      </c>
      <c r="AR1" s="337"/>
      <c r="AS1" s="337"/>
      <c r="AT1" s="337"/>
      <c r="AU1" s="337"/>
      <c r="AV1" s="337"/>
      <c r="AW1" s="337"/>
      <c r="AX1" s="337"/>
      <c r="AY1" s="337"/>
      <c r="AZ1" s="337"/>
      <c r="BA1" s="338"/>
      <c r="BB1" s="337"/>
      <c r="BC1" s="323"/>
      <c r="BD1" s="319"/>
    </row>
    <row r="2" spans="1:56" ht="24" customHeight="1" x14ac:dyDescent="0.25">
      <c r="A2" s="282"/>
      <c r="B2" s="283"/>
      <c r="C2" s="331"/>
      <c r="D2" s="332"/>
      <c r="E2" s="332"/>
      <c r="F2" s="332"/>
      <c r="G2" s="332"/>
      <c r="H2" s="332"/>
      <c r="I2" s="332"/>
      <c r="J2" s="332"/>
      <c r="K2" s="332"/>
      <c r="L2" s="332"/>
      <c r="M2" s="332"/>
      <c r="N2" s="332"/>
      <c r="O2" s="332"/>
      <c r="P2" s="332"/>
      <c r="Q2" s="332"/>
      <c r="R2" s="332"/>
      <c r="S2" s="332"/>
      <c r="T2" s="332"/>
      <c r="U2" s="332"/>
      <c r="V2" s="332"/>
      <c r="W2" s="332"/>
      <c r="X2" s="332"/>
      <c r="Y2" s="333"/>
      <c r="Z2" s="159"/>
      <c r="AA2" s="159"/>
      <c r="AB2" s="159"/>
      <c r="AC2" s="159"/>
      <c r="AD2" s="159"/>
      <c r="AE2" s="159"/>
      <c r="AF2" s="159"/>
      <c r="AG2" s="159"/>
      <c r="AH2" s="159"/>
      <c r="AI2" s="159"/>
      <c r="AJ2" s="159"/>
      <c r="AK2" s="159"/>
      <c r="AL2" s="159"/>
      <c r="AM2" s="159"/>
      <c r="AN2" s="159"/>
      <c r="AO2" s="324"/>
      <c r="AP2" s="325"/>
      <c r="AQ2" s="324"/>
      <c r="AR2" s="339"/>
      <c r="AS2" s="339"/>
      <c r="AT2" s="339"/>
      <c r="AU2" s="339"/>
      <c r="AV2" s="339"/>
      <c r="AW2" s="339"/>
      <c r="AX2" s="339"/>
      <c r="AY2" s="339"/>
      <c r="AZ2" s="339"/>
      <c r="BA2" s="340"/>
      <c r="BB2" s="339"/>
      <c r="BC2" s="325"/>
      <c r="BD2" s="320"/>
    </row>
    <row r="3" spans="1:56" ht="24" customHeight="1" x14ac:dyDescent="0.25">
      <c r="A3" s="282"/>
      <c r="B3" s="283"/>
      <c r="C3" s="331"/>
      <c r="D3" s="332"/>
      <c r="E3" s="332"/>
      <c r="F3" s="332"/>
      <c r="G3" s="332"/>
      <c r="H3" s="332"/>
      <c r="I3" s="332"/>
      <c r="J3" s="332"/>
      <c r="K3" s="332"/>
      <c r="L3" s="332"/>
      <c r="M3" s="332"/>
      <c r="N3" s="332"/>
      <c r="O3" s="332"/>
      <c r="P3" s="332"/>
      <c r="Q3" s="332"/>
      <c r="R3" s="332"/>
      <c r="S3" s="332"/>
      <c r="T3" s="332"/>
      <c r="U3" s="332"/>
      <c r="V3" s="332"/>
      <c r="W3" s="332"/>
      <c r="X3" s="332"/>
      <c r="Y3" s="333"/>
      <c r="Z3" s="159"/>
      <c r="AA3" s="159"/>
      <c r="AB3" s="159"/>
      <c r="AC3" s="159"/>
      <c r="AD3" s="159"/>
      <c r="AE3" s="159"/>
      <c r="AF3" s="159"/>
      <c r="AG3" s="159"/>
      <c r="AH3" s="159"/>
      <c r="AI3" s="159"/>
      <c r="AJ3" s="159"/>
      <c r="AK3" s="159"/>
      <c r="AL3" s="159"/>
      <c r="AM3" s="159"/>
      <c r="AN3" s="159"/>
      <c r="AO3" s="324"/>
      <c r="AP3" s="325"/>
      <c r="AQ3" s="324"/>
      <c r="AR3" s="339"/>
      <c r="AS3" s="339"/>
      <c r="AT3" s="339"/>
      <c r="AU3" s="339"/>
      <c r="AV3" s="339"/>
      <c r="AW3" s="339"/>
      <c r="AX3" s="339"/>
      <c r="AY3" s="339"/>
      <c r="AZ3" s="339"/>
      <c r="BA3" s="340"/>
      <c r="BB3" s="339"/>
      <c r="BC3" s="325"/>
      <c r="BD3" s="320"/>
    </row>
    <row r="4" spans="1:56" ht="24" customHeight="1" thickBot="1" x14ac:dyDescent="0.3">
      <c r="A4" s="284"/>
      <c r="B4" s="285"/>
      <c r="C4" s="334"/>
      <c r="D4" s="335"/>
      <c r="E4" s="335"/>
      <c r="F4" s="335"/>
      <c r="G4" s="335"/>
      <c r="H4" s="335"/>
      <c r="I4" s="335"/>
      <c r="J4" s="335"/>
      <c r="K4" s="335"/>
      <c r="L4" s="335"/>
      <c r="M4" s="335"/>
      <c r="N4" s="335"/>
      <c r="O4" s="335"/>
      <c r="P4" s="335"/>
      <c r="Q4" s="335"/>
      <c r="R4" s="335"/>
      <c r="S4" s="335"/>
      <c r="T4" s="335"/>
      <c r="U4" s="335"/>
      <c r="V4" s="335"/>
      <c r="W4" s="335"/>
      <c r="X4" s="335"/>
      <c r="Y4" s="336"/>
      <c r="Z4" s="160"/>
      <c r="AA4" s="160"/>
      <c r="AB4" s="160"/>
      <c r="AC4" s="160"/>
      <c r="AD4" s="160"/>
      <c r="AE4" s="160"/>
      <c r="AF4" s="160"/>
      <c r="AG4" s="160"/>
      <c r="AH4" s="160"/>
      <c r="AI4" s="160"/>
      <c r="AJ4" s="160"/>
      <c r="AK4" s="160"/>
      <c r="AL4" s="160"/>
      <c r="AM4" s="160"/>
      <c r="AN4" s="160"/>
      <c r="AO4" s="326"/>
      <c r="AP4" s="327"/>
      <c r="AQ4" s="326"/>
      <c r="AR4" s="341"/>
      <c r="AS4" s="341"/>
      <c r="AT4" s="341"/>
      <c r="AU4" s="341"/>
      <c r="AV4" s="341"/>
      <c r="AW4" s="341"/>
      <c r="AX4" s="341"/>
      <c r="AY4" s="341"/>
      <c r="AZ4" s="341"/>
      <c r="BA4" s="342"/>
      <c r="BB4" s="341"/>
      <c r="BC4" s="327"/>
      <c r="BD4" s="321"/>
    </row>
    <row r="5" spans="1:56" ht="6.75" customHeight="1" thickBot="1" x14ac:dyDescent="0.3">
      <c r="BD5" s="164"/>
    </row>
    <row r="6" spans="1:56" s="165" customFormat="1" ht="34.950000000000003" customHeight="1" thickBot="1" x14ac:dyDescent="0.35">
      <c r="A6" s="258" t="s">
        <v>0</v>
      </c>
      <c r="B6" s="259"/>
      <c r="C6" s="259"/>
      <c r="D6" s="259"/>
      <c r="E6" s="259"/>
      <c r="F6" s="259"/>
      <c r="G6" s="259"/>
      <c r="H6" s="259"/>
      <c r="I6" s="259"/>
      <c r="J6" s="259"/>
      <c r="K6" s="259"/>
      <c r="L6" s="259"/>
      <c r="M6" s="259"/>
      <c r="N6" s="260"/>
      <c r="O6" s="290" t="s">
        <v>48</v>
      </c>
      <c r="P6" s="291"/>
      <c r="Q6" s="291"/>
      <c r="R6" s="291"/>
      <c r="S6" s="291"/>
      <c r="T6" s="291"/>
      <c r="U6" s="291"/>
      <c r="V6" s="292"/>
      <c r="W6" s="270" t="s">
        <v>105</v>
      </c>
      <c r="X6" s="271"/>
      <c r="Y6" s="271"/>
      <c r="Z6" s="271"/>
      <c r="AA6" s="271"/>
      <c r="AB6" s="271"/>
      <c r="AC6" s="271"/>
      <c r="AD6" s="271"/>
      <c r="AE6" s="271"/>
      <c r="AF6" s="271"/>
      <c r="AG6" s="272"/>
      <c r="AH6" s="263" t="s">
        <v>221</v>
      </c>
      <c r="AI6" s="264"/>
      <c r="AJ6" s="264"/>
      <c r="AK6" s="264"/>
      <c r="AL6" s="264"/>
      <c r="AM6" s="264"/>
      <c r="AN6" s="264"/>
      <c r="AO6" s="264"/>
      <c r="AP6" s="265"/>
      <c r="AQ6" s="248" t="s">
        <v>111</v>
      </c>
      <c r="AR6" s="249"/>
      <c r="AS6" s="249"/>
      <c r="AT6" s="249"/>
      <c r="AU6" s="249"/>
      <c r="AV6" s="249"/>
      <c r="AW6" s="250"/>
      <c r="AX6" s="345" t="s">
        <v>495</v>
      </c>
      <c r="AY6" s="346"/>
      <c r="AZ6" s="346"/>
      <c r="BA6" s="347"/>
      <c r="BB6" s="346"/>
      <c r="BC6" s="346"/>
      <c r="BD6" s="348"/>
    </row>
    <row r="7" spans="1:56" s="166" customFormat="1" ht="26.25" customHeight="1" x14ac:dyDescent="0.3">
      <c r="A7" s="286" t="s">
        <v>155</v>
      </c>
      <c r="B7" s="287"/>
      <c r="C7" s="287"/>
      <c r="D7" s="287"/>
      <c r="E7" s="287"/>
      <c r="F7" s="287"/>
      <c r="G7" s="261" t="s">
        <v>156</v>
      </c>
      <c r="H7" s="255" t="s">
        <v>534</v>
      </c>
      <c r="I7" s="256"/>
      <c r="J7" s="256"/>
      <c r="K7" s="257"/>
      <c r="L7" s="301" t="s">
        <v>151</v>
      </c>
      <c r="M7" s="302"/>
      <c r="N7" s="288" t="s">
        <v>112</v>
      </c>
      <c r="O7" s="295" t="s">
        <v>535</v>
      </c>
      <c r="P7" s="254" t="s">
        <v>50</v>
      </c>
      <c r="Q7" s="253" t="s">
        <v>192</v>
      </c>
      <c r="R7" s="254" t="s">
        <v>536</v>
      </c>
      <c r="S7" s="254" t="s">
        <v>51</v>
      </c>
      <c r="T7" s="253" t="s">
        <v>196</v>
      </c>
      <c r="U7" s="289" t="s">
        <v>537</v>
      </c>
      <c r="V7" s="293" t="s">
        <v>49</v>
      </c>
      <c r="W7" s="299" t="s">
        <v>53</v>
      </c>
      <c r="X7" s="297"/>
      <c r="Y7" s="300"/>
      <c r="Z7" s="303" t="s">
        <v>260</v>
      </c>
      <c r="AA7" s="268" t="s">
        <v>256</v>
      </c>
      <c r="AB7" s="268" t="s">
        <v>209</v>
      </c>
      <c r="AC7" s="296" t="s">
        <v>202</v>
      </c>
      <c r="AD7" s="297"/>
      <c r="AE7" s="297"/>
      <c r="AF7" s="297"/>
      <c r="AG7" s="298"/>
      <c r="AH7" s="305" t="s">
        <v>223</v>
      </c>
      <c r="AI7" s="266" t="s">
        <v>107</v>
      </c>
      <c r="AJ7" s="266" t="s">
        <v>222</v>
      </c>
      <c r="AK7" s="266" t="s">
        <v>224</v>
      </c>
      <c r="AL7" s="266" t="s">
        <v>108</v>
      </c>
      <c r="AM7" s="266" t="s">
        <v>225</v>
      </c>
      <c r="AN7" s="266" t="s">
        <v>538</v>
      </c>
      <c r="AO7" s="266" t="s">
        <v>101</v>
      </c>
      <c r="AP7" s="277" t="s">
        <v>110</v>
      </c>
      <c r="AQ7" s="251" t="s">
        <v>113</v>
      </c>
      <c r="AR7" s="275" t="s">
        <v>114</v>
      </c>
      <c r="AS7" s="343" t="s">
        <v>504</v>
      </c>
      <c r="AT7" s="275" t="s">
        <v>76</v>
      </c>
      <c r="AU7" s="273" t="s">
        <v>262</v>
      </c>
      <c r="AV7" s="279"/>
      <c r="AW7" s="273" t="s">
        <v>116</v>
      </c>
      <c r="AX7" s="244" t="s">
        <v>496</v>
      </c>
      <c r="AY7" s="246" t="s">
        <v>497</v>
      </c>
      <c r="AZ7" s="246" t="s">
        <v>498</v>
      </c>
      <c r="BA7" s="349" t="s">
        <v>499</v>
      </c>
      <c r="BB7" s="351" t="s">
        <v>500</v>
      </c>
      <c r="BC7" s="351" t="s">
        <v>501</v>
      </c>
      <c r="BD7" s="353" t="s">
        <v>502</v>
      </c>
    </row>
    <row r="8" spans="1:56" s="166" customFormat="1" ht="21" thickBot="1" x14ac:dyDescent="0.35">
      <c r="A8" s="167" t="s">
        <v>1</v>
      </c>
      <c r="B8" s="168" t="s">
        <v>2</v>
      </c>
      <c r="C8" s="168" t="s">
        <v>33</v>
      </c>
      <c r="D8" s="169" t="s">
        <v>134</v>
      </c>
      <c r="E8" s="169" t="s">
        <v>35</v>
      </c>
      <c r="F8" s="169" t="s">
        <v>34</v>
      </c>
      <c r="G8" s="262"/>
      <c r="H8" s="170" t="s">
        <v>191</v>
      </c>
      <c r="I8" s="171" t="s">
        <v>258</v>
      </c>
      <c r="J8" s="168" t="s">
        <v>257</v>
      </c>
      <c r="K8" s="171" t="s">
        <v>259</v>
      </c>
      <c r="L8" s="170" t="s">
        <v>171</v>
      </c>
      <c r="M8" s="170" t="s">
        <v>172</v>
      </c>
      <c r="N8" s="288"/>
      <c r="O8" s="295"/>
      <c r="P8" s="254"/>
      <c r="Q8" s="254"/>
      <c r="R8" s="254"/>
      <c r="S8" s="254"/>
      <c r="T8" s="254"/>
      <c r="U8" s="289"/>
      <c r="V8" s="294"/>
      <c r="W8" s="172" t="s">
        <v>198</v>
      </c>
      <c r="X8" s="173" t="s">
        <v>199</v>
      </c>
      <c r="Y8" s="173" t="s">
        <v>200</v>
      </c>
      <c r="Z8" s="304"/>
      <c r="AA8" s="269"/>
      <c r="AB8" s="269"/>
      <c r="AC8" s="174" t="s">
        <v>210</v>
      </c>
      <c r="AD8" s="174" t="s">
        <v>220</v>
      </c>
      <c r="AE8" s="174" t="s">
        <v>203</v>
      </c>
      <c r="AF8" s="174" t="s">
        <v>204</v>
      </c>
      <c r="AG8" s="175" t="s">
        <v>205</v>
      </c>
      <c r="AH8" s="306"/>
      <c r="AI8" s="267"/>
      <c r="AJ8" s="267"/>
      <c r="AK8" s="267"/>
      <c r="AL8" s="267"/>
      <c r="AM8" s="267"/>
      <c r="AN8" s="267"/>
      <c r="AO8" s="267"/>
      <c r="AP8" s="278"/>
      <c r="AQ8" s="252"/>
      <c r="AR8" s="276"/>
      <c r="AS8" s="344"/>
      <c r="AT8" s="276"/>
      <c r="AU8" s="176" t="s">
        <v>263</v>
      </c>
      <c r="AV8" s="176" t="s">
        <v>264</v>
      </c>
      <c r="AW8" s="274"/>
      <c r="AX8" s="245"/>
      <c r="AY8" s="247"/>
      <c r="AZ8" s="247"/>
      <c r="BA8" s="350"/>
      <c r="BB8" s="352"/>
      <c r="BC8" s="352"/>
      <c r="BD8" s="354"/>
    </row>
    <row r="9" spans="1:56" s="103" customFormat="1" ht="102" x14ac:dyDescent="0.2">
      <c r="A9" s="151" t="s">
        <v>18</v>
      </c>
      <c r="B9" s="109" t="s">
        <v>230</v>
      </c>
      <c r="C9" s="109" t="s">
        <v>265</v>
      </c>
      <c r="D9" s="114" t="s">
        <v>266</v>
      </c>
      <c r="E9" s="109" t="s">
        <v>20</v>
      </c>
      <c r="F9" s="109" t="s">
        <v>267</v>
      </c>
      <c r="G9" s="109" t="s">
        <v>154</v>
      </c>
      <c r="H9" s="229" t="s">
        <v>255</v>
      </c>
      <c r="I9" s="229" t="s">
        <v>268</v>
      </c>
      <c r="J9" s="229" t="s">
        <v>269</v>
      </c>
      <c r="K9" s="229" t="s">
        <v>270</v>
      </c>
      <c r="L9" s="109" t="s">
        <v>190</v>
      </c>
      <c r="M9" s="114" t="s">
        <v>178</v>
      </c>
      <c r="N9" s="236" t="s">
        <v>166</v>
      </c>
      <c r="O9" s="242" t="s">
        <v>193</v>
      </c>
      <c r="P9" s="119">
        <f t="shared" ref="P9" si="0">IF($O9="Muy baja",1,IF($O9="Baja",2,IF($O9="Media",3,IF($O9="Alta",4,IF($O9="Muy alta",5,"")))))</f>
        <v>3</v>
      </c>
      <c r="Q9" s="152">
        <f t="shared" ref="Q9" si="1">IF($O9="Muy baja",20%,IF($O9="Baja",40%,IF($O9="Media",60%,IF($O9="Alta",80%,IF($O9="Muy alta",100%,"")))))</f>
        <v>0.6</v>
      </c>
      <c r="R9" s="229" t="s">
        <v>27</v>
      </c>
      <c r="S9" s="119">
        <f t="shared" ref="S9" si="2">IF($R9="Leve",1,IF($R9="Menor",2,IF($R9="Moderado",3,IF($R9="Mayor",4,IF($R9="Catastrófico",5,"")))))</f>
        <v>4</v>
      </c>
      <c r="T9" s="152">
        <f t="shared" ref="T9" si="3">IF($R9="Leve",20%,IF($R9="Menor",40%,IF($R9="Moderado",60%,IF($R9="Mayor",80%,IF($R9="Catastrófico",100%,"")))))</f>
        <v>0.8</v>
      </c>
      <c r="U9" s="223">
        <f t="shared" ref="U9" si="4">IF(OR(P9="",S9=""),"",P9*S9)</f>
        <v>12</v>
      </c>
      <c r="V9" s="238" t="str">
        <f t="shared" ref="V9" si="5">IF(U9="","",IF(U9&lt;=2,"BAJA",IF(U9&lt;=6,"MODERADA",IF(U9&lt;=12,"ALTA","EXTREMA"))))</f>
        <v>ALTA</v>
      </c>
      <c r="W9" s="240" t="s">
        <v>271</v>
      </c>
      <c r="X9" s="225" t="s">
        <v>272</v>
      </c>
      <c r="Y9" s="225" t="s">
        <v>273</v>
      </c>
      <c r="Z9" s="227">
        <v>1</v>
      </c>
      <c r="AA9" s="229" t="s">
        <v>206</v>
      </c>
      <c r="AB9" s="230">
        <f>IF(AA9="","",IF(AA9="Preventivo",25%,IF(AA9="Detectivo",15%,10%)))</f>
        <v>0.25</v>
      </c>
      <c r="AC9" s="232" t="s">
        <v>211</v>
      </c>
      <c r="AD9" s="230">
        <f t="shared" ref="AD9" si="6">IF(AC9="","",IF(AC9="Automático",25%,15%))</f>
        <v>0.15</v>
      </c>
      <c r="AE9" s="232" t="s">
        <v>215</v>
      </c>
      <c r="AF9" s="232" t="s">
        <v>216</v>
      </c>
      <c r="AG9" s="234" t="s">
        <v>219</v>
      </c>
      <c r="AH9" s="213" t="str">
        <f t="shared" ref="AH9" si="7">IF(OR(O9="",AA9="",AC9=""),"",IF(AJ9&lt;=20%,"Muy baja",IF(AJ9&lt;=40%,"Baja",IF(AJ9&lt;=60%,"Media",IF(AJ9&lt;=80%,"Alta","Muy alta")))))</f>
        <v>Baja</v>
      </c>
      <c r="AI9" s="215">
        <f t="shared" ref="AI9" si="8">IF($AH9="Muy baja",1,IF($AH9="Baja",2,IF($AH9="Media",3,IF($AH9="Alta",4,IF($AH9="Muy alta",5,"")))))</f>
        <v>2</v>
      </c>
      <c r="AJ9" s="217">
        <f t="shared" ref="AJ9" si="9">IF(OR($AA9="Preventivo",$AA9="Detectivo"),($Q9-($Q9*($AD9+$AB9))),$Q9)</f>
        <v>0.36</v>
      </c>
      <c r="AK9" s="217" t="str">
        <f t="shared" ref="AK9" si="10">IF(OR(R9="",AA9="",AC9=""),"",IF(AM9&lt;=20%,"Leve",IF(AM9&lt;=40%,"Menor",IF(AM9&lt;=60%,"Moderado",IF(AM9&lt;=80%,"Mayor","Catastrófico")))))</f>
        <v>Mayor</v>
      </c>
      <c r="AL9" s="215">
        <f t="shared" ref="AL9" si="11">IF($AK9="Leve",1,IF($AK9="Menor",2,IF($AK9="Moderado",3,IF($AK9="Mayor",4,IF($AK9="Catastrófico",5,"")))))</f>
        <v>4</v>
      </c>
      <c r="AM9" s="217">
        <f t="shared" ref="AM9" si="12">IF($AA9="Correctivo",($T9-($T9*($AD9+$AB9))),$T9)</f>
        <v>0.8</v>
      </c>
      <c r="AN9" s="219">
        <f t="shared" ref="AN9" si="13">IF(OR(AI9="",AL9=""),"",AI9*AL9)</f>
        <v>8</v>
      </c>
      <c r="AO9" s="221" t="str">
        <f t="shared" ref="AO9" si="14">IF(AN9="","",IF(AN9&lt;=2,"BAJA",IF(AN9&lt;=6,"MODERADA",IF(AN9&lt;=12,"ALTA","EXTREMA"))))</f>
        <v>ALTA</v>
      </c>
      <c r="AP9" s="223" t="str">
        <f t="shared" ref="AP9" si="15">IF(AO9="","",IF(AO9="Baja","Asumir el Riesgo.",IF(AO9="Moderada","Asumir o reducir el Riesgo.",IF(AO9="Alta","Reducir el Riesgo, Evitar, Compartir o Transferir (pronta atención).",IF(AO9="Extrema","Reducir el Riesgo, Evitar o Compartir (Se requiere acción inmediata).","")))))</f>
        <v>Reducir el Riesgo, Evitar, Compartir o Transferir (pronta atención).</v>
      </c>
      <c r="AQ9" s="201" t="s">
        <v>274</v>
      </c>
      <c r="AR9" s="203" t="s">
        <v>523</v>
      </c>
      <c r="AS9" s="355">
        <v>2</v>
      </c>
      <c r="AT9" s="207" t="s">
        <v>275</v>
      </c>
      <c r="AU9" s="209">
        <v>44986</v>
      </c>
      <c r="AV9" s="209">
        <v>45291</v>
      </c>
      <c r="AW9" s="211" t="s">
        <v>276</v>
      </c>
      <c r="AX9" s="205">
        <v>45046</v>
      </c>
      <c r="AY9" s="365" t="s">
        <v>539</v>
      </c>
      <c r="AZ9" s="367">
        <v>0.3</v>
      </c>
      <c r="BA9" s="369">
        <f>IF(AZ9="","",IF(OR(AS9=0,AS9="",AX9=""),"",(AZ9*100%/AS9)))</f>
        <v>0.15</v>
      </c>
      <c r="BB9" s="371" t="str">
        <f>IF(AZ9="","",IF(AX9&lt;=AV9,IF(BA9=0%,"SIN INICIAR",IF(BA9=100%,"TERMINADA",IF(BA9&gt;0%,"EN PROCESO")))))</f>
        <v>EN PROCESO</v>
      </c>
      <c r="BC9" s="381" t="s">
        <v>541</v>
      </c>
      <c r="BD9" s="373" t="s">
        <v>540</v>
      </c>
    </row>
    <row r="10" spans="1:56" s="103" customFormat="1" ht="102.6" thickBot="1" x14ac:dyDescent="0.25">
      <c r="A10" s="151" t="s">
        <v>18</v>
      </c>
      <c r="B10" s="109" t="s">
        <v>230</v>
      </c>
      <c r="C10" s="109" t="s">
        <v>265</v>
      </c>
      <c r="D10" s="114" t="s">
        <v>266</v>
      </c>
      <c r="E10" s="109" t="s">
        <v>20</v>
      </c>
      <c r="F10" s="109" t="s">
        <v>267</v>
      </c>
      <c r="G10" s="109" t="s">
        <v>154</v>
      </c>
      <c r="H10" s="210"/>
      <c r="I10" s="210"/>
      <c r="J10" s="210"/>
      <c r="K10" s="210"/>
      <c r="L10" s="109" t="s">
        <v>160</v>
      </c>
      <c r="M10" s="114" t="s">
        <v>183</v>
      </c>
      <c r="N10" s="237"/>
      <c r="O10" s="243"/>
      <c r="P10" s="119"/>
      <c r="Q10" s="152"/>
      <c r="R10" s="210"/>
      <c r="S10" s="119"/>
      <c r="T10" s="152"/>
      <c r="U10" s="224"/>
      <c r="V10" s="239"/>
      <c r="W10" s="241"/>
      <c r="X10" s="226"/>
      <c r="Y10" s="226"/>
      <c r="Z10" s="228"/>
      <c r="AA10" s="210"/>
      <c r="AB10" s="231"/>
      <c r="AC10" s="233"/>
      <c r="AD10" s="231"/>
      <c r="AE10" s="233"/>
      <c r="AF10" s="233"/>
      <c r="AG10" s="235"/>
      <c r="AH10" s="214"/>
      <c r="AI10" s="216"/>
      <c r="AJ10" s="218"/>
      <c r="AK10" s="218"/>
      <c r="AL10" s="216"/>
      <c r="AM10" s="218"/>
      <c r="AN10" s="220"/>
      <c r="AO10" s="222"/>
      <c r="AP10" s="224"/>
      <c r="AQ10" s="202"/>
      <c r="AR10" s="204"/>
      <c r="AS10" s="356"/>
      <c r="AT10" s="208"/>
      <c r="AU10" s="210"/>
      <c r="AV10" s="210"/>
      <c r="AW10" s="212"/>
      <c r="AX10" s="206"/>
      <c r="AY10" s="366"/>
      <c r="AZ10" s="368"/>
      <c r="BA10" s="370"/>
      <c r="BB10" s="372"/>
      <c r="BC10" s="382"/>
      <c r="BD10" s="374"/>
    </row>
    <row r="11" spans="1:56" s="103" customFormat="1" ht="224.4" x14ac:dyDescent="0.2">
      <c r="A11" s="151" t="s">
        <v>18</v>
      </c>
      <c r="B11" s="109" t="s">
        <v>229</v>
      </c>
      <c r="C11" s="114" t="s">
        <v>455</v>
      </c>
      <c r="D11" s="114" t="s">
        <v>456</v>
      </c>
      <c r="E11" s="109" t="s">
        <v>20</v>
      </c>
      <c r="F11" s="109" t="s">
        <v>119</v>
      </c>
      <c r="G11" s="109" t="s">
        <v>153</v>
      </c>
      <c r="H11" s="109" t="s">
        <v>255</v>
      </c>
      <c r="I11" s="109" t="s">
        <v>457</v>
      </c>
      <c r="J11" s="109" t="s">
        <v>458</v>
      </c>
      <c r="K11" s="109" t="s">
        <v>459</v>
      </c>
      <c r="L11" s="109" t="s">
        <v>190</v>
      </c>
      <c r="M11" s="98" t="s">
        <v>178</v>
      </c>
      <c r="N11" s="117" t="s">
        <v>166</v>
      </c>
      <c r="O11" s="151" t="s">
        <v>17</v>
      </c>
      <c r="P11" s="119">
        <f t="shared" ref="P11" si="16">IF($O11="Muy baja",1,IF($O11="Baja",2,IF($O11="Media",3,IF($O11="Alta",4,IF($O11="Muy alta",5,"")))))</f>
        <v>2</v>
      </c>
      <c r="Q11" s="152">
        <f t="shared" ref="Q11" si="17">IF($O11="Muy baja",20%,IF($O11="Baja",40%,IF($O11="Media",60%,IF($O11="Alta",80%,IF($O11="Muy alta",100%,"")))))</f>
        <v>0.4</v>
      </c>
      <c r="R11" s="109" t="s">
        <v>27</v>
      </c>
      <c r="S11" s="119">
        <f t="shared" ref="S11" si="18">IF($R11="Leve",1,IF($R11="Menor",2,IF($R11="Moderado",3,IF($R11="Mayor",4,IF($R11="Catastrófico",5,"")))))</f>
        <v>4</v>
      </c>
      <c r="T11" s="152">
        <f t="shared" ref="T11" si="19">IF($R11="Leve",20%,IF($R11="Menor",40%,IF($R11="Moderado",60%,IF($R11="Mayor",80%,IF($R11="Catastrófico",100%,"")))))</f>
        <v>0.8</v>
      </c>
      <c r="U11" s="153">
        <f t="shared" ref="U11" si="20">IF(OR(P11="",S11=""),"",P11*S11)</f>
        <v>8</v>
      </c>
      <c r="V11" s="110" t="str">
        <f t="shared" ref="V11" si="21">IF(U11="","",IF(U11&lt;=2,"BAJA",IF(U11&lt;=6,"MODERADA",IF(U11&lt;=12,"ALTA","EXTREMA"))))</f>
        <v>ALTA</v>
      </c>
      <c r="W11" s="104" t="s">
        <v>460</v>
      </c>
      <c r="X11" s="105" t="s">
        <v>461</v>
      </c>
      <c r="Y11" s="105" t="s">
        <v>462</v>
      </c>
      <c r="Z11" s="120">
        <v>1</v>
      </c>
      <c r="AA11" s="109" t="s">
        <v>206</v>
      </c>
      <c r="AB11" s="121">
        <f t="shared" ref="AB11" si="22">IF(AA11="","",IF(AA11="Preventivo",25%,IF(AA11="Detectivo",15%,10%)))</f>
        <v>0.25</v>
      </c>
      <c r="AC11" s="122" t="s">
        <v>211</v>
      </c>
      <c r="AD11" s="121">
        <f t="shared" ref="AD11" si="23">IF(AC11="","",IF(AC11="Automático",25%,15%))</f>
        <v>0.15</v>
      </c>
      <c r="AE11" s="122" t="s">
        <v>215</v>
      </c>
      <c r="AF11" s="122" t="s">
        <v>216</v>
      </c>
      <c r="AG11" s="123" t="s">
        <v>219</v>
      </c>
      <c r="AH11" s="124" t="str">
        <f t="shared" ref="AH11" si="24">IF(OR(O11="",AA11="",AC11=""),"",IF(AJ11&lt;=20%,"Muy baja",IF(AJ11&lt;=40%,"Baja",IF(AJ11&lt;=60%,"Media",IF(AJ11&lt;=80%,"Alta","Muy alta")))))</f>
        <v>Baja</v>
      </c>
      <c r="AI11" s="119">
        <f t="shared" ref="AI11" si="25">IF($AH11="Muy baja",1,IF($AH11="Baja",2,IF($AH11="Media",3,IF($AH11="Alta",4,IF($AH11="Muy alta",5,"")))))</f>
        <v>2</v>
      </c>
      <c r="AJ11" s="125">
        <f t="shared" ref="AJ11" si="26">IF(OR($AA11="Preventivo",$AA11="Detectivo"),($Q11-($Q11*($AD11+$AB11))),$Q11)</f>
        <v>0.24</v>
      </c>
      <c r="AK11" s="125" t="str">
        <f t="shared" ref="AK11" si="27">IF(OR(R11="",AA11="",AC11=""),"",IF(AM11&lt;=20%,"Leve",IF(AM11&lt;=40%,"Menor",IF(AM11&lt;=60%,"Moderado",IF(AM11&lt;=80%,"Mayor","Catastrófico")))))</f>
        <v>Mayor</v>
      </c>
      <c r="AL11" s="119">
        <f t="shared" ref="AL11" si="28">IF($AK11="Leve",1,IF($AK11="Menor",2,IF($AK11="Moderado",3,IF($AK11="Mayor",4,IF($AK11="Catastrófico",5,"")))))</f>
        <v>4</v>
      </c>
      <c r="AM11" s="125">
        <f t="shared" ref="AM11" si="29">IF($AA11="Correctivo",($T11-($T11*($AD11+$AB11))),$T11)</f>
        <v>0.8</v>
      </c>
      <c r="AN11" s="126">
        <f t="shared" ref="AN11" si="30">IF(OR(AI11="",AL11=""),"",AI11*AL11)</f>
        <v>8</v>
      </c>
      <c r="AO11" s="111" t="str">
        <f t="shared" ref="AO11" si="31">IF(AN11="","",IF(AN11&lt;=2,"BAJA",IF(AN11&lt;=6,"MODERADA",IF(AN11&lt;=12,"ALTA","EXTREMA"))))</f>
        <v>ALTA</v>
      </c>
      <c r="AP11" s="112" t="str">
        <f t="shared" ref="AP11" si="32">IF(AO11="","",IF(AO11="Baja","Asumir el Riesgo.",IF(AO11="Moderada","Asumir o reducir el Riesgo.",IF(AO11="Alta","Reducir el Riesgo, Evitar, Compartir o Transferir (pronta atención).",IF(AO11="Extrema","Reducir el Riesgo, Evitar o Compartir (Se requiere acción inmediata).","")))))</f>
        <v>Reducir el Riesgo, Evitar, Compartir o Transferir (pronta atención).</v>
      </c>
      <c r="AQ11" s="106" t="s">
        <v>510</v>
      </c>
      <c r="AR11" s="114" t="s">
        <v>463</v>
      </c>
      <c r="AS11" s="109">
        <v>1</v>
      </c>
      <c r="AT11" s="114" t="s">
        <v>464</v>
      </c>
      <c r="AU11" s="100">
        <v>44774</v>
      </c>
      <c r="AV11" s="100">
        <v>45138</v>
      </c>
      <c r="AW11" s="115" t="s">
        <v>465</v>
      </c>
      <c r="AX11" s="101">
        <v>45046</v>
      </c>
      <c r="AY11" s="98" t="s">
        <v>509</v>
      </c>
      <c r="AZ11" s="107">
        <v>0.3</v>
      </c>
      <c r="BA11" s="102">
        <f>IF(AZ11="","",IF(OR(AS11=0,AS11="",AX11=""),"",(AZ11*100%/AS11)))</f>
        <v>0.3</v>
      </c>
      <c r="BB11" s="178" t="str">
        <f>IF(AZ11="","",IF(AX11&lt;=AV9,IF(BA11=0%,"SIN INICIAR",IF(BA11=100%,"TERMINADA",IF(BA11&gt;0%,"EN PROCESO")))))</f>
        <v>EN PROCESO</v>
      </c>
      <c r="BC11" s="383" t="s">
        <v>549</v>
      </c>
      <c r="BD11" s="117" t="s">
        <v>505</v>
      </c>
    </row>
    <row r="12" spans="1:56" s="103" customFormat="1" ht="173.4" x14ac:dyDescent="0.2">
      <c r="A12" s="151" t="s">
        <v>18</v>
      </c>
      <c r="B12" s="109" t="s">
        <v>227</v>
      </c>
      <c r="C12" s="114" t="s">
        <v>433</v>
      </c>
      <c r="D12" s="114" t="s">
        <v>434</v>
      </c>
      <c r="E12" s="109" t="s">
        <v>20</v>
      </c>
      <c r="F12" s="109" t="s">
        <v>121</v>
      </c>
      <c r="G12" s="109" t="s">
        <v>153</v>
      </c>
      <c r="H12" s="109" t="s">
        <v>255</v>
      </c>
      <c r="I12" s="109" t="s">
        <v>435</v>
      </c>
      <c r="J12" s="109" t="s">
        <v>436</v>
      </c>
      <c r="K12" s="109" t="s">
        <v>437</v>
      </c>
      <c r="L12" s="109" t="s">
        <v>190</v>
      </c>
      <c r="M12" s="98" t="s">
        <v>179</v>
      </c>
      <c r="N12" s="117" t="s">
        <v>166</v>
      </c>
      <c r="O12" s="151" t="s">
        <v>17</v>
      </c>
      <c r="P12" s="119">
        <f t="shared" ref="P12" si="33">IF($O12="Muy baja",1,IF($O12="Baja",2,IF($O12="Media",3,IF($O12="Alta",4,IF($O12="Muy alta",5,"")))))</f>
        <v>2</v>
      </c>
      <c r="Q12" s="152">
        <f t="shared" ref="Q12" si="34">IF($O12="Muy baja",20%,IF($O12="Baja",40%,IF($O12="Media",60%,IF($O12="Alta",80%,IF($O12="Muy alta",100%,"")))))</f>
        <v>0.4</v>
      </c>
      <c r="R12" s="109" t="s">
        <v>27</v>
      </c>
      <c r="S12" s="119">
        <f t="shared" ref="S12" si="35">IF($R12="Leve",1,IF($R12="Menor",2,IF($R12="Moderado",3,IF($R12="Mayor",4,IF($R12="Catastrófico",5,"")))))</f>
        <v>4</v>
      </c>
      <c r="T12" s="152">
        <f t="shared" ref="T12" si="36">IF($R12="Leve",20%,IF($R12="Menor",40%,IF($R12="Moderado",60%,IF($R12="Mayor",80%,IF($R12="Catastrófico",100%,"")))))</f>
        <v>0.8</v>
      </c>
      <c r="U12" s="153">
        <f t="shared" ref="U12" si="37">IF(OR(P12="",S12=""),"",P12*S12)</f>
        <v>8</v>
      </c>
      <c r="V12" s="110" t="str">
        <f t="shared" ref="V12" si="38">IF(U12="","",IF(U12&lt;=2,"BAJA",IF(U12&lt;=6,"MODERADA",IF(U12&lt;=12,"ALTA","EXTREMA"))))</f>
        <v>ALTA</v>
      </c>
      <c r="W12" s="99" t="s">
        <v>438</v>
      </c>
      <c r="X12" s="98" t="s">
        <v>439</v>
      </c>
      <c r="Y12" s="98" t="s">
        <v>440</v>
      </c>
      <c r="Z12" s="120">
        <v>1</v>
      </c>
      <c r="AA12" s="109" t="s">
        <v>206</v>
      </c>
      <c r="AB12" s="121">
        <f t="shared" ref="AB12" si="39">IF(AA12="","",IF(AA12="Preventivo",25%,IF(AA12="Detectivo",15%,10%)))</f>
        <v>0.25</v>
      </c>
      <c r="AC12" s="122" t="s">
        <v>211</v>
      </c>
      <c r="AD12" s="121">
        <f t="shared" ref="AD12" si="40">IF(AC12="","",IF(AC12="Automático",25%,15%))</f>
        <v>0.15</v>
      </c>
      <c r="AE12" s="122" t="s">
        <v>215</v>
      </c>
      <c r="AF12" s="122" t="s">
        <v>216</v>
      </c>
      <c r="AG12" s="123" t="s">
        <v>219</v>
      </c>
      <c r="AH12" s="124" t="str">
        <f t="shared" ref="AH12" si="41">IF(OR(O12="",AA12="",AC12=""),"",IF(AJ12&lt;=20%,"Muy baja",IF(AJ12&lt;=40%,"Baja",IF(AJ12&lt;=60%,"Media",IF(AJ12&lt;=80%,"Alta","Muy alta")))))</f>
        <v>Baja</v>
      </c>
      <c r="AI12" s="119">
        <f t="shared" ref="AI12" si="42">IF($AH12="Muy baja",1,IF($AH12="Baja",2,IF($AH12="Media",3,IF($AH12="Alta",4,IF($AH12="Muy alta",5,"")))))</f>
        <v>2</v>
      </c>
      <c r="AJ12" s="125">
        <f t="shared" ref="AJ12" si="43">IF(OR($AA12="Preventivo",$AA12="Detectivo"),($Q12-($Q12*($AD12+$AB12))),$Q12)</f>
        <v>0.24</v>
      </c>
      <c r="AK12" s="125" t="str">
        <f t="shared" ref="AK12" si="44">IF(OR(R12="",AA12="",AC12=""),"",IF(AM12&lt;=20%,"Leve",IF(AM12&lt;=40%,"Menor",IF(AM12&lt;=60%,"Moderado",IF(AM12&lt;=80%,"Mayor","Catastrófico")))))</f>
        <v>Mayor</v>
      </c>
      <c r="AL12" s="119">
        <f t="shared" ref="AL12" si="45">IF($AK12="Leve",1,IF($AK12="Menor",2,IF($AK12="Moderado",3,IF($AK12="Mayor",4,IF($AK12="Catastrófico",5,"")))))</f>
        <v>4</v>
      </c>
      <c r="AM12" s="125">
        <f t="shared" ref="AM12" si="46">IF($AA12="Correctivo",($T12-($T12*($AD12+$AB12))),$T12)</f>
        <v>0.8</v>
      </c>
      <c r="AN12" s="126">
        <f t="shared" ref="AN12" si="47">IF(OR(AI12="",AL12=""),"",AI12*AL12)</f>
        <v>8</v>
      </c>
      <c r="AO12" s="111" t="str">
        <f t="shared" ref="AO12" si="48">IF(AN12="","",IF(AN12&lt;=2,"BAJA",IF(AN12&lt;=6,"MODERADA",IF(AN12&lt;=12,"ALTA","EXTREMA"))))</f>
        <v>ALTA</v>
      </c>
      <c r="AP12" s="112" t="str">
        <f t="shared" ref="AP12" si="49">IF(AO12="","",IF(AO12="Baja","Asumir el Riesgo.",IF(AO12="Moderada","Asumir o reducir el Riesgo.",IF(AO12="Alta","Reducir el Riesgo, Evitar, Compartir o Transferir (pronta atención).",IF(AO12="Extrema","Reducir el Riesgo, Evitar o Compartir (Se requiere acción inmediata).","")))))</f>
        <v>Reducir el Riesgo, Evitar, Compartir o Transferir (pronta atención).</v>
      </c>
      <c r="AQ12" s="113" t="s">
        <v>441</v>
      </c>
      <c r="AR12" s="114" t="s">
        <v>442</v>
      </c>
      <c r="AS12" s="109">
        <v>1</v>
      </c>
      <c r="AT12" s="114" t="s">
        <v>443</v>
      </c>
      <c r="AU12" s="100">
        <v>44774</v>
      </c>
      <c r="AV12" s="100">
        <v>45138</v>
      </c>
      <c r="AW12" s="115" t="s">
        <v>444</v>
      </c>
      <c r="AX12" s="108">
        <v>45046</v>
      </c>
      <c r="AY12" s="98" t="s">
        <v>511</v>
      </c>
      <c r="AZ12" s="109">
        <v>0.3</v>
      </c>
      <c r="BA12" s="102">
        <f t="shared" ref="BA12:BA18" si="50">IF(AZ12="","",IF(OR(AS12=0,AS12="",AX12=""),"",(AZ12*100%/AS12)))</f>
        <v>0.3</v>
      </c>
      <c r="BB12" s="179" t="str">
        <f>IF(AZ12="","",IF(AX12&lt;&gt;AV10,IF(BA12=0%,"SIN INICIAR",IF(BA12=100%,"TERMINADA",IF(BA12&gt;0%,"EN PROCESO")))))</f>
        <v>EN PROCESO</v>
      </c>
      <c r="BC12" s="384" t="s">
        <v>512</v>
      </c>
      <c r="BD12" s="117" t="s">
        <v>505</v>
      </c>
    </row>
    <row r="13" spans="1:56" s="103" customFormat="1" ht="132.6" x14ac:dyDescent="0.2">
      <c r="A13" s="151" t="s">
        <v>18</v>
      </c>
      <c r="B13" s="109" t="s">
        <v>228</v>
      </c>
      <c r="C13" s="109" t="s">
        <v>298</v>
      </c>
      <c r="D13" s="114" t="s">
        <v>299</v>
      </c>
      <c r="E13" s="109" t="s">
        <v>20</v>
      </c>
      <c r="F13" s="109" t="s">
        <v>120</v>
      </c>
      <c r="G13" s="109" t="s">
        <v>154</v>
      </c>
      <c r="H13" s="109" t="s">
        <v>255</v>
      </c>
      <c r="I13" s="109" t="s">
        <v>300</v>
      </c>
      <c r="J13" s="109" t="s">
        <v>301</v>
      </c>
      <c r="K13" s="109" t="s">
        <v>302</v>
      </c>
      <c r="L13" s="109" t="s">
        <v>190</v>
      </c>
      <c r="M13" s="98" t="s">
        <v>178</v>
      </c>
      <c r="N13" s="117" t="s">
        <v>166</v>
      </c>
      <c r="O13" s="151" t="s">
        <v>193</v>
      </c>
      <c r="P13" s="119">
        <f t="shared" ref="P13" si="51">IF($O13="Muy baja",1,IF($O13="Baja",2,IF($O13="Media",3,IF($O13="Alta",4,IF($O13="Muy alta",5,"")))))</f>
        <v>3</v>
      </c>
      <c r="Q13" s="152">
        <f t="shared" ref="Q13" si="52">IF($O13="Muy baja",20%,IF($O13="Baja",40%,IF($O13="Media",60%,IF($O13="Alta",80%,IF($O13="Muy alta",100%,"")))))</f>
        <v>0.6</v>
      </c>
      <c r="R13" s="109" t="s">
        <v>27</v>
      </c>
      <c r="S13" s="119">
        <f t="shared" ref="S13" si="53">IF($R13="Leve",1,IF($R13="Menor",2,IF($R13="Moderado",3,IF($R13="Mayor",4,IF($R13="Catastrófico",5,"")))))</f>
        <v>4</v>
      </c>
      <c r="T13" s="152">
        <f t="shared" ref="T13" si="54">IF($R13="Leve",20%,IF($R13="Menor",40%,IF($R13="Moderado",60%,IF($R13="Mayor",80%,IF($R13="Catastrófico",100%,"")))))</f>
        <v>0.8</v>
      </c>
      <c r="U13" s="153">
        <f t="shared" ref="U13:U16" si="55">IF(OR(P13="",S13=""),"",P13*S13)</f>
        <v>12</v>
      </c>
      <c r="V13" s="110" t="str">
        <f t="shared" ref="V13:V16" si="56">IF(U13="","",IF(U13&lt;=2,"BAJA",IF(U13&lt;=6,"MODERADA",IF(U13&lt;=12,"ALTA","EXTREMA"))))</f>
        <v>ALTA</v>
      </c>
      <c r="W13" s="99" t="s">
        <v>303</v>
      </c>
      <c r="X13" s="98" t="s">
        <v>304</v>
      </c>
      <c r="Y13" s="98" t="s">
        <v>305</v>
      </c>
      <c r="Z13" s="120">
        <v>1</v>
      </c>
      <c r="AA13" s="109" t="s">
        <v>207</v>
      </c>
      <c r="AB13" s="121">
        <f t="shared" ref="AB13" si="57">IF(AA13="","",IF(AA13="Preventivo",25%,IF(AA13="Detectivo",15%,10%)))</f>
        <v>0.1</v>
      </c>
      <c r="AC13" s="122" t="s">
        <v>211</v>
      </c>
      <c r="AD13" s="121">
        <f t="shared" ref="AD13" si="58">IF(AC13="","",IF(AC13="Automático",25%,15%))</f>
        <v>0.15</v>
      </c>
      <c r="AE13" s="122" t="s">
        <v>215</v>
      </c>
      <c r="AF13" s="122" t="s">
        <v>216</v>
      </c>
      <c r="AG13" s="123" t="s">
        <v>219</v>
      </c>
      <c r="AH13" s="124" t="str">
        <f t="shared" ref="AH13" si="59">IF(OR(O13="",AA13="",AC13=""),"",IF(AJ13&lt;=20%,"Muy baja",IF(AJ13&lt;=40%,"Baja",IF(AJ13&lt;=60%,"Media",IF(AJ13&lt;=80%,"Alta","Muy alta")))))</f>
        <v>Media</v>
      </c>
      <c r="AI13" s="119">
        <f t="shared" ref="AI13" si="60">IF($AH13="Muy baja",1,IF($AH13="Baja",2,IF($AH13="Media",3,IF($AH13="Alta",4,IF($AH13="Muy alta",5,"")))))</f>
        <v>3</v>
      </c>
      <c r="AJ13" s="125">
        <f t="shared" ref="AJ13" si="61">IF(OR($AA13="Preventivo",$AA13="Detectivo"),($Q13-($Q13*($AD13+$AB13))),$Q13)</f>
        <v>0.6</v>
      </c>
      <c r="AK13" s="125" t="str">
        <f t="shared" ref="AK13" si="62">IF(OR(R13="",AA13="",AC13=""),"",IF(AM13&lt;=20%,"Leve",IF(AM13&lt;=40%,"Menor",IF(AM13&lt;=60%,"Moderado",IF(AM13&lt;=80%,"Mayor","Catastrófico")))))</f>
        <v>Moderado</v>
      </c>
      <c r="AL13" s="119">
        <f t="shared" ref="AL13" si="63">IF($AK13="Leve",1,IF($AK13="Menor",2,IF($AK13="Moderado",3,IF($AK13="Mayor",4,IF($AK13="Catastrófico",5,"")))))</f>
        <v>3</v>
      </c>
      <c r="AM13" s="125">
        <f t="shared" ref="AM13" si="64">IF($AA13="Correctivo",($T13-($T13*($AD13+$AB13))),$T13)</f>
        <v>0.60000000000000009</v>
      </c>
      <c r="AN13" s="126">
        <f t="shared" ref="AN13" si="65">IF(OR(AI13="",AL13=""),"",AI13*AL13)</f>
        <v>9</v>
      </c>
      <c r="AO13" s="111" t="str">
        <f t="shared" ref="AO13:AO16" si="66">IF(AN13="","",IF(AN13&lt;=2,"BAJA",IF(AN13&lt;=6,"MODERADA",IF(AN13&lt;=12,"ALTA","EXTREMA"))))</f>
        <v>ALTA</v>
      </c>
      <c r="AP13" s="112" t="str">
        <f t="shared" ref="AP13" si="67">IF(AO13="","",IF(AO13="Baja","Asumir el Riesgo.",IF(AO13="Moderada","Asumir o reducir el Riesgo.",IF(AO13="Alta","Reducir el Riesgo, Evitar, Compartir o Transferir (pronta atención).",IF(AO13="Extrema","Reducir el Riesgo, Evitar o Compartir (Se requiere acción inmediata).","")))))</f>
        <v>Reducir el Riesgo, Evitar, Compartir o Transferir (pronta atención).</v>
      </c>
      <c r="AQ13" s="113" t="s">
        <v>306</v>
      </c>
      <c r="AR13" s="114" t="s">
        <v>307</v>
      </c>
      <c r="AS13" s="109">
        <v>3</v>
      </c>
      <c r="AT13" s="114" t="s">
        <v>308</v>
      </c>
      <c r="AU13" s="100">
        <v>44774</v>
      </c>
      <c r="AV13" s="100">
        <v>45138</v>
      </c>
      <c r="AW13" s="115" t="s">
        <v>309</v>
      </c>
      <c r="AX13" s="101">
        <v>45046</v>
      </c>
      <c r="AY13" s="98" t="s">
        <v>561</v>
      </c>
      <c r="AZ13" s="107">
        <v>1</v>
      </c>
      <c r="BA13" s="149">
        <f t="shared" si="50"/>
        <v>0.33333333333333331</v>
      </c>
      <c r="BB13" s="180" t="str">
        <f t="shared" ref="BB13:BB18" si="68">IF(AZ13="","",IF(AX13&lt;=AV11,IF(BA13=0%,"SIN INICIAR",IF(BA13=100%,"TERMINADA",IF(BA13&gt;0%,"EN PROCESO")))))</f>
        <v>EN PROCESO</v>
      </c>
      <c r="BC13" s="384" t="s">
        <v>542</v>
      </c>
      <c r="BD13" s="155" t="s">
        <v>540</v>
      </c>
    </row>
    <row r="14" spans="1:56" s="103" customFormat="1" ht="163.19999999999999" x14ac:dyDescent="0.2">
      <c r="A14" s="151" t="s">
        <v>13</v>
      </c>
      <c r="B14" s="109" t="s">
        <v>226</v>
      </c>
      <c r="C14" s="109" t="s">
        <v>322</v>
      </c>
      <c r="D14" s="109" t="s">
        <v>323</v>
      </c>
      <c r="E14" s="109" t="s">
        <v>20</v>
      </c>
      <c r="F14" s="109" t="s">
        <v>122</v>
      </c>
      <c r="G14" s="109" t="s">
        <v>153</v>
      </c>
      <c r="H14" s="127" t="s">
        <v>255</v>
      </c>
      <c r="I14" s="127" t="s">
        <v>324</v>
      </c>
      <c r="J14" s="127" t="s">
        <v>325</v>
      </c>
      <c r="K14" s="127" t="s">
        <v>326</v>
      </c>
      <c r="L14" s="109" t="s">
        <v>190</v>
      </c>
      <c r="M14" s="98" t="s">
        <v>179</v>
      </c>
      <c r="N14" s="117" t="s">
        <v>166</v>
      </c>
      <c r="O14" s="151" t="s">
        <v>193</v>
      </c>
      <c r="P14" s="119">
        <f>IF($O14="Muy baja",1,IF($O14="Baja",2,IF($O14="Media",3,IF($O14="Alta",4,IF($O14="Muy alta",5,"")))))</f>
        <v>3</v>
      </c>
      <c r="Q14" s="152">
        <f>IF($O14="Muy baja",20%,IF($O14="Baja",40%,IF($O14="Media",60%,IF($O14="Alta",80%,IF($O14="Muy alta",100%,"")))))</f>
        <v>0.6</v>
      </c>
      <c r="R14" s="109" t="s">
        <v>27</v>
      </c>
      <c r="S14" s="119">
        <f>IF($R14="Leve",1,IF($R14="Menor",2,IF($R14="Moderado",3,IF($R14="Mayor",4,IF($R14="Catastrófico",5,"")))))</f>
        <v>4</v>
      </c>
      <c r="T14" s="152">
        <f>IF($R14="Leve",20%,IF($R14="Menor",40%,IF($R14="Moderado",60%,IF($R14="Mayor",80%,IF($R14="Catastrófico",100%,"")))))</f>
        <v>0.8</v>
      </c>
      <c r="U14" s="153">
        <f t="shared" si="55"/>
        <v>12</v>
      </c>
      <c r="V14" s="110" t="str">
        <f t="shared" si="56"/>
        <v>ALTA</v>
      </c>
      <c r="W14" s="128" t="s">
        <v>327</v>
      </c>
      <c r="X14" s="106" t="s">
        <v>328</v>
      </c>
      <c r="Y14" s="129" t="s">
        <v>329</v>
      </c>
      <c r="Z14" s="120">
        <v>1</v>
      </c>
      <c r="AA14" s="109" t="s">
        <v>206</v>
      </c>
      <c r="AB14" s="121">
        <f>IF(AA14="","",IF(AA14="Preventivo",25%,IF(AA14="Detectivo",15%,10%)))</f>
        <v>0.25</v>
      </c>
      <c r="AC14" s="122" t="s">
        <v>211</v>
      </c>
      <c r="AD14" s="121">
        <f>IF(AC14="","",IF(AC14="Automático",25%,15%))</f>
        <v>0.15</v>
      </c>
      <c r="AE14" s="122" t="s">
        <v>215</v>
      </c>
      <c r="AF14" s="122" t="s">
        <v>216</v>
      </c>
      <c r="AG14" s="123" t="s">
        <v>219</v>
      </c>
      <c r="AH14" s="124" t="str">
        <f>IF(OR(O14="",AA14="",AC14=""),"",IF(AJ14&lt;=20%,"Muy baja",IF(AJ14&lt;=40%,"Baja",IF(AJ14&lt;=60%,"Media",IF(AJ14&lt;=80%,"Alta","Muy alta")))))</f>
        <v>Baja</v>
      </c>
      <c r="AI14" s="119">
        <f>IF($AH14="Muy baja",1,IF($AH14="Baja",2,IF($AH14="Media",3,IF($AH14="Alta",4,IF($AH14="Muy alta",5,"")))))</f>
        <v>2</v>
      </c>
      <c r="AJ14" s="125">
        <f>IF(OR($AA14="Preventivo",$AA14="Detectivo"),($Q14-($Q14*($AD14+$AB14))),$Q14)</f>
        <v>0.36</v>
      </c>
      <c r="AK14" s="125" t="str">
        <f>IF(OR(R14="",AA14="",AC14=""),"",IF(AM14&lt;=20%,"Leve",IF(AM14&lt;=40%,"Menor",IF(AM14&lt;=60%,"Moderado",IF(AM14&lt;=80%,"Mayor","Catastrófico")))))</f>
        <v>Mayor</v>
      </c>
      <c r="AL14" s="119">
        <f>IF($AK14="Leve",1,IF($AK14="Menor",2,IF($AK14="Moderado",3,IF($AK14="Mayor",4,IF($AK14="Catastrófico",5,"")))))</f>
        <v>4</v>
      </c>
      <c r="AM14" s="125">
        <f>IF($AA14="Correctivo",($T14-($T14*($AD14+$AB14))),$T14)</f>
        <v>0.8</v>
      </c>
      <c r="AN14" s="126">
        <f>IF(OR(AI14="",AL14=""),"",AI14*AL14)</f>
        <v>8</v>
      </c>
      <c r="AO14" s="111" t="str">
        <f t="shared" si="66"/>
        <v>ALTA</v>
      </c>
      <c r="AP14" s="112"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30" t="s">
        <v>330</v>
      </c>
      <c r="AR14" s="128" t="s">
        <v>331</v>
      </c>
      <c r="AS14" s="127">
        <v>1</v>
      </c>
      <c r="AT14" s="128" t="s">
        <v>332</v>
      </c>
      <c r="AU14" s="131">
        <v>44774</v>
      </c>
      <c r="AV14" s="100">
        <v>45138</v>
      </c>
      <c r="AW14" s="132" t="s">
        <v>333</v>
      </c>
      <c r="AX14" s="101">
        <v>45046</v>
      </c>
      <c r="AY14" s="98" t="s">
        <v>543</v>
      </c>
      <c r="AZ14" s="107">
        <v>0.5</v>
      </c>
      <c r="BA14" s="149">
        <f t="shared" si="50"/>
        <v>0.5</v>
      </c>
      <c r="BB14" s="180" t="str">
        <f t="shared" si="68"/>
        <v>EN PROCESO</v>
      </c>
      <c r="BC14" s="385" t="s">
        <v>544</v>
      </c>
      <c r="BD14" s="155" t="s">
        <v>540</v>
      </c>
    </row>
    <row r="15" spans="1:56" s="103" customFormat="1" ht="71.400000000000006" x14ac:dyDescent="0.2">
      <c r="A15" s="151" t="s">
        <v>13</v>
      </c>
      <c r="B15" s="109" t="s">
        <v>19</v>
      </c>
      <c r="C15" s="114" t="s">
        <v>310</v>
      </c>
      <c r="D15" s="114" t="s">
        <v>311</v>
      </c>
      <c r="E15" s="109" t="s">
        <v>20</v>
      </c>
      <c r="F15" s="109" t="s">
        <v>132</v>
      </c>
      <c r="G15" s="109" t="s">
        <v>154</v>
      </c>
      <c r="H15" s="109" t="s">
        <v>255</v>
      </c>
      <c r="I15" s="109" t="s">
        <v>312</v>
      </c>
      <c r="J15" s="109" t="s">
        <v>313</v>
      </c>
      <c r="K15" s="109" t="s">
        <v>314</v>
      </c>
      <c r="L15" s="109" t="s">
        <v>190</v>
      </c>
      <c r="M15" s="98" t="s">
        <v>178</v>
      </c>
      <c r="N15" s="117" t="s">
        <v>169</v>
      </c>
      <c r="O15" s="151" t="s">
        <v>17</v>
      </c>
      <c r="P15" s="119">
        <f>IF($O15="Muy baja",1,IF($O15="Baja",2,IF($O15="Media",3,IF($O15="Alta",4,IF($O15="Muy alta",5,"")))))</f>
        <v>2</v>
      </c>
      <c r="Q15" s="152">
        <f>IF($O15="Muy baja",20%,IF($O15="Baja",40%,IF($O15="Media",60%,IF($O15="Alta",80%,IF($O15="Muy alta",100%,"")))))</f>
        <v>0.4</v>
      </c>
      <c r="R15" s="109" t="s">
        <v>27</v>
      </c>
      <c r="S15" s="119">
        <f>IF($R15="Leve",1,IF($R15="Menor",2,IF($R15="Moderado",3,IF($R15="Mayor",4,IF($R15="Catastrófico",5,"")))))</f>
        <v>4</v>
      </c>
      <c r="T15" s="152">
        <f>IF($R15="Leve",20%,IF($R15="Menor",40%,IF($R15="Moderado",60%,IF($R15="Mayor",80%,IF($R15="Catastrófico",100%,"")))))</f>
        <v>0.8</v>
      </c>
      <c r="U15" s="153">
        <f t="shared" si="55"/>
        <v>8</v>
      </c>
      <c r="V15" s="110" t="str">
        <f t="shared" si="56"/>
        <v>ALTA</v>
      </c>
      <c r="W15" s="99" t="s">
        <v>315</v>
      </c>
      <c r="X15" s="98" t="s">
        <v>316</v>
      </c>
      <c r="Y15" s="98" t="s">
        <v>317</v>
      </c>
      <c r="Z15" s="120">
        <v>1</v>
      </c>
      <c r="AA15" s="109" t="s">
        <v>206</v>
      </c>
      <c r="AB15" s="121">
        <f>IF(AA15="","",IF(AA15="Preventivo",25%,IF(AA15="Detectivo",15%,10%)))</f>
        <v>0.25</v>
      </c>
      <c r="AC15" s="122" t="s">
        <v>211</v>
      </c>
      <c r="AD15" s="121">
        <f>IF(AC15="","",IF(AC15="Automático",25%,15%))</f>
        <v>0.15</v>
      </c>
      <c r="AE15" s="122" t="s">
        <v>215</v>
      </c>
      <c r="AF15" s="122" t="s">
        <v>216</v>
      </c>
      <c r="AG15" s="123" t="s">
        <v>219</v>
      </c>
      <c r="AH15" s="124" t="str">
        <f>IF(OR(O15="",AA15="",AC15=""),"",IF(AJ15&lt;=20%,"Muy baja",IF(AJ15&lt;=40%,"Baja",IF(AJ15&lt;=60%,"Media",IF(AJ15&lt;=80%,"Alta","Muy alta")))))</f>
        <v>Baja</v>
      </c>
      <c r="AI15" s="119">
        <f>IF($AH15="Muy baja",1,IF($AH15="Baja",2,IF($AH15="Media",3,IF($AH15="Alta",4,IF($AH15="Muy alta",5,"")))))</f>
        <v>2</v>
      </c>
      <c r="AJ15" s="125">
        <f>IF(OR($AA15="Preventivo",$AA15="Detectivo"),($Q15-($Q15*($AD15+$AB15))),$Q15)</f>
        <v>0.24</v>
      </c>
      <c r="AK15" s="125" t="str">
        <f>IF(OR(R15="",AA15="",AC15=""),"",IF(AM15&lt;=20%,"Leve",IF(AM15&lt;=40%,"Menor",IF(AM15&lt;=60%,"Moderado",IF(AM15&lt;=80%,"Mayor","Catastrófico")))))</f>
        <v>Mayor</v>
      </c>
      <c r="AL15" s="119">
        <f>IF($AK15="Leve",1,IF($AK15="Menor",2,IF($AK15="Moderado",3,IF($AK15="Mayor",4,IF($AK15="Catastrófico",5,"")))))</f>
        <v>4</v>
      </c>
      <c r="AM15" s="125">
        <f>IF($AA15="Correctivo",($T15-($T15*($AD15+$AB15))),$T15)</f>
        <v>0.8</v>
      </c>
      <c r="AN15" s="126">
        <f>IF(OR(AI15="",AL15=""),"",AI15*AL15)</f>
        <v>8</v>
      </c>
      <c r="AO15" s="111" t="str">
        <f t="shared" si="66"/>
        <v>ALTA</v>
      </c>
      <c r="AP15" s="112"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13" t="s">
        <v>318</v>
      </c>
      <c r="AR15" s="114" t="s">
        <v>319</v>
      </c>
      <c r="AS15" s="109">
        <v>1</v>
      </c>
      <c r="AT15" s="114" t="s">
        <v>320</v>
      </c>
      <c r="AU15" s="100">
        <v>44774</v>
      </c>
      <c r="AV15" s="100">
        <v>45138</v>
      </c>
      <c r="AW15" s="132" t="s">
        <v>321</v>
      </c>
      <c r="AX15" s="101">
        <v>45046</v>
      </c>
      <c r="AY15" s="177" t="s">
        <v>528</v>
      </c>
      <c r="AZ15" s="107">
        <v>0</v>
      </c>
      <c r="BA15" s="149">
        <f t="shared" si="50"/>
        <v>0</v>
      </c>
      <c r="BB15" s="180" t="str">
        <f t="shared" si="68"/>
        <v>SIN INICIAR</v>
      </c>
      <c r="BC15" s="385" t="s">
        <v>545</v>
      </c>
      <c r="BD15" s="155" t="s">
        <v>540</v>
      </c>
    </row>
    <row r="16" spans="1:56" s="103" customFormat="1" ht="122.4" x14ac:dyDescent="0.2">
      <c r="A16" s="133" t="s">
        <v>13</v>
      </c>
      <c r="B16" s="133" t="s">
        <v>14</v>
      </c>
      <c r="C16" s="134" t="s">
        <v>251</v>
      </c>
      <c r="D16" s="134" t="s">
        <v>252</v>
      </c>
      <c r="E16" s="133" t="s">
        <v>20</v>
      </c>
      <c r="F16" s="133" t="s">
        <v>118</v>
      </c>
      <c r="G16" s="133" t="s">
        <v>154</v>
      </c>
      <c r="H16" s="133" t="s">
        <v>255</v>
      </c>
      <c r="I16" s="133" t="s">
        <v>445</v>
      </c>
      <c r="J16" s="133" t="s">
        <v>446</v>
      </c>
      <c r="K16" s="133" t="s">
        <v>447</v>
      </c>
      <c r="L16" s="133" t="s">
        <v>190</v>
      </c>
      <c r="M16" s="135" t="s">
        <v>178</v>
      </c>
      <c r="N16" s="133" t="s">
        <v>166</v>
      </c>
      <c r="O16" s="133" t="s">
        <v>195</v>
      </c>
      <c r="P16" s="136">
        <f>IF($O16="Muy baja",1,IF($O16="Baja",2,IF($O16="Media",3,IF($O16="Alta",4,IF($O16="Muy alta",5,"")))))</f>
        <v>1</v>
      </c>
      <c r="Q16" s="137">
        <f>IF($O16="Muy baja",20%,IF($O16="Baja",40%,IF($O16="Media",60%,IF($O16="Alta",80%,IF($O16="Muy alta",100%,"")))))</f>
        <v>0.2</v>
      </c>
      <c r="R16" s="133" t="s">
        <v>27</v>
      </c>
      <c r="S16" s="136">
        <f>IF($R16="Leve",1,IF($R16="Menor",2,IF($R16="Moderado",3,IF($R16="Mayor",4,IF($R16="Catastrófico",5,"")))))</f>
        <v>4</v>
      </c>
      <c r="T16" s="137">
        <f>IF($R16="Leve",20%,IF($R16="Menor",40%,IF($R16="Moderado",60%,IF($R16="Mayor",80%,IF($R16="Catastrófico",100%,"")))))</f>
        <v>0.8</v>
      </c>
      <c r="U16" s="136">
        <f t="shared" si="55"/>
        <v>4</v>
      </c>
      <c r="V16" s="138" t="str">
        <f t="shared" si="56"/>
        <v>MODERADA</v>
      </c>
      <c r="W16" s="135" t="s">
        <v>448</v>
      </c>
      <c r="X16" s="139" t="s">
        <v>449</v>
      </c>
      <c r="Y16" s="139" t="s">
        <v>450</v>
      </c>
      <c r="Z16" s="140">
        <v>1</v>
      </c>
      <c r="AA16" s="133" t="s">
        <v>206</v>
      </c>
      <c r="AB16" s="141">
        <f>IF(AA16="","",IF(AA16="Preventivo",25%,IF(AA16="Detectivo",15%,10%)))</f>
        <v>0.25</v>
      </c>
      <c r="AC16" s="142" t="s">
        <v>211</v>
      </c>
      <c r="AD16" s="141">
        <f>IF(AC16="","",IF(AC16="Automático",25%,15%))</f>
        <v>0.15</v>
      </c>
      <c r="AE16" s="142" t="s">
        <v>215</v>
      </c>
      <c r="AF16" s="142" t="s">
        <v>216</v>
      </c>
      <c r="AG16" s="142" t="s">
        <v>219</v>
      </c>
      <c r="AH16" s="143" t="str">
        <f>IF(OR(O16="",AA16="",AC16=""),"",IF(AJ16&lt;=20%,"Muy baja",IF(AJ16&lt;=40%,"Baja",IF(AJ16&lt;=60%,"Media",IF(AJ16&lt;=80%,"Alta","Muy alta")))))</f>
        <v>Muy baja</v>
      </c>
      <c r="AI16" s="136">
        <f>IF($AH16="Muy baja",1,IF($AH16="Baja",2,IF($AH16="Media",3,IF($AH16="Alta",4,IF($AH16="Muy alta",5,"")))))</f>
        <v>1</v>
      </c>
      <c r="AJ16" s="143">
        <f>IF(OR($AA16="Preventivo",$AA16="Detectivo"),($Q16-($Q16*($AD16+$AB16))),$Q16)</f>
        <v>0.12</v>
      </c>
      <c r="AK16" s="143" t="str">
        <f>IF(OR(R16="",AA16="",AC16=""),"",IF(AM16&lt;=20%,"Leve",IF(AM16&lt;=40%,"Menor",IF(AM16&lt;=60%,"Moderado",IF(AM16&lt;=80%,"Mayor","Catastrófico")))))</f>
        <v>Mayor</v>
      </c>
      <c r="AL16" s="136">
        <f>IF($AK16="Leve",1,IF($AK16="Menor",2,IF($AK16="Moderado",3,IF($AK16="Mayor",4,IF($AK16="Catastrófico",5,"")))))</f>
        <v>4</v>
      </c>
      <c r="AM16" s="143">
        <f>IF($AA16="Correctivo",($T16-($T16*($AD16+$AB16))),$T16)</f>
        <v>0.8</v>
      </c>
      <c r="AN16" s="144">
        <f>IF(OR(AI16="",AL16=""),"",AI16*AL16)</f>
        <v>4</v>
      </c>
      <c r="AO16" s="138" t="str">
        <f t="shared" si="66"/>
        <v>MODERADA</v>
      </c>
      <c r="AP16" s="136" t="str">
        <f>IF(AO16="","",IF(AO16="Baja","Asumir el Riesgo.",IF(AO16="Moderada","Asumir o reducir el Riesgo.",IF(AO16="Alta","Reducir el Riesgo, Evitar, Compartir o Transferir (pronta atención).",IF(AO16="Extrema","Reducir el Riesgo, Evitar o Compartir (Se requiere acción inmediata).","")))))</f>
        <v>Asumir o reducir el Riesgo.</v>
      </c>
      <c r="AQ16" s="145" t="s">
        <v>451</v>
      </c>
      <c r="AR16" s="146" t="s">
        <v>452</v>
      </c>
      <c r="AS16" s="146">
        <v>1</v>
      </c>
      <c r="AT16" s="146" t="s">
        <v>453</v>
      </c>
      <c r="AU16" s="147">
        <v>44958</v>
      </c>
      <c r="AV16" s="147">
        <v>45322</v>
      </c>
      <c r="AW16" s="148" t="s">
        <v>454</v>
      </c>
      <c r="AX16" s="101">
        <v>45046</v>
      </c>
      <c r="AY16" s="98" t="s">
        <v>520</v>
      </c>
      <c r="AZ16" s="107">
        <v>0.5</v>
      </c>
      <c r="BA16" s="149">
        <f t="shared" si="50"/>
        <v>0.5</v>
      </c>
      <c r="BB16" s="180" t="str">
        <f t="shared" si="68"/>
        <v>EN PROCESO</v>
      </c>
      <c r="BC16" s="386" t="s">
        <v>524</v>
      </c>
      <c r="BD16" s="150" t="s">
        <v>521</v>
      </c>
    </row>
    <row r="17" spans="1:56" s="103" customFormat="1" ht="173.4" x14ac:dyDescent="0.2">
      <c r="A17" s="151" t="s">
        <v>23</v>
      </c>
      <c r="B17" s="109" t="s">
        <v>233</v>
      </c>
      <c r="C17" s="109" t="s">
        <v>277</v>
      </c>
      <c r="D17" s="114" t="s">
        <v>278</v>
      </c>
      <c r="E17" s="109" t="s">
        <v>20</v>
      </c>
      <c r="F17" s="109" t="s">
        <v>126</v>
      </c>
      <c r="G17" s="109" t="s">
        <v>154</v>
      </c>
      <c r="H17" s="109" t="s">
        <v>279</v>
      </c>
      <c r="I17" s="109" t="s">
        <v>280</v>
      </c>
      <c r="J17" s="109" t="s">
        <v>281</v>
      </c>
      <c r="K17" s="109" t="s">
        <v>282</v>
      </c>
      <c r="L17" s="109" t="s">
        <v>190</v>
      </c>
      <c r="M17" s="98" t="s">
        <v>178</v>
      </c>
      <c r="N17" s="117" t="s">
        <v>166</v>
      </c>
      <c r="O17" s="151" t="s">
        <v>195</v>
      </c>
      <c r="P17" s="119">
        <f t="shared" ref="P17:P19" si="69">IF($O17="Muy baja",1,IF($O17="Baja",2,IF($O17="Media",3,IF($O17="Alta",4,IF($O17="Muy alta",5,"")))))</f>
        <v>1</v>
      </c>
      <c r="Q17" s="152">
        <f t="shared" ref="Q17:Q19" si="70">IF($O17="Muy baja",20%,IF($O17="Baja",40%,IF($O17="Media",60%,IF($O17="Alta",80%,IF($O17="Muy alta",100%,"")))))</f>
        <v>0.2</v>
      </c>
      <c r="R17" s="109" t="s">
        <v>29</v>
      </c>
      <c r="S17" s="119">
        <f t="shared" ref="S17:S19" si="71">IF($R17="Leve",1,IF($R17="Menor",2,IF($R17="Moderado",3,IF($R17="Mayor",4,IF($R17="Catastrófico",5,"")))))</f>
        <v>5</v>
      </c>
      <c r="T17" s="152">
        <f t="shared" ref="T17:T19" si="72">IF($R17="Leve",20%,IF($R17="Menor",40%,IF($R17="Moderado",60%,IF($R17="Mayor",80%,IF($R17="Catastrófico",100%,"")))))</f>
        <v>1</v>
      </c>
      <c r="U17" s="153">
        <f t="shared" ref="U17:U19" si="73">IF(OR(P17="",S17=""),"",P17*S17)</f>
        <v>5</v>
      </c>
      <c r="V17" s="110" t="str">
        <f t="shared" ref="V17:V19" si="74">IF(U17="","",IF(U17&lt;=2,"BAJA",IF(U17&lt;=6,"MODERADA",IF(U17&lt;=12,"ALTA","EXTREMA"))))</f>
        <v>MODERADA</v>
      </c>
      <c r="W17" s="99" t="s">
        <v>283</v>
      </c>
      <c r="X17" s="98" t="s">
        <v>284</v>
      </c>
      <c r="Y17" s="98" t="s">
        <v>285</v>
      </c>
      <c r="Z17" s="120">
        <v>1</v>
      </c>
      <c r="AA17" s="109" t="s">
        <v>206</v>
      </c>
      <c r="AB17" s="121">
        <f t="shared" ref="AB17:AB34" si="75">IF(AA17="","",IF(AA17="Preventivo",25%,IF(AA17="Detectivo",15%,10%)))</f>
        <v>0.25</v>
      </c>
      <c r="AC17" s="122" t="s">
        <v>211</v>
      </c>
      <c r="AD17" s="121">
        <f t="shared" ref="AD17:AD34" si="76">IF(AC17="","",IF(AC17="Automático",25%,15%))</f>
        <v>0.15</v>
      </c>
      <c r="AE17" s="122" t="s">
        <v>215</v>
      </c>
      <c r="AF17" s="122" t="s">
        <v>216</v>
      </c>
      <c r="AG17" s="123" t="s">
        <v>219</v>
      </c>
      <c r="AH17" s="124" t="str">
        <f t="shared" ref="AH17:AH19" si="77">IF(OR(O17="",AA17="",AC17=""),"",IF(AJ17&lt;=20%,"Muy baja",IF(AJ17&lt;=40%,"Baja",IF(AJ17&lt;=60%,"Media",IF(AJ17&lt;=80%,"Alta","Muy alta")))))</f>
        <v>Muy baja</v>
      </c>
      <c r="AI17" s="119">
        <f t="shared" ref="AI17:AI22" si="78">IF($AH17="Muy baja",1,IF($AH17="Baja",2,IF($AH17="Media",3,IF($AH17="Alta",4,IF($AH17="Muy alta",5,"")))))</f>
        <v>1</v>
      </c>
      <c r="AJ17" s="125">
        <f t="shared" ref="AJ17:AJ19" si="79">IF(OR($AA17="Preventivo",$AA17="Detectivo"),($Q17-($Q17*($AD17+$AB17))),$Q17)</f>
        <v>0.12</v>
      </c>
      <c r="AK17" s="125" t="str">
        <f t="shared" ref="AK17:AK19" si="80">IF(OR(R17="",AA17="",AC17=""),"",IF(AM17&lt;=20%,"Leve",IF(AM17&lt;=40%,"Menor",IF(AM17&lt;=60%,"Moderado",IF(AM17&lt;=80%,"Mayor","Catastrófico")))))</f>
        <v>Catastrófico</v>
      </c>
      <c r="AL17" s="119">
        <f t="shared" ref="AL17:AL22" si="81">IF($AK17="Leve",1,IF($AK17="Menor",2,IF($AK17="Moderado",3,IF($AK17="Mayor",4,IF($AK17="Catastrófico",5,"")))))</f>
        <v>5</v>
      </c>
      <c r="AM17" s="125">
        <f t="shared" ref="AM17:AM19" si="82">IF($AA17="Correctivo",($T17-($T17*($AD17+$AB17))),$T17)</f>
        <v>1</v>
      </c>
      <c r="AN17" s="126">
        <f t="shared" ref="AN17:AN34" si="83">IF(OR(AI17="",AL17=""),"",AI17*AL17)</f>
        <v>5</v>
      </c>
      <c r="AO17" s="111" t="str">
        <f t="shared" ref="AO17:AO18" si="84">IF(AN17="","",IF(AN17&lt;=2,"BAJA",IF(AN17&lt;=6,"MODERADA",IF(AN17&lt;=12,"ALTA","EXTREMA"))))</f>
        <v>MODERADA</v>
      </c>
      <c r="AP17" s="112" t="str">
        <f t="shared" ref="AP17:AP19" si="85">IF(AO17="","",IF(AO17="Baja","Asumir el Riesgo.",IF(AO17="Moderada","Asumir o reducir el Riesgo.",IF(AO17="Alta","Reducir el Riesgo, Evitar, Compartir o Transferir (pronta atención).",IF(AO17="Extrema","Reducir el Riesgo, Evitar o Compartir (Se requiere acción inmediata).","")))))</f>
        <v>Asumir o reducir el Riesgo.</v>
      </c>
      <c r="AQ17" s="113" t="s">
        <v>286</v>
      </c>
      <c r="AR17" s="114" t="s">
        <v>287</v>
      </c>
      <c r="AS17" s="109">
        <v>2</v>
      </c>
      <c r="AT17" s="114" t="s">
        <v>288</v>
      </c>
      <c r="AU17" s="100">
        <v>44774</v>
      </c>
      <c r="AV17" s="100">
        <v>45138</v>
      </c>
      <c r="AW17" s="115" t="s">
        <v>289</v>
      </c>
      <c r="AX17" s="101">
        <v>45046</v>
      </c>
      <c r="AY17" s="98" t="s">
        <v>506</v>
      </c>
      <c r="AZ17" s="109">
        <v>1</v>
      </c>
      <c r="BA17" s="102">
        <f t="shared" si="50"/>
        <v>0.5</v>
      </c>
      <c r="BB17" s="179" t="str">
        <f t="shared" si="68"/>
        <v>EN PROCESO</v>
      </c>
      <c r="BC17" s="384" t="s">
        <v>550</v>
      </c>
      <c r="BD17" s="117" t="s">
        <v>505</v>
      </c>
    </row>
    <row r="18" spans="1:56" s="103" customFormat="1" ht="122.4" x14ac:dyDescent="0.2">
      <c r="A18" s="151" t="s">
        <v>23</v>
      </c>
      <c r="B18" s="109" t="s">
        <v>233</v>
      </c>
      <c r="C18" s="109" t="s">
        <v>277</v>
      </c>
      <c r="D18" s="114" t="s">
        <v>278</v>
      </c>
      <c r="E18" s="109" t="s">
        <v>20</v>
      </c>
      <c r="F18" s="109" t="s">
        <v>261</v>
      </c>
      <c r="G18" s="109" t="s">
        <v>154</v>
      </c>
      <c r="H18" s="109" t="s">
        <v>279</v>
      </c>
      <c r="I18" s="109" t="s">
        <v>290</v>
      </c>
      <c r="J18" s="109" t="s">
        <v>291</v>
      </c>
      <c r="K18" s="109" t="s">
        <v>292</v>
      </c>
      <c r="L18" s="109" t="s">
        <v>190</v>
      </c>
      <c r="M18" s="98" t="s">
        <v>178</v>
      </c>
      <c r="N18" s="117" t="s">
        <v>166</v>
      </c>
      <c r="O18" s="151" t="s">
        <v>195</v>
      </c>
      <c r="P18" s="119">
        <f t="shared" si="69"/>
        <v>1</v>
      </c>
      <c r="Q18" s="152">
        <f t="shared" si="70"/>
        <v>0.2</v>
      </c>
      <c r="R18" s="109" t="s">
        <v>29</v>
      </c>
      <c r="S18" s="119">
        <f t="shared" si="71"/>
        <v>5</v>
      </c>
      <c r="T18" s="152">
        <f t="shared" si="72"/>
        <v>1</v>
      </c>
      <c r="U18" s="153">
        <f t="shared" si="73"/>
        <v>5</v>
      </c>
      <c r="V18" s="110" t="str">
        <f t="shared" si="74"/>
        <v>MODERADA</v>
      </c>
      <c r="W18" s="99" t="s">
        <v>283</v>
      </c>
      <c r="X18" s="98" t="s">
        <v>293</v>
      </c>
      <c r="Y18" s="98" t="s">
        <v>294</v>
      </c>
      <c r="Z18" s="120">
        <v>1</v>
      </c>
      <c r="AA18" s="109" t="s">
        <v>206</v>
      </c>
      <c r="AB18" s="121">
        <f t="shared" si="75"/>
        <v>0.25</v>
      </c>
      <c r="AC18" s="122" t="s">
        <v>211</v>
      </c>
      <c r="AD18" s="121">
        <f t="shared" si="76"/>
        <v>0.15</v>
      </c>
      <c r="AE18" s="122" t="s">
        <v>215</v>
      </c>
      <c r="AF18" s="122" t="s">
        <v>216</v>
      </c>
      <c r="AG18" s="123" t="s">
        <v>219</v>
      </c>
      <c r="AH18" s="124" t="str">
        <f t="shared" si="77"/>
        <v>Muy baja</v>
      </c>
      <c r="AI18" s="119">
        <f t="shared" si="78"/>
        <v>1</v>
      </c>
      <c r="AJ18" s="125">
        <f t="shared" si="79"/>
        <v>0.12</v>
      </c>
      <c r="AK18" s="125" t="str">
        <f t="shared" si="80"/>
        <v>Catastrófico</v>
      </c>
      <c r="AL18" s="119">
        <f t="shared" si="81"/>
        <v>5</v>
      </c>
      <c r="AM18" s="125">
        <f t="shared" si="82"/>
        <v>1</v>
      </c>
      <c r="AN18" s="126">
        <f t="shared" si="83"/>
        <v>5</v>
      </c>
      <c r="AO18" s="111" t="str">
        <f t="shared" si="84"/>
        <v>MODERADA</v>
      </c>
      <c r="AP18" s="112" t="str">
        <f t="shared" si="85"/>
        <v>Asumir o reducir el Riesgo.</v>
      </c>
      <c r="AQ18" s="113" t="s">
        <v>295</v>
      </c>
      <c r="AR18" s="114" t="s">
        <v>296</v>
      </c>
      <c r="AS18" s="109">
        <v>1</v>
      </c>
      <c r="AT18" s="114" t="s">
        <v>288</v>
      </c>
      <c r="AU18" s="100">
        <v>44774</v>
      </c>
      <c r="AV18" s="100">
        <v>45138</v>
      </c>
      <c r="AW18" s="115" t="s">
        <v>297</v>
      </c>
      <c r="AX18" s="101">
        <v>45046</v>
      </c>
      <c r="AY18" s="98" t="s">
        <v>507</v>
      </c>
      <c r="AZ18" s="109">
        <v>1</v>
      </c>
      <c r="BA18" s="102">
        <f t="shared" si="50"/>
        <v>1</v>
      </c>
      <c r="BB18" s="179" t="str">
        <f t="shared" si="68"/>
        <v>TERMINADA</v>
      </c>
      <c r="BC18" s="384" t="s">
        <v>508</v>
      </c>
      <c r="BD18" s="117" t="s">
        <v>505</v>
      </c>
    </row>
    <row r="19" spans="1:56" s="116" customFormat="1" ht="51" x14ac:dyDescent="0.3">
      <c r="A19" s="151" t="s">
        <v>23</v>
      </c>
      <c r="B19" s="109" t="s">
        <v>334</v>
      </c>
      <c r="C19" s="307" t="s">
        <v>335</v>
      </c>
      <c r="D19" s="307" t="s">
        <v>336</v>
      </c>
      <c r="E19" s="109" t="s">
        <v>20</v>
      </c>
      <c r="F19" s="109" t="s">
        <v>131</v>
      </c>
      <c r="G19" s="307" t="s">
        <v>154</v>
      </c>
      <c r="H19" s="307" t="s">
        <v>255</v>
      </c>
      <c r="I19" s="307" t="s">
        <v>337</v>
      </c>
      <c r="J19" s="307" t="s">
        <v>338</v>
      </c>
      <c r="K19" s="307" t="s">
        <v>339</v>
      </c>
      <c r="L19" s="109" t="s">
        <v>190</v>
      </c>
      <c r="M19" s="98" t="s">
        <v>178</v>
      </c>
      <c r="N19" s="117" t="s">
        <v>166</v>
      </c>
      <c r="O19" s="309" t="s">
        <v>193</v>
      </c>
      <c r="P19" s="308">
        <f t="shared" si="69"/>
        <v>3</v>
      </c>
      <c r="Q19" s="310">
        <f t="shared" si="70"/>
        <v>0.6</v>
      </c>
      <c r="R19" s="307" t="s">
        <v>27</v>
      </c>
      <c r="S19" s="308">
        <f t="shared" si="71"/>
        <v>4</v>
      </c>
      <c r="T19" s="310">
        <f t="shared" si="72"/>
        <v>0.8</v>
      </c>
      <c r="U19" s="316">
        <f t="shared" si="73"/>
        <v>12</v>
      </c>
      <c r="V19" s="317" t="str">
        <f t="shared" si="74"/>
        <v>ALTA</v>
      </c>
      <c r="W19" s="99" t="s">
        <v>340</v>
      </c>
      <c r="X19" s="98" t="s">
        <v>341</v>
      </c>
      <c r="Y19" s="98" t="s">
        <v>342</v>
      </c>
      <c r="Z19" s="120">
        <v>0.5</v>
      </c>
      <c r="AA19" s="109" t="s">
        <v>208</v>
      </c>
      <c r="AB19" s="121">
        <f t="shared" si="75"/>
        <v>0.15</v>
      </c>
      <c r="AC19" s="122" t="s">
        <v>211</v>
      </c>
      <c r="AD19" s="121">
        <f t="shared" si="76"/>
        <v>0.15</v>
      </c>
      <c r="AE19" s="122" t="s">
        <v>215</v>
      </c>
      <c r="AF19" s="122" t="s">
        <v>216</v>
      </c>
      <c r="AG19" s="123" t="s">
        <v>219</v>
      </c>
      <c r="AH19" s="124" t="str">
        <f t="shared" si="77"/>
        <v>Media</v>
      </c>
      <c r="AI19" s="119">
        <f t="shared" si="78"/>
        <v>3</v>
      </c>
      <c r="AJ19" s="125">
        <f t="shared" si="79"/>
        <v>0.42</v>
      </c>
      <c r="AK19" s="125" t="str">
        <f t="shared" si="80"/>
        <v>Mayor</v>
      </c>
      <c r="AL19" s="119">
        <f t="shared" si="81"/>
        <v>4</v>
      </c>
      <c r="AM19" s="125">
        <f t="shared" si="82"/>
        <v>0.8</v>
      </c>
      <c r="AN19" s="126">
        <f t="shared" si="83"/>
        <v>12</v>
      </c>
      <c r="AO19" s="311" t="str">
        <f>IF(AN20="","",IF(AN20&lt;=2,"BAJA",IF(AN20&lt;=6,"MODERADA",IF(AN20&lt;=12,"ALTA","EXTREMA"))))</f>
        <v>ALTA</v>
      </c>
      <c r="AP19" s="312" t="str">
        <f t="shared" si="85"/>
        <v>Reducir el Riesgo, Evitar, Compartir o Transferir (pronta atención).</v>
      </c>
      <c r="AQ19" s="313" t="s">
        <v>343</v>
      </c>
      <c r="AR19" s="314" t="s">
        <v>344</v>
      </c>
      <c r="AS19" s="229">
        <v>1</v>
      </c>
      <c r="AT19" s="229" t="s">
        <v>345</v>
      </c>
      <c r="AU19" s="209">
        <v>44774</v>
      </c>
      <c r="AV19" s="209">
        <v>45138</v>
      </c>
      <c r="AW19" s="315" t="s">
        <v>346</v>
      </c>
      <c r="AX19" s="358">
        <v>45046</v>
      </c>
      <c r="AY19" s="225" t="s">
        <v>513</v>
      </c>
      <c r="AZ19" s="229">
        <v>0.3</v>
      </c>
      <c r="BA19" s="361">
        <f>IF(AZ19="","",IF(OR(AS19=0,AS19="",AX19=""),"",(AZ19*100%/AS19)))</f>
        <v>0.3</v>
      </c>
      <c r="BB19" s="363" t="str">
        <f>IF(AZ19="","",IF(AX19&lt;=AV19,IF(BA19=0%,"SIN INICIAR",IF(BA19=100%,"TERMINADA",IF(BA19&gt;0%,"EN PROCESO")))))</f>
        <v>EN PROCESO</v>
      </c>
      <c r="BC19" s="387" t="s">
        <v>551</v>
      </c>
      <c r="BD19" s="236" t="s">
        <v>505</v>
      </c>
    </row>
    <row r="20" spans="1:56" s="116" customFormat="1" ht="51" x14ac:dyDescent="0.3">
      <c r="A20" s="151" t="s">
        <v>23</v>
      </c>
      <c r="B20" s="109" t="s">
        <v>334</v>
      </c>
      <c r="C20" s="307"/>
      <c r="D20" s="307"/>
      <c r="E20" s="109" t="s">
        <v>20</v>
      </c>
      <c r="F20" s="109" t="s">
        <v>131</v>
      </c>
      <c r="G20" s="307"/>
      <c r="H20" s="307"/>
      <c r="I20" s="307"/>
      <c r="J20" s="308"/>
      <c r="K20" s="308"/>
      <c r="L20" s="109" t="s">
        <v>190</v>
      </c>
      <c r="M20" s="98" t="s">
        <v>178</v>
      </c>
      <c r="N20" s="117" t="s">
        <v>166</v>
      </c>
      <c r="O20" s="309"/>
      <c r="P20" s="308"/>
      <c r="Q20" s="310"/>
      <c r="R20" s="307"/>
      <c r="S20" s="308"/>
      <c r="T20" s="310"/>
      <c r="U20" s="316"/>
      <c r="V20" s="317"/>
      <c r="W20" s="99" t="s">
        <v>340</v>
      </c>
      <c r="X20" s="98" t="s">
        <v>347</v>
      </c>
      <c r="Y20" s="98" t="s">
        <v>348</v>
      </c>
      <c r="Z20" s="120">
        <v>0.5</v>
      </c>
      <c r="AA20" s="109" t="s">
        <v>208</v>
      </c>
      <c r="AB20" s="121">
        <f t="shared" si="75"/>
        <v>0.15</v>
      </c>
      <c r="AC20" s="122" t="s">
        <v>211</v>
      </c>
      <c r="AD20" s="121">
        <f t="shared" si="76"/>
        <v>0.15</v>
      </c>
      <c r="AE20" s="122" t="s">
        <v>215</v>
      </c>
      <c r="AF20" s="122" t="s">
        <v>216</v>
      </c>
      <c r="AG20" s="123" t="s">
        <v>219</v>
      </c>
      <c r="AH20" s="124" t="str">
        <f>IF(OR(O19="",AA20="",AC20=""),"",IF(AJ20&lt;=20%,"Muy baja",IF(AJ20&lt;=40%,"Baja",IF(AJ20&lt;=60%,"Media",IF(AJ20&lt;=80%,"Alta","Muy alta")))))</f>
        <v>Baja</v>
      </c>
      <c r="AI20" s="119">
        <f t="shared" si="78"/>
        <v>2</v>
      </c>
      <c r="AJ20" s="125">
        <f>IF(OR($AA20="Preventivo",$AA20="Detectivo"),($AJ19-($AJ19*($AD20+$AB20))),$AJ19)</f>
        <v>0.29399999999999998</v>
      </c>
      <c r="AK20" s="125" t="str">
        <f>IF(OR(R19="",AA20="",AC20=""),"",IF(AM20&lt;=20%,"Leve",IF(AM20&lt;=40%,"Menor",IF(AM20&lt;=60%,"Moderado",IF(AM20&lt;=80%,"Mayor","Catastrófico")))))</f>
        <v>Mayor</v>
      </c>
      <c r="AL20" s="119">
        <f t="shared" si="81"/>
        <v>4</v>
      </c>
      <c r="AM20" s="125">
        <f>IF($AA20="Correctivo",($T19-($T19*($AD20+$AB20))),$T19)</f>
        <v>0.8</v>
      </c>
      <c r="AN20" s="126">
        <f t="shared" si="83"/>
        <v>8</v>
      </c>
      <c r="AO20" s="311"/>
      <c r="AP20" s="312"/>
      <c r="AQ20" s="313"/>
      <c r="AR20" s="314"/>
      <c r="AS20" s="210"/>
      <c r="AT20" s="210"/>
      <c r="AU20" s="357"/>
      <c r="AV20" s="357"/>
      <c r="AW20" s="315"/>
      <c r="AX20" s="359"/>
      <c r="AY20" s="360"/>
      <c r="AZ20" s="210"/>
      <c r="BA20" s="362"/>
      <c r="BB20" s="364"/>
      <c r="BC20" s="388"/>
      <c r="BD20" s="237"/>
    </row>
    <row r="21" spans="1:56" s="103" customFormat="1" ht="91.95" customHeight="1" x14ac:dyDescent="0.2">
      <c r="A21" s="151" t="s">
        <v>23</v>
      </c>
      <c r="B21" s="109" t="s">
        <v>349</v>
      </c>
      <c r="C21" s="307" t="s">
        <v>335</v>
      </c>
      <c r="D21" s="307" t="s">
        <v>336</v>
      </c>
      <c r="E21" s="109" t="s">
        <v>20</v>
      </c>
      <c r="F21" s="109" t="s">
        <v>129</v>
      </c>
      <c r="G21" s="307" t="s">
        <v>153</v>
      </c>
      <c r="H21" s="307" t="s">
        <v>255</v>
      </c>
      <c r="I21" s="307" t="s">
        <v>350</v>
      </c>
      <c r="J21" s="307" t="s">
        <v>351</v>
      </c>
      <c r="K21" s="307" t="s">
        <v>352</v>
      </c>
      <c r="L21" s="307" t="s">
        <v>190</v>
      </c>
      <c r="M21" s="314" t="s">
        <v>178</v>
      </c>
      <c r="N21" s="318" t="s">
        <v>166</v>
      </c>
      <c r="O21" s="309" t="s">
        <v>193</v>
      </c>
      <c r="P21" s="308">
        <f t="shared" ref="P21" si="86">IF($O21="Muy baja",1,IF($O21="Baja",2,IF($O21="Media",3,IF($O21="Alta",4,IF($O21="Muy alta",5,"")))))</f>
        <v>3</v>
      </c>
      <c r="Q21" s="310">
        <f t="shared" ref="Q21" si="87">IF($O21="Muy baja",20%,IF($O21="Baja",40%,IF($O21="Media",60%,IF($O21="Alta",80%,IF($O21="Muy alta",100%,"")))))</f>
        <v>0.6</v>
      </c>
      <c r="R21" s="307" t="s">
        <v>27</v>
      </c>
      <c r="S21" s="308">
        <f t="shared" ref="S21" si="88">IF($R21="Leve",1,IF($R21="Menor",2,IF($R21="Moderado",3,IF($R21="Mayor",4,IF($R21="Catastrófico",5,"")))))</f>
        <v>4</v>
      </c>
      <c r="T21" s="310">
        <f t="shared" ref="T21" si="89">IF($R21="Leve",20%,IF($R21="Menor",40%,IF($R21="Moderado",60%,IF($R21="Mayor",80%,IF($R21="Catastrófico",100%,"")))))</f>
        <v>0.8</v>
      </c>
      <c r="U21" s="316">
        <f t="shared" ref="U21" si="90">IF(OR(P21="",S21=""),"",P21*S21)</f>
        <v>12</v>
      </c>
      <c r="V21" s="317" t="str">
        <f t="shared" ref="V21" si="91">IF(U21="","",IF(U21&lt;=2,"BAJA",IF(U21&lt;=6,"MODERADA",IF(U21&lt;=12,"ALTA","EXTREMA"))))</f>
        <v>ALTA</v>
      </c>
      <c r="W21" s="99" t="s">
        <v>353</v>
      </c>
      <c r="X21" s="98" t="s">
        <v>354</v>
      </c>
      <c r="Y21" s="98" t="s">
        <v>355</v>
      </c>
      <c r="Z21" s="120">
        <v>0.33</v>
      </c>
      <c r="AA21" s="109" t="s">
        <v>206</v>
      </c>
      <c r="AB21" s="121">
        <f t="shared" si="75"/>
        <v>0.25</v>
      </c>
      <c r="AC21" s="122" t="s">
        <v>211</v>
      </c>
      <c r="AD21" s="121">
        <f t="shared" si="76"/>
        <v>0.15</v>
      </c>
      <c r="AE21" s="122" t="s">
        <v>215</v>
      </c>
      <c r="AF21" s="122" t="s">
        <v>216</v>
      </c>
      <c r="AG21" s="123" t="s">
        <v>219</v>
      </c>
      <c r="AH21" s="124" t="str">
        <f t="shared" ref="AH21" si="92">IF(OR(O21="",AA21="",AC21=""),"",IF(AJ21&lt;=20%,"Muy baja",IF(AJ21&lt;=40%,"Baja",IF(AJ21&lt;=60%,"Media",IF(AJ21&lt;=80%,"Alta","Muy alta")))))</f>
        <v>Baja</v>
      </c>
      <c r="AI21" s="119">
        <f t="shared" si="78"/>
        <v>2</v>
      </c>
      <c r="AJ21" s="125">
        <f t="shared" ref="AJ21" si="93">IF(OR($AA21="Preventivo",$AA21="Detectivo"),($Q21-($Q21*($AD21+$AB21))),$Q21)</f>
        <v>0.36</v>
      </c>
      <c r="AK21" s="125" t="str">
        <f t="shared" ref="AK21" si="94">IF(OR(R21="",AA21="",AC21=""),"",IF(AM21&lt;=20%,"Leve",IF(AM21&lt;=40%,"Menor",IF(AM21&lt;=60%,"Moderado",IF(AM21&lt;=80%,"Mayor","Catastrófico")))))</f>
        <v>Mayor</v>
      </c>
      <c r="AL21" s="119">
        <f t="shared" si="81"/>
        <v>4</v>
      </c>
      <c r="AM21" s="125">
        <f t="shared" ref="AM21" si="95">IF($AA21="Correctivo",($T21-($T21*($AD21+$AB21))),$T21)</f>
        <v>0.8</v>
      </c>
      <c r="AN21" s="126">
        <f t="shared" si="83"/>
        <v>8</v>
      </c>
      <c r="AO21" s="311" t="str">
        <f>IF(AN24="","",IF(AN24&lt;=2,"BAJA",IF(AN24&lt;=6,"MODERADA",IF(AN24&lt;=12,"ALTA","EXTREMA"))))</f>
        <v>MODERADA</v>
      </c>
      <c r="AP21" s="312" t="str">
        <f t="shared" ref="AP21" si="96">IF(AO21="","",IF(AO21="Baja","Asumir el Riesgo.",IF(AO21="Moderada","Asumir o reducir el Riesgo.",IF(AO21="Alta","Reducir el Riesgo, Evitar, Compartir o Transferir (pronta atención).",IF(AO21="Extrema","Reducir el Riesgo, Evitar o Compartir (Se requiere acción inmediata).","")))))</f>
        <v>Asumir o reducir el Riesgo.</v>
      </c>
      <c r="AQ21" s="113" t="s">
        <v>356</v>
      </c>
      <c r="AR21" s="114" t="s">
        <v>357</v>
      </c>
      <c r="AS21" s="109">
        <v>1</v>
      </c>
      <c r="AT21" s="114" t="s">
        <v>358</v>
      </c>
      <c r="AU21" s="100">
        <v>44774</v>
      </c>
      <c r="AV21" s="100">
        <v>45138</v>
      </c>
      <c r="AW21" s="115" t="s">
        <v>359</v>
      </c>
      <c r="AX21" s="101">
        <v>45046</v>
      </c>
      <c r="AY21" s="156" t="s">
        <v>525</v>
      </c>
      <c r="AZ21" s="107">
        <v>0.5</v>
      </c>
      <c r="BA21" s="149">
        <f>IF(AZ21="","",IF(OR(AS21=0,AS21="",AX21=""),"",(AZ21*100%/AS21)))</f>
        <v>0.5</v>
      </c>
      <c r="BB21" s="180" t="str">
        <f>IF(AZ21="","",IF(AX21&lt;=AV21,IF(BA21=0%,"SIN INICIAR",IF(BA21=100%,"TERMINADA",IF(BA21&gt;0%,"EN PROCESO")))))</f>
        <v>EN PROCESO</v>
      </c>
      <c r="BC21" s="383" t="s">
        <v>552</v>
      </c>
      <c r="BD21" s="150" t="s">
        <v>526</v>
      </c>
    </row>
    <row r="22" spans="1:56" s="103" customFormat="1" ht="153.75" customHeight="1" x14ac:dyDescent="0.2">
      <c r="A22" s="151" t="s">
        <v>23</v>
      </c>
      <c r="B22" s="109" t="s">
        <v>349</v>
      </c>
      <c r="C22" s="307"/>
      <c r="D22" s="307"/>
      <c r="E22" s="109" t="s">
        <v>20</v>
      </c>
      <c r="F22" s="109" t="s">
        <v>129</v>
      </c>
      <c r="G22" s="307"/>
      <c r="H22" s="307"/>
      <c r="I22" s="307"/>
      <c r="J22" s="307"/>
      <c r="K22" s="307"/>
      <c r="L22" s="307"/>
      <c r="M22" s="314"/>
      <c r="N22" s="318"/>
      <c r="O22" s="309"/>
      <c r="P22" s="308"/>
      <c r="Q22" s="310"/>
      <c r="R22" s="307"/>
      <c r="S22" s="308"/>
      <c r="T22" s="310"/>
      <c r="U22" s="316"/>
      <c r="V22" s="317"/>
      <c r="W22" s="99" t="s">
        <v>353</v>
      </c>
      <c r="X22" s="98" t="s">
        <v>360</v>
      </c>
      <c r="Y22" s="98" t="s">
        <v>361</v>
      </c>
      <c r="Z22" s="120">
        <v>0.33</v>
      </c>
      <c r="AA22" s="109" t="s">
        <v>206</v>
      </c>
      <c r="AB22" s="121">
        <f t="shared" si="75"/>
        <v>0.25</v>
      </c>
      <c r="AC22" s="122" t="s">
        <v>211</v>
      </c>
      <c r="AD22" s="121">
        <f t="shared" si="76"/>
        <v>0.15</v>
      </c>
      <c r="AE22" s="122" t="s">
        <v>215</v>
      </c>
      <c r="AF22" s="122" t="s">
        <v>216</v>
      </c>
      <c r="AG22" s="123" t="s">
        <v>219</v>
      </c>
      <c r="AH22" s="124" t="str">
        <f>IF(OR(O21="",AA22="",AC22=""),"",IF(AJ22&lt;=20%,"Muy baja",IF(AJ22&lt;=40%,"Baja",IF(AJ22&lt;=60%,"Media",IF(AJ22&lt;=80%,"Alta","Muy alta")))))</f>
        <v>Baja</v>
      </c>
      <c r="AI22" s="119">
        <f t="shared" si="78"/>
        <v>2</v>
      </c>
      <c r="AJ22" s="125">
        <f>IF(OR($AA22="Preventivo",$AA22="Detectivo"),($AJ21-($AJ21*($AD22+$AB22))),$AJ21)</f>
        <v>0.216</v>
      </c>
      <c r="AK22" s="125" t="str">
        <f>IF(OR(R21="",AA22="",AC22=""),"",IF(AM22&lt;=20%,"Leve",IF(AM22&lt;=40%,"Menor",IF(AM22&lt;=60%,"Moderado",IF(AM22&lt;=80%,"Mayor","Catastrófico")))))</f>
        <v>Mayor</v>
      </c>
      <c r="AL22" s="119">
        <f t="shared" si="81"/>
        <v>4</v>
      </c>
      <c r="AM22" s="125">
        <f>IF($AA22="Correctivo",($T21-($T21*($AD22+$AB22))),$T21)</f>
        <v>0.8</v>
      </c>
      <c r="AN22" s="126">
        <f t="shared" si="83"/>
        <v>8</v>
      </c>
      <c r="AO22" s="311"/>
      <c r="AP22" s="312"/>
      <c r="AQ22" s="240" t="s">
        <v>362</v>
      </c>
      <c r="AR22" s="114" t="s">
        <v>363</v>
      </c>
      <c r="AS22" s="109">
        <v>1</v>
      </c>
      <c r="AT22" s="114" t="s">
        <v>358</v>
      </c>
      <c r="AU22" s="100">
        <v>44774</v>
      </c>
      <c r="AV22" s="100">
        <v>45138</v>
      </c>
      <c r="AW22" s="115" t="s">
        <v>363</v>
      </c>
      <c r="AX22" s="101">
        <v>45046</v>
      </c>
      <c r="AY22" s="114" t="s">
        <v>527</v>
      </c>
      <c r="AZ22" s="107">
        <v>1</v>
      </c>
      <c r="BA22" s="149">
        <f t="shared" ref="BA22:BA34" si="97">IF(AZ22="","",IF(OR(AS22=0,AS22="",AX22=""),"",(AZ22*100%/AS22)))</f>
        <v>1</v>
      </c>
      <c r="BB22" s="180" t="str">
        <f t="shared" ref="BB22:BB34" si="98">IF(AZ22="","",IF(AX22&lt;=AV22,IF(BA22=0%,"SIN INICIAR",IF(BA22=100%,"TERMINADA",IF(BA22&gt;0%,"EN PROCESO")))))</f>
        <v>TERMINADA</v>
      </c>
      <c r="BC22" s="383" t="s">
        <v>553</v>
      </c>
      <c r="BD22" s="150" t="s">
        <v>526</v>
      </c>
    </row>
    <row r="23" spans="1:56" s="103" customFormat="1" ht="61.2" x14ac:dyDescent="0.2">
      <c r="A23" s="151" t="s">
        <v>23</v>
      </c>
      <c r="B23" s="109" t="s">
        <v>349</v>
      </c>
      <c r="C23" s="307"/>
      <c r="D23" s="307"/>
      <c r="E23" s="109" t="s">
        <v>20</v>
      </c>
      <c r="F23" s="109" t="s">
        <v>129</v>
      </c>
      <c r="G23" s="307"/>
      <c r="H23" s="307"/>
      <c r="I23" s="307"/>
      <c r="J23" s="307"/>
      <c r="K23" s="307"/>
      <c r="L23" s="307"/>
      <c r="M23" s="314"/>
      <c r="N23" s="318"/>
      <c r="O23" s="309"/>
      <c r="P23" s="308"/>
      <c r="Q23" s="310"/>
      <c r="R23" s="307"/>
      <c r="S23" s="308"/>
      <c r="T23" s="310"/>
      <c r="U23" s="316"/>
      <c r="V23" s="317"/>
      <c r="W23" s="99" t="s">
        <v>353</v>
      </c>
      <c r="X23" s="98" t="s">
        <v>364</v>
      </c>
      <c r="Y23" s="98" t="s">
        <v>365</v>
      </c>
      <c r="Z23" s="120"/>
      <c r="AA23" s="109" t="s">
        <v>206</v>
      </c>
      <c r="AB23" s="121">
        <f t="shared" si="75"/>
        <v>0.25</v>
      </c>
      <c r="AC23" s="122" t="s">
        <v>211</v>
      </c>
      <c r="AD23" s="121">
        <f t="shared" si="76"/>
        <v>0.15</v>
      </c>
      <c r="AE23" s="122" t="s">
        <v>215</v>
      </c>
      <c r="AF23" s="122" t="s">
        <v>216</v>
      </c>
      <c r="AG23" s="123" t="s">
        <v>219</v>
      </c>
      <c r="AH23" s="124" t="s">
        <v>195</v>
      </c>
      <c r="AI23" s="119">
        <v>1</v>
      </c>
      <c r="AJ23" s="125">
        <f>IF(OR($AA23="Preventivo",$AA23="Detectivo"),($AJ21-($AJ21*($AD23+$AB23))),$AJ21)</f>
        <v>0.216</v>
      </c>
      <c r="AK23" s="125" t="s">
        <v>27</v>
      </c>
      <c r="AL23" s="119">
        <v>4</v>
      </c>
      <c r="AM23" s="125">
        <v>0.8</v>
      </c>
      <c r="AN23" s="126">
        <f t="shared" si="83"/>
        <v>4</v>
      </c>
      <c r="AO23" s="311"/>
      <c r="AP23" s="312"/>
      <c r="AQ23" s="241"/>
      <c r="AR23" s="114" t="s">
        <v>366</v>
      </c>
      <c r="AS23" s="109">
        <v>1</v>
      </c>
      <c r="AT23" s="114" t="s">
        <v>358</v>
      </c>
      <c r="AU23" s="100">
        <v>44774</v>
      </c>
      <c r="AV23" s="100">
        <v>45138</v>
      </c>
      <c r="AW23" s="115" t="s">
        <v>366</v>
      </c>
      <c r="AX23" s="101">
        <v>45046</v>
      </c>
      <c r="AY23" s="114" t="s">
        <v>528</v>
      </c>
      <c r="AZ23" s="107">
        <v>0.5</v>
      </c>
      <c r="BA23" s="149">
        <f t="shared" si="97"/>
        <v>0.5</v>
      </c>
      <c r="BB23" s="180" t="str">
        <f t="shared" si="98"/>
        <v>EN PROCESO</v>
      </c>
      <c r="BC23" s="383" t="s">
        <v>529</v>
      </c>
      <c r="BD23" s="150" t="s">
        <v>526</v>
      </c>
    </row>
    <row r="24" spans="1:56" s="103" customFormat="1" ht="91.8" x14ac:dyDescent="0.2">
      <c r="A24" s="151" t="s">
        <v>23</v>
      </c>
      <c r="B24" s="109" t="s">
        <v>349</v>
      </c>
      <c r="C24" s="307"/>
      <c r="D24" s="307"/>
      <c r="E24" s="109" t="s">
        <v>20</v>
      </c>
      <c r="F24" s="109" t="s">
        <v>129</v>
      </c>
      <c r="G24" s="307"/>
      <c r="H24" s="307"/>
      <c r="I24" s="307"/>
      <c r="J24" s="307"/>
      <c r="K24" s="307"/>
      <c r="L24" s="307"/>
      <c r="M24" s="314"/>
      <c r="N24" s="318"/>
      <c r="O24" s="309"/>
      <c r="P24" s="308"/>
      <c r="Q24" s="310"/>
      <c r="R24" s="307"/>
      <c r="S24" s="308"/>
      <c r="T24" s="310"/>
      <c r="U24" s="316"/>
      <c r="V24" s="317"/>
      <c r="W24" s="99" t="s">
        <v>353</v>
      </c>
      <c r="X24" s="98" t="s">
        <v>367</v>
      </c>
      <c r="Y24" s="98" t="s">
        <v>368</v>
      </c>
      <c r="Z24" s="120">
        <v>0.34</v>
      </c>
      <c r="AA24" s="109" t="s">
        <v>206</v>
      </c>
      <c r="AB24" s="121">
        <f t="shared" si="75"/>
        <v>0.25</v>
      </c>
      <c r="AC24" s="122" t="s">
        <v>211</v>
      </c>
      <c r="AD24" s="121">
        <f t="shared" si="76"/>
        <v>0.15</v>
      </c>
      <c r="AE24" s="122" t="s">
        <v>215</v>
      </c>
      <c r="AF24" s="122" t="s">
        <v>216</v>
      </c>
      <c r="AG24" s="123" t="s">
        <v>219</v>
      </c>
      <c r="AH24" s="124" t="s">
        <v>195</v>
      </c>
      <c r="AI24" s="119">
        <v>1</v>
      </c>
      <c r="AJ24" s="125">
        <f>IF(OR($AA24="Preventivo",$AA24="Detectivo"),($AJ23-($AJ21*($AD24+$AB24))),$AJ21)</f>
        <v>7.2000000000000008E-2</v>
      </c>
      <c r="AK24" s="125" t="s">
        <v>27</v>
      </c>
      <c r="AL24" s="119">
        <v>4</v>
      </c>
      <c r="AM24" s="125">
        <v>0.8</v>
      </c>
      <c r="AN24" s="126">
        <f t="shared" si="83"/>
        <v>4</v>
      </c>
      <c r="AO24" s="311"/>
      <c r="AP24" s="312"/>
      <c r="AQ24" s="113" t="s">
        <v>369</v>
      </c>
      <c r="AR24" s="114" t="s">
        <v>370</v>
      </c>
      <c r="AS24" s="109">
        <v>2</v>
      </c>
      <c r="AT24" s="114" t="s">
        <v>358</v>
      </c>
      <c r="AU24" s="100">
        <v>44774</v>
      </c>
      <c r="AV24" s="100">
        <v>45138</v>
      </c>
      <c r="AW24" s="115" t="s">
        <v>371</v>
      </c>
      <c r="AX24" s="101">
        <v>45046</v>
      </c>
      <c r="AY24" s="114" t="s">
        <v>530</v>
      </c>
      <c r="AZ24" s="107">
        <v>1</v>
      </c>
      <c r="BA24" s="149">
        <f t="shared" si="97"/>
        <v>0.5</v>
      </c>
      <c r="BB24" s="180" t="str">
        <f t="shared" si="98"/>
        <v>EN PROCESO</v>
      </c>
      <c r="BC24" s="383" t="s">
        <v>554</v>
      </c>
      <c r="BD24" s="150" t="s">
        <v>526</v>
      </c>
    </row>
    <row r="25" spans="1:56" s="103" customFormat="1" ht="91.8" x14ac:dyDescent="0.2">
      <c r="A25" s="151" t="s">
        <v>23</v>
      </c>
      <c r="B25" s="109" t="s">
        <v>372</v>
      </c>
      <c r="C25" s="314" t="s">
        <v>335</v>
      </c>
      <c r="D25" s="314" t="s">
        <v>336</v>
      </c>
      <c r="E25" s="109" t="s">
        <v>20</v>
      </c>
      <c r="F25" s="109" t="s">
        <v>130</v>
      </c>
      <c r="G25" s="307" t="s">
        <v>153</v>
      </c>
      <c r="H25" s="307" t="s">
        <v>255</v>
      </c>
      <c r="I25" s="307" t="s">
        <v>373</v>
      </c>
      <c r="J25" s="307" t="s">
        <v>374</v>
      </c>
      <c r="K25" s="307" t="s">
        <v>375</v>
      </c>
      <c r="L25" s="109" t="s">
        <v>190</v>
      </c>
      <c r="M25" s="98" t="s">
        <v>178</v>
      </c>
      <c r="N25" s="117" t="s">
        <v>166</v>
      </c>
      <c r="O25" s="309" t="s">
        <v>17</v>
      </c>
      <c r="P25" s="308">
        <f t="shared" ref="P25" si="99">IF($O25="Muy baja",1,IF($O25="Baja",2,IF($O25="Media",3,IF($O25="Alta",4,IF($O25="Muy alta",5,"")))))</f>
        <v>2</v>
      </c>
      <c r="Q25" s="310">
        <f t="shared" ref="Q25" si="100">IF($O25="Muy baja",20%,IF($O25="Baja",40%,IF($O25="Media",60%,IF($O25="Alta",80%,IF($O25="Muy alta",100%,"")))))</f>
        <v>0.4</v>
      </c>
      <c r="R25" s="307" t="s">
        <v>27</v>
      </c>
      <c r="S25" s="308">
        <f t="shared" ref="S25" si="101">IF($R25="Leve",1,IF($R25="Menor",2,IF($R25="Moderado",3,IF($R25="Mayor",4,IF($R25="Catastrófico",5,"")))))</f>
        <v>4</v>
      </c>
      <c r="T25" s="310">
        <f t="shared" ref="T25" si="102">IF($R25="Leve",20%,IF($R25="Menor",40%,IF($R25="Moderado",60%,IF($R25="Mayor",80%,IF($R25="Catastrófico",100%,"")))))</f>
        <v>0.8</v>
      </c>
      <c r="U25" s="316">
        <f t="shared" ref="U25" si="103">IF(OR(P25="",S25=""),"",P25*S25)</f>
        <v>8</v>
      </c>
      <c r="V25" s="317" t="str">
        <f t="shared" ref="V25" si="104">IF(U25="","",IF(U25&lt;=2,"BAJA",IF(U25&lt;=6,"MODERADA",IF(U25&lt;=12,"ALTA","EXTREMA"))))</f>
        <v>ALTA</v>
      </c>
      <c r="W25" s="99" t="s">
        <v>376</v>
      </c>
      <c r="X25" s="98" t="s">
        <v>377</v>
      </c>
      <c r="Y25" s="98" t="s">
        <v>378</v>
      </c>
      <c r="Z25" s="120">
        <v>0.4</v>
      </c>
      <c r="AA25" s="109" t="s">
        <v>206</v>
      </c>
      <c r="AB25" s="121">
        <f t="shared" si="75"/>
        <v>0.25</v>
      </c>
      <c r="AC25" s="122" t="s">
        <v>211</v>
      </c>
      <c r="AD25" s="121">
        <f t="shared" si="76"/>
        <v>0.15</v>
      </c>
      <c r="AE25" s="122" t="s">
        <v>215</v>
      </c>
      <c r="AF25" s="122" t="s">
        <v>216</v>
      </c>
      <c r="AG25" s="123" t="s">
        <v>219</v>
      </c>
      <c r="AH25" s="124" t="str">
        <f t="shared" ref="AH25" si="105">IF(OR(O25="",AA25="",AC25=""),"",IF(AJ25&lt;=20%,"Muy baja",IF(AJ25&lt;=40%,"Baja",IF(AJ25&lt;=60%,"Media",IF(AJ25&lt;=80%,"Alta","Muy alta")))))</f>
        <v>Baja</v>
      </c>
      <c r="AI25" s="119">
        <f t="shared" ref="AI25:AI34" si="106">IF($AH25="Muy baja",1,IF($AH25="Baja",2,IF($AH25="Media",3,IF($AH25="Alta",4,IF($AH25="Muy alta",5,"")))))</f>
        <v>2</v>
      </c>
      <c r="AJ25" s="125">
        <f t="shared" ref="AJ25" si="107">IF(OR($AA25="Preventivo",$AA25="Detectivo"),($Q25-($Q25*($AD25+$AB25))),$Q25)</f>
        <v>0.24</v>
      </c>
      <c r="AK25" s="125" t="str">
        <f t="shared" ref="AK25" si="108">IF(OR(R25="",AA25="",AC25=""),"",IF(AM25&lt;=20%,"Leve",IF(AM25&lt;=40%,"Menor",IF(AM25&lt;=60%,"Moderado",IF(AM25&lt;=80%,"Mayor","Catastrófico")))))</f>
        <v>Mayor</v>
      </c>
      <c r="AL25" s="119">
        <f t="shared" ref="AL25:AL32" si="109">IF($AK25="Leve",1,IF($AK25="Menor",2,IF($AK25="Moderado",3,IF($AK25="Mayor",4,IF($AK25="Catastrófico",5,"")))))</f>
        <v>4</v>
      </c>
      <c r="AM25" s="125">
        <f t="shared" ref="AM25" si="110">IF($AA25="Correctivo",($T25-($T25*($AD25+$AB25))),$T25)</f>
        <v>0.8</v>
      </c>
      <c r="AN25" s="126">
        <f t="shared" si="83"/>
        <v>8</v>
      </c>
      <c r="AO25" s="311" t="str">
        <f>IF(AN26="","",IF(AN26&lt;=2,"BAJA",IF(AN26&lt;=6,"MODERADA",IF(AN26&lt;=12,"ALTA","EXTREMA"))))</f>
        <v>MODERADA</v>
      </c>
      <c r="AP25" s="312" t="str">
        <f t="shared" ref="AP25" si="111">IF(AO25="","",IF(AO25="Baja","Asumir el Riesgo.",IF(AO25="Moderada","Asumir o reducir el Riesgo.",IF(AO25="Alta","Reducir el Riesgo, Evitar, Compartir o Transferir (pronta atención).",IF(AO25="Extrema","Reducir el Riesgo, Evitar o Compartir (Se requiere acción inmediata).","")))))</f>
        <v>Asumir o reducir el Riesgo.</v>
      </c>
      <c r="AQ25" s="113" t="s">
        <v>379</v>
      </c>
      <c r="AR25" s="114" t="s">
        <v>380</v>
      </c>
      <c r="AS25" s="109">
        <v>1</v>
      </c>
      <c r="AT25" s="114" t="s">
        <v>381</v>
      </c>
      <c r="AU25" s="100">
        <v>44774</v>
      </c>
      <c r="AV25" s="100">
        <v>45138</v>
      </c>
      <c r="AW25" s="115" t="s">
        <v>382</v>
      </c>
      <c r="AX25" s="101">
        <v>45046</v>
      </c>
      <c r="AY25" s="114" t="s">
        <v>531</v>
      </c>
      <c r="AZ25" s="107">
        <v>0.5</v>
      </c>
      <c r="BA25" s="149">
        <f t="shared" si="97"/>
        <v>0.5</v>
      </c>
      <c r="BB25" s="180" t="str">
        <f t="shared" si="98"/>
        <v>EN PROCESO</v>
      </c>
      <c r="BC25" s="383" t="s">
        <v>555</v>
      </c>
      <c r="BD25" s="150" t="s">
        <v>526</v>
      </c>
    </row>
    <row r="26" spans="1:56" s="103" customFormat="1" ht="91.8" x14ac:dyDescent="0.2">
      <c r="A26" s="151" t="s">
        <v>23</v>
      </c>
      <c r="B26" s="109" t="s">
        <v>372</v>
      </c>
      <c r="C26" s="314"/>
      <c r="D26" s="314"/>
      <c r="E26" s="109" t="s">
        <v>20</v>
      </c>
      <c r="F26" s="109" t="s">
        <v>130</v>
      </c>
      <c r="G26" s="307"/>
      <c r="H26" s="307"/>
      <c r="I26" s="307"/>
      <c r="J26" s="307"/>
      <c r="K26" s="307"/>
      <c r="L26" s="109" t="s">
        <v>190</v>
      </c>
      <c r="M26" s="98" t="s">
        <v>178</v>
      </c>
      <c r="N26" s="117" t="s">
        <v>166</v>
      </c>
      <c r="O26" s="309"/>
      <c r="P26" s="308"/>
      <c r="Q26" s="310"/>
      <c r="R26" s="307"/>
      <c r="S26" s="308"/>
      <c r="T26" s="310"/>
      <c r="U26" s="316"/>
      <c r="V26" s="317"/>
      <c r="W26" s="99" t="s">
        <v>376</v>
      </c>
      <c r="X26" s="98" t="s">
        <v>383</v>
      </c>
      <c r="Y26" s="98" t="s">
        <v>384</v>
      </c>
      <c r="Z26" s="120">
        <v>0.6</v>
      </c>
      <c r="AA26" s="109" t="s">
        <v>206</v>
      </c>
      <c r="AB26" s="121">
        <f t="shared" si="75"/>
        <v>0.25</v>
      </c>
      <c r="AC26" s="122" t="s">
        <v>211</v>
      </c>
      <c r="AD26" s="121">
        <f t="shared" si="76"/>
        <v>0.15</v>
      </c>
      <c r="AE26" s="122" t="s">
        <v>215</v>
      </c>
      <c r="AF26" s="122" t="s">
        <v>216</v>
      </c>
      <c r="AG26" s="123" t="s">
        <v>219</v>
      </c>
      <c r="AH26" s="124" t="str">
        <f>IF(OR(O25="",AA26="",AC26=""),"",IF(AJ26&lt;=20%,"Muy baja",IF(AJ26&lt;=40%,"Baja",IF(AJ26&lt;=60%,"Media",IF(AJ26&lt;=80%,"Alta","Muy alta")))))</f>
        <v>Muy baja</v>
      </c>
      <c r="AI26" s="119">
        <f t="shared" si="106"/>
        <v>1</v>
      </c>
      <c r="AJ26" s="125">
        <f>IF(OR($AA26="Preventivo",$AA26="Detectivo"),($AJ25-($AJ25*($AD26+$AB26))),$AJ25)</f>
        <v>0.14399999999999999</v>
      </c>
      <c r="AK26" s="125" t="str">
        <f>IF(OR(R25="",AA26="",AC26=""),"",IF(AM26&lt;=20%,"Leve",IF(AM26&lt;=40%,"Menor",IF(AM26&lt;=60%,"Moderado",IF(AM26&lt;=80%,"Mayor","Catastrófico")))))</f>
        <v>Mayor</v>
      </c>
      <c r="AL26" s="119">
        <f t="shared" si="109"/>
        <v>4</v>
      </c>
      <c r="AM26" s="125">
        <f>IF($AA26="Correctivo",($T25-($T25*($AD26+$AB26))),$T25)</f>
        <v>0.8</v>
      </c>
      <c r="AN26" s="126">
        <f t="shared" si="83"/>
        <v>4</v>
      </c>
      <c r="AO26" s="311"/>
      <c r="AP26" s="312"/>
      <c r="AQ26" s="113" t="s">
        <v>385</v>
      </c>
      <c r="AR26" s="114" t="s">
        <v>386</v>
      </c>
      <c r="AS26" s="109">
        <v>1</v>
      </c>
      <c r="AT26" s="114" t="s">
        <v>381</v>
      </c>
      <c r="AU26" s="100">
        <v>44774</v>
      </c>
      <c r="AV26" s="100">
        <v>45138</v>
      </c>
      <c r="AW26" s="115" t="s">
        <v>387</v>
      </c>
      <c r="AX26" s="101">
        <v>45046</v>
      </c>
      <c r="AY26" s="114" t="s">
        <v>532</v>
      </c>
      <c r="AZ26" s="107">
        <v>0.5</v>
      </c>
      <c r="BA26" s="149">
        <f t="shared" si="97"/>
        <v>0.5</v>
      </c>
      <c r="BB26" s="180" t="str">
        <f t="shared" si="98"/>
        <v>EN PROCESO</v>
      </c>
      <c r="BC26" s="383" t="s">
        <v>556</v>
      </c>
      <c r="BD26" s="150" t="s">
        <v>526</v>
      </c>
    </row>
    <row r="27" spans="1:56" s="103" customFormat="1" ht="152.25" customHeight="1" x14ac:dyDescent="0.2">
      <c r="A27" s="151" t="s">
        <v>23</v>
      </c>
      <c r="B27" s="109" t="s">
        <v>31</v>
      </c>
      <c r="C27" s="114" t="s">
        <v>388</v>
      </c>
      <c r="D27" s="114" t="s">
        <v>389</v>
      </c>
      <c r="E27" s="109" t="s">
        <v>20</v>
      </c>
      <c r="F27" s="109" t="s">
        <v>123</v>
      </c>
      <c r="G27" s="109" t="s">
        <v>154</v>
      </c>
      <c r="H27" s="109" t="s">
        <v>255</v>
      </c>
      <c r="I27" s="109" t="s">
        <v>390</v>
      </c>
      <c r="J27" s="109" t="s">
        <v>391</v>
      </c>
      <c r="K27" s="109" t="s">
        <v>392</v>
      </c>
      <c r="L27" s="109" t="s">
        <v>190</v>
      </c>
      <c r="M27" s="98" t="s">
        <v>178</v>
      </c>
      <c r="N27" s="117" t="s">
        <v>169</v>
      </c>
      <c r="O27" s="151" t="s">
        <v>195</v>
      </c>
      <c r="P27" s="119">
        <f t="shared" ref="P27:P31" si="112">IF($O27="Muy baja",1,IF($O27="Baja",2,IF($O27="Media",3,IF($O27="Alta",4,IF($O27="Muy alta",5,"")))))</f>
        <v>1</v>
      </c>
      <c r="Q27" s="152">
        <f t="shared" ref="Q27:Q31" si="113">IF($O27="Muy baja",20%,IF($O27="Baja",40%,IF($O27="Media",60%,IF($O27="Alta",80%,IF($O27="Muy alta",100%,"")))))</f>
        <v>0.2</v>
      </c>
      <c r="R27" s="109" t="s">
        <v>27</v>
      </c>
      <c r="S27" s="119">
        <f t="shared" ref="S27:S31" si="114">IF($R27="Leve",1,IF($R27="Menor",2,IF($R27="Moderado",3,IF($R27="Mayor",4,IF($R27="Catastrófico",5,"")))))</f>
        <v>4</v>
      </c>
      <c r="T27" s="152">
        <f t="shared" ref="T27:T31" si="115">IF($R27="Leve",20%,IF($R27="Menor",40%,IF($R27="Moderado",60%,IF($R27="Mayor",80%,IF($R27="Catastrófico",100%,"")))))</f>
        <v>0.8</v>
      </c>
      <c r="U27" s="153">
        <f t="shared" ref="U27:U31" si="116">IF(OR(P27="",S27=""),"",P27*S27)</f>
        <v>4</v>
      </c>
      <c r="V27" s="110" t="str">
        <f t="shared" ref="V27:V31" si="117">IF(U27="","",IF(U27&lt;=2,"BAJA",IF(U27&lt;=6,"MODERADA",IF(U27&lt;=12,"ALTA","EXTREMA"))))</f>
        <v>MODERADA</v>
      </c>
      <c r="W27" s="99" t="s">
        <v>393</v>
      </c>
      <c r="X27" s="98" t="s">
        <v>394</v>
      </c>
      <c r="Y27" s="98" t="s">
        <v>395</v>
      </c>
      <c r="Z27" s="120">
        <v>1</v>
      </c>
      <c r="AA27" s="109" t="s">
        <v>206</v>
      </c>
      <c r="AB27" s="121">
        <f t="shared" si="75"/>
        <v>0.25</v>
      </c>
      <c r="AC27" s="122" t="s">
        <v>211</v>
      </c>
      <c r="AD27" s="121">
        <f t="shared" si="76"/>
        <v>0.15</v>
      </c>
      <c r="AE27" s="122" t="s">
        <v>215</v>
      </c>
      <c r="AF27" s="122" t="s">
        <v>216</v>
      </c>
      <c r="AG27" s="123" t="s">
        <v>219</v>
      </c>
      <c r="AH27" s="124" t="str">
        <f t="shared" ref="AH27:AH31" si="118">IF(OR(O27="",AA27="",AC27=""),"",IF(AJ27&lt;=20%,"Muy baja",IF(AJ27&lt;=40%,"Baja",IF(AJ27&lt;=60%,"Media",IF(AJ27&lt;=80%,"Alta","Muy alta")))))</f>
        <v>Muy baja</v>
      </c>
      <c r="AI27" s="119">
        <f t="shared" si="106"/>
        <v>1</v>
      </c>
      <c r="AJ27" s="125">
        <f t="shared" ref="AJ27:AJ31" si="119">IF(OR($AA27="Preventivo",$AA27="Detectivo"),($Q27-($Q27*($AD27+$AB27))),$Q27)</f>
        <v>0.12</v>
      </c>
      <c r="AK27" s="125" t="str">
        <f t="shared" ref="AK27:AK31" si="120">IF(OR(R27="",AA27="",AC27=""),"",IF(AM27&lt;=20%,"Leve",IF(AM27&lt;=40%,"Menor",IF(AM27&lt;=60%,"Moderado",IF(AM27&lt;=80%,"Mayor","Catastrófico")))))</f>
        <v>Mayor</v>
      </c>
      <c r="AL27" s="119">
        <f t="shared" si="109"/>
        <v>4</v>
      </c>
      <c r="AM27" s="125">
        <f t="shared" ref="AM27:AM31" si="121">IF($AA27="Correctivo",($T27-($T27*($AD27+$AB27))),$T27)</f>
        <v>0.8</v>
      </c>
      <c r="AN27" s="126">
        <f t="shared" si="83"/>
        <v>4</v>
      </c>
      <c r="AO27" s="111" t="str">
        <f t="shared" ref="AO27:AO30" si="122">IF(AN27="","",IF(AN27&lt;=2,"BAJA",IF(AN27&lt;=6,"MODERADA",IF(AN27&lt;=12,"ALTA","EXTREMA"))))</f>
        <v>MODERADA</v>
      </c>
      <c r="AP27" s="112" t="str">
        <f t="shared" ref="AP27:AP31" si="123">IF(AO27="","",IF(AO27="Baja","Asumir el Riesgo.",IF(AO27="Moderada","Asumir o reducir el Riesgo.",IF(AO27="Alta","Reducir el Riesgo, Evitar, Compartir o Transferir (pronta atención).",IF(AO27="Extrema","Reducir el Riesgo, Evitar o Compartir (Se requiere acción inmediata).","")))))</f>
        <v>Asumir o reducir el Riesgo.</v>
      </c>
      <c r="AQ27" s="113" t="s">
        <v>396</v>
      </c>
      <c r="AR27" s="114" t="s">
        <v>397</v>
      </c>
      <c r="AS27" s="109">
        <v>1</v>
      </c>
      <c r="AT27" s="114" t="s">
        <v>398</v>
      </c>
      <c r="AU27" s="100">
        <v>44774</v>
      </c>
      <c r="AV27" s="100">
        <v>45138</v>
      </c>
      <c r="AW27" s="115" t="s">
        <v>399</v>
      </c>
      <c r="AX27" s="101">
        <v>45046</v>
      </c>
      <c r="AY27" s="114" t="s">
        <v>533</v>
      </c>
      <c r="AZ27" s="107">
        <v>0.5</v>
      </c>
      <c r="BA27" s="149">
        <f t="shared" si="97"/>
        <v>0.5</v>
      </c>
      <c r="BB27" s="180" t="str">
        <f t="shared" si="98"/>
        <v>EN PROCESO</v>
      </c>
      <c r="BC27" s="383" t="s">
        <v>558</v>
      </c>
      <c r="BD27" s="150" t="s">
        <v>526</v>
      </c>
    </row>
    <row r="28" spans="1:56" s="103" customFormat="1" ht="142.80000000000001" x14ac:dyDescent="0.2">
      <c r="A28" s="151" t="s">
        <v>23</v>
      </c>
      <c r="B28" s="109" t="s">
        <v>30</v>
      </c>
      <c r="C28" s="114" t="s">
        <v>400</v>
      </c>
      <c r="D28" s="114" t="s">
        <v>401</v>
      </c>
      <c r="E28" s="109" t="s">
        <v>20</v>
      </c>
      <c r="F28" s="109" t="s">
        <v>124</v>
      </c>
      <c r="G28" s="109" t="s">
        <v>154</v>
      </c>
      <c r="H28" s="109" t="s">
        <v>279</v>
      </c>
      <c r="I28" s="109" t="s">
        <v>402</v>
      </c>
      <c r="J28" s="109" t="s">
        <v>403</v>
      </c>
      <c r="K28" s="109" t="s">
        <v>404</v>
      </c>
      <c r="L28" s="109" t="s">
        <v>158</v>
      </c>
      <c r="M28" s="98" t="s">
        <v>175</v>
      </c>
      <c r="N28" s="117" t="s">
        <v>166</v>
      </c>
      <c r="O28" s="151" t="s">
        <v>195</v>
      </c>
      <c r="P28" s="119">
        <f t="shared" si="112"/>
        <v>1</v>
      </c>
      <c r="Q28" s="152">
        <f t="shared" si="113"/>
        <v>0.2</v>
      </c>
      <c r="R28" s="109" t="s">
        <v>27</v>
      </c>
      <c r="S28" s="119">
        <f t="shared" si="114"/>
        <v>4</v>
      </c>
      <c r="T28" s="152">
        <f t="shared" si="115"/>
        <v>0.8</v>
      </c>
      <c r="U28" s="153">
        <f t="shared" si="116"/>
        <v>4</v>
      </c>
      <c r="V28" s="110" t="str">
        <f t="shared" si="117"/>
        <v>MODERADA</v>
      </c>
      <c r="W28" s="113" t="s">
        <v>405</v>
      </c>
      <c r="X28" s="98" t="s">
        <v>406</v>
      </c>
      <c r="Y28" s="98" t="s">
        <v>407</v>
      </c>
      <c r="Z28" s="120">
        <v>1</v>
      </c>
      <c r="AA28" s="109" t="s">
        <v>206</v>
      </c>
      <c r="AB28" s="121">
        <f t="shared" si="75"/>
        <v>0.25</v>
      </c>
      <c r="AC28" s="122" t="s">
        <v>211</v>
      </c>
      <c r="AD28" s="121">
        <f t="shared" si="76"/>
        <v>0.15</v>
      </c>
      <c r="AE28" s="122" t="s">
        <v>215</v>
      </c>
      <c r="AF28" s="122" t="s">
        <v>216</v>
      </c>
      <c r="AG28" s="123" t="s">
        <v>219</v>
      </c>
      <c r="AH28" s="124" t="str">
        <f t="shared" si="118"/>
        <v>Muy baja</v>
      </c>
      <c r="AI28" s="119">
        <f t="shared" si="106"/>
        <v>1</v>
      </c>
      <c r="AJ28" s="125">
        <f t="shared" si="119"/>
        <v>0.12</v>
      </c>
      <c r="AK28" s="125" t="str">
        <f t="shared" si="120"/>
        <v>Mayor</v>
      </c>
      <c r="AL28" s="119">
        <f t="shared" si="109"/>
        <v>4</v>
      </c>
      <c r="AM28" s="125">
        <f t="shared" si="121"/>
        <v>0.8</v>
      </c>
      <c r="AN28" s="126">
        <f t="shared" si="83"/>
        <v>4</v>
      </c>
      <c r="AO28" s="111" t="str">
        <f t="shared" si="122"/>
        <v>MODERADA</v>
      </c>
      <c r="AP28" s="112" t="str">
        <f t="shared" si="123"/>
        <v>Asumir o reducir el Riesgo.</v>
      </c>
      <c r="AQ28" s="113" t="s">
        <v>408</v>
      </c>
      <c r="AR28" s="114" t="s">
        <v>409</v>
      </c>
      <c r="AS28" s="109">
        <v>3</v>
      </c>
      <c r="AT28" s="114" t="s">
        <v>405</v>
      </c>
      <c r="AU28" s="100">
        <v>44774</v>
      </c>
      <c r="AV28" s="100">
        <v>45138</v>
      </c>
      <c r="AW28" s="115" t="s">
        <v>410</v>
      </c>
      <c r="AX28" s="101">
        <v>45046</v>
      </c>
      <c r="AY28" s="154" t="s">
        <v>546</v>
      </c>
      <c r="AZ28" s="107">
        <v>1</v>
      </c>
      <c r="BA28" s="149">
        <f t="shared" si="97"/>
        <v>0.33333333333333331</v>
      </c>
      <c r="BB28" s="180" t="str">
        <f t="shared" si="98"/>
        <v>EN PROCESO</v>
      </c>
      <c r="BC28" s="383" t="s">
        <v>557</v>
      </c>
      <c r="BD28" s="150" t="s">
        <v>540</v>
      </c>
    </row>
    <row r="29" spans="1:56" s="414" customFormat="1" ht="142.80000000000001" x14ac:dyDescent="0.2">
      <c r="A29" s="389" t="s">
        <v>23</v>
      </c>
      <c r="B29" s="390" t="s">
        <v>30</v>
      </c>
      <c r="C29" s="391" t="s">
        <v>400</v>
      </c>
      <c r="D29" s="391" t="s">
        <v>401</v>
      </c>
      <c r="E29" s="390" t="s">
        <v>20</v>
      </c>
      <c r="F29" s="390" t="s">
        <v>125</v>
      </c>
      <c r="G29" s="390" t="s">
        <v>154</v>
      </c>
      <c r="H29" s="390" t="s">
        <v>279</v>
      </c>
      <c r="I29" s="390" t="s">
        <v>411</v>
      </c>
      <c r="J29" s="390" t="s">
        <v>412</v>
      </c>
      <c r="K29" s="390" t="s">
        <v>413</v>
      </c>
      <c r="L29" s="390" t="s">
        <v>158</v>
      </c>
      <c r="M29" s="386" t="s">
        <v>175</v>
      </c>
      <c r="N29" s="392" t="s">
        <v>166</v>
      </c>
      <c r="O29" s="389" t="s">
        <v>195</v>
      </c>
      <c r="P29" s="393">
        <f t="shared" si="112"/>
        <v>1</v>
      </c>
      <c r="Q29" s="394">
        <f t="shared" si="113"/>
        <v>0.2</v>
      </c>
      <c r="R29" s="390" t="s">
        <v>29</v>
      </c>
      <c r="S29" s="393">
        <f t="shared" si="114"/>
        <v>5</v>
      </c>
      <c r="T29" s="394">
        <f t="shared" si="115"/>
        <v>1</v>
      </c>
      <c r="U29" s="395">
        <f t="shared" si="116"/>
        <v>5</v>
      </c>
      <c r="V29" s="396" t="str">
        <f t="shared" si="117"/>
        <v>MODERADA</v>
      </c>
      <c r="W29" s="397" t="s">
        <v>414</v>
      </c>
      <c r="X29" s="386" t="s">
        <v>415</v>
      </c>
      <c r="Y29" s="386" t="s">
        <v>416</v>
      </c>
      <c r="Z29" s="398">
        <v>1</v>
      </c>
      <c r="AA29" s="390" t="s">
        <v>206</v>
      </c>
      <c r="AB29" s="399">
        <f t="shared" si="75"/>
        <v>0.25</v>
      </c>
      <c r="AC29" s="400" t="s">
        <v>211</v>
      </c>
      <c r="AD29" s="399">
        <f t="shared" si="76"/>
        <v>0.15</v>
      </c>
      <c r="AE29" s="400" t="s">
        <v>215</v>
      </c>
      <c r="AF29" s="400" t="s">
        <v>216</v>
      </c>
      <c r="AG29" s="401" t="s">
        <v>219</v>
      </c>
      <c r="AH29" s="402" t="str">
        <f t="shared" si="118"/>
        <v>Muy baja</v>
      </c>
      <c r="AI29" s="393">
        <f t="shared" si="106"/>
        <v>1</v>
      </c>
      <c r="AJ29" s="403">
        <f t="shared" si="119"/>
        <v>0.12</v>
      </c>
      <c r="AK29" s="403" t="str">
        <f t="shared" si="120"/>
        <v>Catastrófico</v>
      </c>
      <c r="AL29" s="393">
        <f t="shared" si="109"/>
        <v>5</v>
      </c>
      <c r="AM29" s="403">
        <f t="shared" si="121"/>
        <v>1</v>
      </c>
      <c r="AN29" s="404">
        <f t="shared" si="83"/>
        <v>5</v>
      </c>
      <c r="AO29" s="405" t="str">
        <f t="shared" si="122"/>
        <v>MODERADA</v>
      </c>
      <c r="AP29" s="406" t="str">
        <f t="shared" si="123"/>
        <v>Asumir o reducir el Riesgo.</v>
      </c>
      <c r="AQ29" s="397" t="s">
        <v>417</v>
      </c>
      <c r="AR29" s="391" t="s">
        <v>418</v>
      </c>
      <c r="AS29" s="390">
        <v>2</v>
      </c>
      <c r="AT29" s="391" t="s">
        <v>419</v>
      </c>
      <c r="AU29" s="407">
        <v>44774</v>
      </c>
      <c r="AV29" s="407">
        <v>45138</v>
      </c>
      <c r="AW29" s="408" t="s">
        <v>420</v>
      </c>
      <c r="AX29" s="409">
        <v>45046</v>
      </c>
      <c r="AY29" s="391" t="s">
        <v>547</v>
      </c>
      <c r="AZ29" s="410">
        <v>1</v>
      </c>
      <c r="BA29" s="411">
        <f t="shared" si="97"/>
        <v>0.5</v>
      </c>
      <c r="BB29" s="412" t="str">
        <f t="shared" si="98"/>
        <v>EN PROCESO</v>
      </c>
      <c r="BC29" s="383" t="s">
        <v>548</v>
      </c>
      <c r="BD29" s="413" t="s">
        <v>540</v>
      </c>
    </row>
    <row r="30" spans="1:56" s="103" customFormat="1" ht="147.75" customHeight="1" x14ac:dyDescent="0.2">
      <c r="A30" s="151" t="s">
        <v>23</v>
      </c>
      <c r="B30" s="109" t="s">
        <v>231</v>
      </c>
      <c r="C30" s="114" t="s">
        <v>421</v>
      </c>
      <c r="D30" s="114" t="s">
        <v>422</v>
      </c>
      <c r="E30" s="109" t="s">
        <v>20</v>
      </c>
      <c r="F30" s="109" t="s">
        <v>133</v>
      </c>
      <c r="G30" s="109" t="s">
        <v>154</v>
      </c>
      <c r="H30" s="109" t="s">
        <v>255</v>
      </c>
      <c r="I30" s="109" t="s">
        <v>423</v>
      </c>
      <c r="J30" s="109" t="s">
        <v>424</v>
      </c>
      <c r="K30" s="109" t="s">
        <v>425</v>
      </c>
      <c r="L30" s="109" t="s">
        <v>190</v>
      </c>
      <c r="M30" s="98" t="s">
        <v>179</v>
      </c>
      <c r="N30" s="117" t="s">
        <v>166</v>
      </c>
      <c r="O30" s="151" t="s">
        <v>17</v>
      </c>
      <c r="P30" s="119">
        <f t="shared" si="112"/>
        <v>2</v>
      </c>
      <c r="Q30" s="152">
        <f t="shared" si="113"/>
        <v>0.4</v>
      </c>
      <c r="R30" s="109" t="s">
        <v>29</v>
      </c>
      <c r="S30" s="119">
        <f t="shared" si="114"/>
        <v>5</v>
      </c>
      <c r="T30" s="152">
        <f t="shared" si="115"/>
        <v>1</v>
      </c>
      <c r="U30" s="153">
        <f t="shared" si="116"/>
        <v>10</v>
      </c>
      <c r="V30" s="110" t="str">
        <f t="shared" si="117"/>
        <v>ALTA</v>
      </c>
      <c r="W30" s="99" t="s">
        <v>426</v>
      </c>
      <c r="X30" s="98" t="s">
        <v>427</v>
      </c>
      <c r="Y30" s="98" t="s">
        <v>428</v>
      </c>
      <c r="Z30" s="120">
        <v>1</v>
      </c>
      <c r="AA30" s="109" t="s">
        <v>206</v>
      </c>
      <c r="AB30" s="121">
        <f t="shared" si="75"/>
        <v>0.25</v>
      </c>
      <c r="AC30" s="122" t="s">
        <v>211</v>
      </c>
      <c r="AD30" s="121">
        <f t="shared" si="76"/>
        <v>0.15</v>
      </c>
      <c r="AE30" s="122" t="s">
        <v>215</v>
      </c>
      <c r="AF30" s="122" t="s">
        <v>216</v>
      </c>
      <c r="AG30" s="123" t="s">
        <v>219</v>
      </c>
      <c r="AH30" s="124" t="str">
        <f t="shared" si="118"/>
        <v>Baja</v>
      </c>
      <c r="AI30" s="119">
        <f t="shared" si="106"/>
        <v>2</v>
      </c>
      <c r="AJ30" s="125">
        <f t="shared" si="119"/>
        <v>0.24</v>
      </c>
      <c r="AK30" s="125" t="str">
        <f t="shared" si="120"/>
        <v>Catastrófico</v>
      </c>
      <c r="AL30" s="119">
        <f t="shared" si="109"/>
        <v>5</v>
      </c>
      <c r="AM30" s="125">
        <f t="shared" si="121"/>
        <v>1</v>
      </c>
      <c r="AN30" s="126">
        <f t="shared" si="83"/>
        <v>10</v>
      </c>
      <c r="AO30" s="111" t="str">
        <f t="shared" si="122"/>
        <v>ALTA</v>
      </c>
      <c r="AP30" s="112" t="str">
        <f t="shared" si="123"/>
        <v>Reducir el Riesgo, Evitar, Compartir o Transferir (pronta atención).</v>
      </c>
      <c r="AQ30" s="113" t="s">
        <v>429</v>
      </c>
      <c r="AR30" s="114" t="s">
        <v>430</v>
      </c>
      <c r="AS30" s="109">
        <v>1</v>
      </c>
      <c r="AT30" s="114" t="s">
        <v>431</v>
      </c>
      <c r="AU30" s="100">
        <v>44774</v>
      </c>
      <c r="AV30" s="100">
        <v>45138</v>
      </c>
      <c r="AW30" s="115" t="s">
        <v>432</v>
      </c>
      <c r="AX30" s="101">
        <v>45046</v>
      </c>
      <c r="AY30" s="114" t="s">
        <v>522</v>
      </c>
      <c r="AZ30" s="107">
        <v>0.5</v>
      </c>
      <c r="BA30" s="149">
        <f t="shared" si="97"/>
        <v>0.5</v>
      </c>
      <c r="BB30" s="180" t="str">
        <f t="shared" si="98"/>
        <v>EN PROCESO</v>
      </c>
      <c r="BC30" s="415" t="s">
        <v>562</v>
      </c>
      <c r="BD30" s="150" t="s">
        <v>521</v>
      </c>
    </row>
    <row r="31" spans="1:56" s="103" customFormat="1" ht="91.8" x14ac:dyDescent="0.2">
      <c r="A31" s="151" t="s">
        <v>26</v>
      </c>
      <c r="B31" s="109" t="s">
        <v>32</v>
      </c>
      <c r="C31" s="314" t="s">
        <v>466</v>
      </c>
      <c r="D31" s="314" t="s">
        <v>467</v>
      </c>
      <c r="E31" s="109" t="s">
        <v>20</v>
      </c>
      <c r="F31" s="109" t="s">
        <v>127</v>
      </c>
      <c r="G31" s="307" t="s">
        <v>154</v>
      </c>
      <c r="H31" s="307" t="s">
        <v>279</v>
      </c>
      <c r="I31" s="307" t="s">
        <v>468</v>
      </c>
      <c r="J31" s="307" t="s">
        <v>469</v>
      </c>
      <c r="K31" s="307" t="s">
        <v>470</v>
      </c>
      <c r="L31" s="307" t="s">
        <v>190</v>
      </c>
      <c r="M31" s="307" t="s">
        <v>179</v>
      </c>
      <c r="N31" s="318" t="s">
        <v>166</v>
      </c>
      <c r="O31" s="309" t="s">
        <v>193</v>
      </c>
      <c r="P31" s="308">
        <f t="shared" si="112"/>
        <v>3</v>
      </c>
      <c r="Q31" s="310">
        <f t="shared" si="113"/>
        <v>0.6</v>
      </c>
      <c r="R31" s="307" t="s">
        <v>27</v>
      </c>
      <c r="S31" s="308">
        <f t="shared" si="114"/>
        <v>4</v>
      </c>
      <c r="T31" s="310">
        <f t="shared" si="115"/>
        <v>0.8</v>
      </c>
      <c r="U31" s="316">
        <f t="shared" si="116"/>
        <v>12</v>
      </c>
      <c r="V31" s="317" t="str">
        <f t="shared" si="117"/>
        <v>ALTA</v>
      </c>
      <c r="W31" s="99" t="s">
        <v>471</v>
      </c>
      <c r="X31" s="98" t="s">
        <v>472</v>
      </c>
      <c r="Y31" s="98" t="s">
        <v>473</v>
      </c>
      <c r="Z31" s="120">
        <v>0.25</v>
      </c>
      <c r="AA31" s="109" t="s">
        <v>206</v>
      </c>
      <c r="AB31" s="121">
        <f t="shared" si="75"/>
        <v>0.25</v>
      </c>
      <c r="AC31" s="122" t="s">
        <v>211</v>
      </c>
      <c r="AD31" s="121">
        <f t="shared" si="76"/>
        <v>0.15</v>
      </c>
      <c r="AE31" s="122" t="s">
        <v>215</v>
      </c>
      <c r="AF31" s="122" t="s">
        <v>216</v>
      </c>
      <c r="AG31" s="123" t="s">
        <v>219</v>
      </c>
      <c r="AH31" s="124" t="str">
        <f t="shared" si="118"/>
        <v>Baja</v>
      </c>
      <c r="AI31" s="119">
        <f t="shared" si="106"/>
        <v>2</v>
      </c>
      <c r="AJ31" s="125">
        <f t="shared" si="119"/>
        <v>0.36</v>
      </c>
      <c r="AK31" s="125" t="str">
        <f t="shared" si="120"/>
        <v>Mayor</v>
      </c>
      <c r="AL31" s="119">
        <f t="shared" si="109"/>
        <v>4</v>
      </c>
      <c r="AM31" s="125">
        <f t="shared" si="121"/>
        <v>0.8</v>
      </c>
      <c r="AN31" s="126">
        <f t="shared" si="83"/>
        <v>8</v>
      </c>
      <c r="AO31" s="311" t="str">
        <f>IF(AN34="","",IF(AN34&lt;=2,"BAJA",IF(AN34&lt;=6,"MODERADA",IF(AN34&lt;=12,"ALTA","EXTREMA"))))</f>
        <v>MODERADA</v>
      </c>
      <c r="AP31" s="312" t="str">
        <f t="shared" si="123"/>
        <v>Asumir o reducir el Riesgo.</v>
      </c>
      <c r="AQ31" s="113" t="s">
        <v>474</v>
      </c>
      <c r="AR31" s="114" t="s">
        <v>475</v>
      </c>
      <c r="AS31" s="109">
        <v>2</v>
      </c>
      <c r="AT31" s="98" t="s">
        <v>476</v>
      </c>
      <c r="AU31" s="100">
        <v>44774</v>
      </c>
      <c r="AV31" s="100">
        <v>45138</v>
      </c>
      <c r="AW31" s="118" t="s">
        <v>477</v>
      </c>
      <c r="AX31" s="101">
        <v>45046</v>
      </c>
      <c r="AY31" s="98" t="s">
        <v>559</v>
      </c>
      <c r="AZ31" s="109">
        <v>0.3</v>
      </c>
      <c r="BA31" s="102">
        <f t="shared" si="97"/>
        <v>0.15</v>
      </c>
      <c r="BB31" s="179" t="str">
        <f t="shared" si="98"/>
        <v>EN PROCESO</v>
      </c>
      <c r="BC31" s="384" t="s">
        <v>516</v>
      </c>
      <c r="BD31" s="117" t="s">
        <v>505</v>
      </c>
    </row>
    <row r="32" spans="1:56" s="103" customFormat="1" ht="51" x14ac:dyDescent="0.2">
      <c r="A32" s="151" t="s">
        <v>26</v>
      </c>
      <c r="B32" s="109" t="s">
        <v>32</v>
      </c>
      <c r="C32" s="314"/>
      <c r="D32" s="314"/>
      <c r="E32" s="109" t="s">
        <v>20</v>
      </c>
      <c r="F32" s="109" t="s">
        <v>127</v>
      </c>
      <c r="G32" s="307"/>
      <c r="H32" s="307"/>
      <c r="I32" s="307"/>
      <c r="J32" s="307"/>
      <c r="K32" s="307"/>
      <c r="L32" s="307"/>
      <c r="M32" s="307"/>
      <c r="N32" s="318"/>
      <c r="O32" s="309"/>
      <c r="P32" s="308"/>
      <c r="Q32" s="310"/>
      <c r="R32" s="307"/>
      <c r="S32" s="308"/>
      <c r="T32" s="310"/>
      <c r="U32" s="316"/>
      <c r="V32" s="317"/>
      <c r="W32" s="99" t="s">
        <v>478</v>
      </c>
      <c r="X32" s="98" t="s">
        <v>479</v>
      </c>
      <c r="Y32" s="98" t="s">
        <v>480</v>
      </c>
      <c r="Z32" s="120">
        <v>0.25</v>
      </c>
      <c r="AA32" s="109" t="s">
        <v>206</v>
      </c>
      <c r="AB32" s="121">
        <f t="shared" si="75"/>
        <v>0.25</v>
      </c>
      <c r="AC32" s="122" t="s">
        <v>211</v>
      </c>
      <c r="AD32" s="121">
        <f t="shared" si="76"/>
        <v>0.15</v>
      </c>
      <c r="AE32" s="122" t="s">
        <v>215</v>
      </c>
      <c r="AF32" s="122" t="s">
        <v>216</v>
      </c>
      <c r="AG32" s="123" t="s">
        <v>219</v>
      </c>
      <c r="AH32" s="124" t="str">
        <f>IF(OR(O31="",AA32="",AC32=""),"",IF(AJ32&lt;=20%,"Muy baja",IF(AJ32&lt;=40%,"Baja",IF(AJ32&lt;=60%,"Media",IF(AJ32&lt;=80%,"Alta","Muy alta")))))</f>
        <v>Baja</v>
      </c>
      <c r="AI32" s="119">
        <f t="shared" si="106"/>
        <v>2</v>
      </c>
      <c r="AJ32" s="125">
        <f>IF(OR($AA32="Preventivo",$AA32="Detectivo"),($AJ31-($AJ31*($AD32+$AB32))),$AJ31)</f>
        <v>0.216</v>
      </c>
      <c r="AK32" s="125" t="str">
        <f>IF(OR(R31="",AA32="",AC32=""),"",IF(AM32&lt;=20%,"Leve",IF(AM32&lt;=40%,"Menor",IF(AM32&lt;=60%,"Moderado",IF(AM32&lt;=80%,"Mayor","Catastrófico")))))</f>
        <v>Mayor</v>
      </c>
      <c r="AL32" s="119">
        <f t="shared" si="109"/>
        <v>4</v>
      </c>
      <c r="AM32" s="125">
        <f>IF($AA32="Correctivo",($T31-($T31*($AD32+$AB32))),$T31)</f>
        <v>0.8</v>
      </c>
      <c r="AN32" s="126">
        <f t="shared" si="83"/>
        <v>8</v>
      </c>
      <c r="AO32" s="311"/>
      <c r="AP32" s="312"/>
      <c r="AQ32" s="113" t="s">
        <v>481</v>
      </c>
      <c r="AR32" s="114" t="s">
        <v>482</v>
      </c>
      <c r="AS32" s="109">
        <v>11</v>
      </c>
      <c r="AT32" s="98" t="s">
        <v>476</v>
      </c>
      <c r="AU32" s="100">
        <v>44774</v>
      </c>
      <c r="AV32" s="100">
        <v>45138</v>
      </c>
      <c r="AW32" s="118" t="s">
        <v>483</v>
      </c>
      <c r="AX32" s="101">
        <v>45046</v>
      </c>
      <c r="AY32" s="98" t="s">
        <v>514</v>
      </c>
      <c r="AZ32" s="109">
        <v>3</v>
      </c>
      <c r="BA32" s="102">
        <f t="shared" si="97"/>
        <v>0.27272727272727271</v>
      </c>
      <c r="BB32" s="179" t="str">
        <f t="shared" si="98"/>
        <v>EN PROCESO</v>
      </c>
      <c r="BC32" s="384" t="s">
        <v>517</v>
      </c>
      <c r="BD32" s="117" t="s">
        <v>505</v>
      </c>
    </row>
    <row r="33" spans="1:56" s="103" customFormat="1" ht="61.2" x14ac:dyDescent="0.2">
      <c r="A33" s="151" t="s">
        <v>26</v>
      </c>
      <c r="B33" s="109" t="s">
        <v>32</v>
      </c>
      <c r="C33" s="314"/>
      <c r="D33" s="314"/>
      <c r="E33" s="109" t="s">
        <v>20</v>
      </c>
      <c r="F33" s="109" t="s">
        <v>127</v>
      </c>
      <c r="G33" s="307"/>
      <c r="H33" s="307"/>
      <c r="I33" s="307"/>
      <c r="J33" s="307"/>
      <c r="K33" s="307"/>
      <c r="L33" s="307"/>
      <c r="M33" s="307"/>
      <c r="N33" s="318"/>
      <c r="O33" s="309"/>
      <c r="P33" s="308"/>
      <c r="Q33" s="310"/>
      <c r="R33" s="307"/>
      <c r="S33" s="308"/>
      <c r="T33" s="310"/>
      <c r="U33" s="316"/>
      <c r="V33" s="317"/>
      <c r="W33" s="99" t="s">
        <v>484</v>
      </c>
      <c r="X33" s="98" t="s">
        <v>485</v>
      </c>
      <c r="Y33" s="98" t="s">
        <v>486</v>
      </c>
      <c r="Z33" s="120">
        <v>0.25</v>
      </c>
      <c r="AA33" s="109" t="s">
        <v>206</v>
      </c>
      <c r="AB33" s="121">
        <f t="shared" si="75"/>
        <v>0.25</v>
      </c>
      <c r="AC33" s="122" t="s">
        <v>211</v>
      </c>
      <c r="AD33" s="121">
        <f t="shared" si="76"/>
        <v>0.15</v>
      </c>
      <c r="AE33" s="122" t="s">
        <v>215</v>
      </c>
      <c r="AF33" s="122" t="s">
        <v>216</v>
      </c>
      <c r="AG33" s="123" t="s">
        <v>219</v>
      </c>
      <c r="AH33" s="124" t="str">
        <f>IF(OR(O31="",AA33="",AC33=""),"",IF(AJ33&lt;=20%,"Muy baja",IF(AJ33&lt;=40%,"Baja",IF(AJ33&lt;=60%,"Media",IF(AJ33&lt;=80%,"Alta","Muy alta")))))</f>
        <v>Muy baja</v>
      </c>
      <c r="AI33" s="119">
        <f t="shared" si="106"/>
        <v>1</v>
      </c>
      <c r="AJ33" s="125">
        <f>IF(OR($AA33="Preventivo",$AA33="Detectivo"),($AJ32-($AJ32*($AD33+$AB33))),$AJ32)</f>
        <v>0.12959999999999999</v>
      </c>
      <c r="AK33" s="125" t="str">
        <f>IF(OR(R31="",AA33="",AC33=""),"",IF(AM33&lt;=20%,"Leve",IF(AM33&lt;=40%,"Menor",IF(AM33&lt;=60%,"Moderado",IF(AM33&lt;=80%,"Mayor","Catastrófico")))))</f>
        <v>Mayor</v>
      </c>
      <c r="AL33" s="119">
        <f>IF($AK32="Leve",1,IF($AK32="Menor",2,IF($AK32="Moderado",3,IF($AK32="Mayor",4,IF($AK32="Catastrófico",5,"")))))</f>
        <v>4</v>
      </c>
      <c r="AM33" s="125">
        <f>IF($AA33="Correctivo",($T31-($T31*($AD33+$AB33))),$T31)</f>
        <v>0.8</v>
      </c>
      <c r="AN33" s="126">
        <f t="shared" si="83"/>
        <v>4</v>
      </c>
      <c r="AO33" s="311"/>
      <c r="AP33" s="312"/>
      <c r="AQ33" s="113" t="s">
        <v>487</v>
      </c>
      <c r="AR33" s="114" t="s">
        <v>488</v>
      </c>
      <c r="AS33" s="109">
        <v>2</v>
      </c>
      <c r="AT33" s="98" t="s">
        <v>476</v>
      </c>
      <c r="AU33" s="100">
        <v>44774</v>
      </c>
      <c r="AV33" s="100">
        <v>45138</v>
      </c>
      <c r="AW33" s="118" t="s">
        <v>489</v>
      </c>
      <c r="AX33" s="101">
        <v>45046</v>
      </c>
      <c r="AY33" s="98" t="s">
        <v>515</v>
      </c>
      <c r="AZ33" s="109">
        <v>1</v>
      </c>
      <c r="BA33" s="102">
        <f t="shared" si="97"/>
        <v>0.5</v>
      </c>
      <c r="BB33" s="179" t="str">
        <f t="shared" si="98"/>
        <v>EN PROCESO</v>
      </c>
      <c r="BC33" s="384" t="s">
        <v>518</v>
      </c>
      <c r="BD33" s="117" t="s">
        <v>505</v>
      </c>
    </row>
    <row r="34" spans="1:56" s="103" customFormat="1" ht="81.599999999999994" x14ac:dyDescent="0.2">
      <c r="A34" s="151" t="s">
        <v>26</v>
      </c>
      <c r="B34" s="109" t="s">
        <v>32</v>
      </c>
      <c r="C34" s="314"/>
      <c r="D34" s="314"/>
      <c r="E34" s="109" t="s">
        <v>20</v>
      </c>
      <c r="F34" s="109" t="s">
        <v>127</v>
      </c>
      <c r="G34" s="307"/>
      <c r="H34" s="307"/>
      <c r="I34" s="307"/>
      <c r="J34" s="307"/>
      <c r="K34" s="307"/>
      <c r="L34" s="307"/>
      <c r="M34" s="307"/>
      <c r="N34" s="318"/>
      <c r="O34" s="309"/>
      <c r="P34" s="308"/>
      <c r="Q34" s="310"/>
      <c r="R34" s="307"/>
      <c r="S34" s="308"/>
      <c r="T34" s="310"/>
      <c r="U34" s="316"/>
      <c r="V34" s="317"/>
      <c r="W34" s="99" t="s">
        <v>484</v>
      </c>
      <c r="X34" s="98" t="s">
        <v>490</v>
      </c>
      <c r="Y34" s="98" t="s">
        <v>491</v>
      </c>
      <c r="Z34" s="120">
        <v>0.25</v>
      </c>
      <c r="AA34" s="109" t="s">
        <v>206</v>
      </c>
      <c r="AB34" s="121">
        <f t="shared" si="75"/>
        <v>0.25</v>
      </c>
      <c r="AC34" s="122" t="s">
        <v>211</v>
      </c>
      <c r="AD34" s="121">
        <f t="shared" si="76"/>
        <v>0.15</v>
      </c>
      <c r="AE34" s="122" t="s">
        <v>215</v>
      </c>
      <c r="AF34" s="122" t="s">
        <v>216</v>
      </c>
      <c r="AG34" s="123" t="s">
        <v>219</v>
      </c>
      <c r="AH34" s="124" t="str">
        <f>IF(OR(O31="",AA34="",AC34=""),"",IF(AJ34&lt;=20%,"Muy baja",IF(AJ34&lt;=40%,"Baja",IF(AJ34&lt;=60%,"Media",IF(AJ34&lt;=80%,"Alta","Muy alta")))))</f>
        <v>Muy baja</v>
      </c>
      <c r="AI34" s="119">
        <f t="shared" si="106"/>
        <v>1</v>
      </c>
      <c r="AJ34" s="125">
        <f>IF(OR($AA34="Preventivo",$AA34="Detectivo"),($AJ33-($AJ33*($AD34+$AB34))),$AJ33)</f>
        <v>7.7759999999999996E-2</v>
      </c>
      <c r="AK34" s="125" t="str">
        <f>IF(OR(R31="",AA34="",AC34=""),"",IF(AM34&lt;=20%,"Leve",IF(AM34&lt;=40%,"Menor",IF(AM34&lt;=60%,"Moderado",IF(AM34&lt;=80%,"Mayor","Catastrófico")))))</f>
        <v>Mayor</v>
      </c>
      <c r="AL34" s="119">
        <f>IF($AK33="Leve",1,IF($AK33="Menor",2,IF($AK33="Moderado",3,IF($AK33="Mayor",4,IF($AK33="Catastrófico",5,"")))))</f>
        <v>4</v>
      </c>
      <c r="AM34" s="125">
        <f>IF($AA34="Correctivo",($T31-($T31*($AD34+$AB34))),$T31)</f>
        <v>0.8</v>
      </c>
      <c r="AN34" s="126">
        <f t="shared" si="83"/>
        <v>4</v>
      </c>
      <c r="AO34" s="311"/>
      <c r="AP34" s="312"/>
      <c r="AQ34" s="113" t="s">
        <v>492</v>
      </c>
      <c r="AR34" s="114" t="s">
        <v>493</v>
      </c>
      <c r="AS34" s="109">
        <v>2</v>
      </c>
      <c r="AT34" s="98" t="s">
        <v>476</v>
      </c>
      <c r="AU34" s="100">
        <v>44774</v>
      </c>
      <c r="AV34" s="100">
        <v>45138</v>
      </c>
      <c r="AW34" s="118" t="s">
        <v>494</v>
      </c>
      <c r="AX34" s="101">
        <v>45046</v>
      </c>
      <c r="AY34" s="98" t="s">
        <v>560</v>
      </c>
      <c r="AZ34" s="109">
        <v>1</v>
      </c>
      <c r="BA34" s="102">
        <f t="shared" si="97"/>
        <v>0.5</v>
      </c>
      <c r="BB34" s="179" t="str">
        <f t="shared" si="98"/>
        <v>EN PROCESO</v>
      </c>
      <c r="BC34" s="384" t="s">
        <v>519</v>
      </c>
      <c r="BD34" s="117" t="s">
        <v>505</v>
      </c>
    </row>
    <row r="35" spans="1:56" x14ac:dyDescent="0.25">
      <c r="BD35" s="164"/>
    </row>
    <row r="36" spans="1:56" x14ac:dyDescent="0.25">
      <c r="BD36" s="164"/>
    </row>
    <row r="37" spans="1:56" x14ac:dyDescent="0.25">
      <c r="BD37" s="164"/>
    </row>
    <row r="38" spans="1:56" x14ac:dyDescent="0.25">
      <c r="BD38" s="164"/>
    </row>
    <row r="39" spans="1:56" x14ac:dyDescent="0.25">
      <c r="BD39" s="164"/>
    </row>
    <row r="40" spans="1:56" x14ac:dyDescent="0.25">
      <c r="BD40" s="164"/>
    </row>
    <row r="41" spans="1:56" x14ac:dyDescent="0.25">
      <c r="BD41" s="164"/>
    </row>
    <row r="42" spans="1:56" x14ac:dyDescent="0.25">
      <c r="BD42" s="164"/>
    </row>
    <row r="43" spans="1:56" x14ac:dyDescent="0.25">
      <c r="BD43" s="164"/>
    </row>
    <row r="44" spans="1:56" x14ac:dyDescent="0.25">
      <c r="BD44" s="164"/>
    </row>
    <row r="45" spans="1:56" x14ac:dyDescent="0.25">
      <c r="BD45" s="164"/>
    </row>
  </sheetData>
  <autoFilter ref="A8:BD34" xr:uid="{00000000-0009-0000-0000-000001000000}"/>
  <mergeCells count="183">
    <mergeCell ref="BB19:BB20"/>
    <mergeCell ref="BC19:BC20"/>
    <mergeCell ref="BD19:BD20"/>
    <mergeCell ref="AY9:AY10"/>
    <mergeCell ref="AZ9:AZ10"/>
    <mergeCell ref="BA9:BA10"/>
    <mergeCell ref="BB9:BB10"/>
    <mergeCell ref="BC9:BC10"/>
    <mergeCell ref="BD9:BD10"/>
    <mergeCell ref="BD1:BD4"/>
    <mergeCell ref="AO1:AP4"/>
    <mergeCell ref="C1:Y4"/>
    <mergeCell ref="AQ1:BC4"/>
    <mergeCell ref="AS7:AS8"/>
    <mergeCell ref="AP31:AP34"/>
    <mergeCell ref="AX6:BD6"/>
    <mergeCell ref="AZ7:AZ8"/>
    <mergeCell ref="BA7:BA8"/>
    <mergeCell ref="BB7:BB8"/>
    <mergeCell ref="BC7:BC8"/>
    <mergeCell ref="BD7:BD8"/>
    <mergeCell ref="AS9:AS10"/>
    <mergeCell ref="AS19:AS20"/>
    <mergeCell ref="AT19:AT20"/>
    <mergeCell ref="AU19:AU20"/>
    <mergeCell ref="AV19:AV20"/>
    <mergeCell ref="AX19:AX20"/>
    <mergeCell ref="AY19:AY20"/>
    <mergeCell ref="AZ19:AZ20"/>
    <mergeCell ref="BA19:BA20"/>
    <mergeCell ref="S31:S34"/>
    <mergeCell ref="T31:T34"/>
    <mergeCell ref="U31:U34"/>
    <mergeCell ref="V31:V34"/>
    <mergeCell ref="AO31:AO34"/>
    <mergeCell ref="AO25:AO26"/>
    <mergeCell ref="AP25:AP26"/>
    <mergeCell ref="C31:C34"/>
    <mergeCell ref="D31:D34"/>
    <mergeCell ref="G31:G34"/>
    <mergeCell ref="H31:H34"/>
    <mergeCell ref="I31:I34"/>
    <mergeCell ref="J31:J34"/>
    <mergeCell ref="K31:K34"/>
    <mergeCell ref="L31:L34"/>
    <mergeCell ref="M31:M34"/>
    <mergeCell ref="N31:N34"/>
    <mergeCell ref="O31:O34"/>
    <mergeCell ref="P31:P34"/>
    <mergeCell ref="Q31:Q34"/>
    <mergeCell ref="R31:R34"/>
    <mergeCell ref="AQ22:AQ23"/>
    <mergeCell ref="C25:C26"/>
    <mergeCell ref="D25:D26"/>
    <mergeCell ref="G25:G26"/>
    <mergeCell ref="H25:H26"/>
    <mergeCell ref="I25:I26"/>
    <mergeCell ref="J25:J26"/>
    <mergeCell ref="K25:K26"/>
    <mergeCell ref="O25:O26"/>
    <mergeCell ref="P25:P26"/>
    <mergeCell ref="Q25:Q26"/>
    <mergeCell ref="R25:R26"/>
    <mergeCell ref="S25:S26"/>
    <mergeCell ref="T25:T26"/>
    <mergeCell ref="U25:U26"/>
    <mergeCell ref="V25:V26"/>
    <mergeCell ref="T21:T24"/>
    <mergeCell ref="U21:U24"/>
    <mergeCell ref="V21:V24"/>
    <mergeCell ref="AO21:AO24"/>
    <mergeCell ref="AP21:AP24"/>
    <mergeCell ref="O21:O24"/>
    <mergeCell ref="P21:P24"/>
    <mergeCell ref="Q21:Q24"/>
    <mergeCell ref="R21:R24"/>
    <mergeCell ref="S21:S24"/>
    <mergeCell ref="J21:J24"/>
    <mergeCell ref="K21:K24"/>
    <mergeCell ref="L21:L24"/>
    <mergeCell ref="M21:M24"/>
    <mergeCell ref="N21:N24"/>
    <mergeCell ref="C21:C24"/>
    <mergeCell ref="D21:D24"/>
    <mergeCell ref="G21:G24"/>
    <mergeCell ref="H21:H24"/>
    <mergeCell ref="I21:I24"/>
    <mergeCell ref="AO19:AO20"/>
    <mergeCell ref="AP19:AP20"/>
    <mergeCell ref="AQ19:AQ20"/>
    <mergeCell ref="AR19:AR20"/>
    <mergeCell ref="AW19:AW20"/>
    <mergeCell ref="R19:R20"/>
    <mergeCell ref="S19:S20"/>
    <mergeCell ref="T19:T20"/>
    <mergeCell ref="U19:U20"/>
    <mergeCell ref="V19:V20"/>
    <mergeCell ref="J19:J20"/>
    <mergeCell ref="K19:K20"/>
    <mergeCell ref="O19:O20"/>
    <mergeCell ref="P19:P20"/>
    <mergeCell ref="Q19:Q20"/>
    <mergeCell ref="C19:C20"/>
    <mergeCell ref="D19:D20"/>
    <mergeCell ref="G19:G20"/>
    <mergeCell ref="H19:H20"/>
    <mergeCell ref="I19:I20"/>
    <mergeCell ref="A1:B4"/>
    <mergeCell ref="AO7:AO8"/>
    <mergeCell ref="A7:F7"/>
    <mergeCell ref="N7:N8"/>
    <mergeCell ref="R7:R8"/>
    <mergeCell ref="U7:U8"/>
    <mergeCell ref="O6:V6"/>
    <mergeCell ref="V7:V8"/>
    <mergeCell ref="P7:P8"/>
    <mergeCell ref="S7:S8"/>
    <mergeCell ref="O7:O8"/>
    <mergeCell ref="AA7:AA8"/>
    <mergeCell ref="AC7:AG7"/>
    <mergeCell ref="W7:Y7"/>
    <mergeCell ref="L7:M7"/>
    <mergeCell ref="Q7:Q8"/>
    <mergeCell ref="Z7:Z8"/>
    <mergeCell ref="AH7:AH8"/>
    <mergeCell ref="AK7:AK8"/>
    <mergeCell ref="AM7:AM8"/>
    <mergeCell ref="AN7:AN8"/>
    <mergeCell ref="AL7:AL8"/>
    <mergeCell ref="AX7:AX8"/>
    <mergeCell ref="AY7:AY8"/>
    <mergeCell ref="AQ6:AW6"/>
    <mergeCell ref="AQ7:AQ8"/>
    <mergeCell ref="T7:T8"/>
    <mergeCell ref="H7:K7"/>
    <mergeCell ref="A6:N6"/>
    <mergeCell ref="G7:G8"/>
    <mergeCell ref="AH6:AP6"/>
    <mergeCell ref="AI7:AI8"/>
    <mergeCell ref="AB7:AB8"/>
    <mergeCell ref="W6:AG6"/>
    <mergeCell ref="AJ7:AJ8"/>
    <mergeCell ref="AW7:AW8"/>
    <mergeCell ref="AT7:AT8"/>
    <mergeCell ref="AR7:AR8"/>
    <mergeCell ref="AP7:AP8"/>
    <mergeCell ref="AU7:AV7"/>
    <mergeCell ref="H9:H10"/>
    <mergeCell ref="I9:I10"/>
    <mergeCell ref="J9:J10"/>
    <mergeCell ref="K9:K10"/>
    <mergeCell ref="N9:N10"/>
    <mergeCell ref="U9:U10"/>
    <mergeCell ref="V9:V10"/>
    <mergeCell ref="W9:W10"/>
    <mergeCell ref="X9:X10"/>
    <mergeCell ref="O9:O10"/>
    <mergeCell ref="R9:R10"/>
    <mergeCell ref="Y9:Y10"/>
    <mergeCell ref="Z9:Z10"/>
    <mergeCell ref="AA9:AA10"/>
    <mergeCell ref="AB9:AB10"/>
    <mergeCell ref="AC9:AC10"/>
    <mergeCell ref="AD9:AD10"/>
    <mergeCell ref="AE9:AE10"/>
    <mergeCell ref="AF9:AF10"/>
    <mergeCell ref="AG9:AG10"/>
    <mergeCell ref="AQ9:AQ10"/>
    <mergeCell ref="AR9:AR10"/>
    <mergeCell ref="AX9:AX10"/>
    <mergeCell ref="AT9:AT10"/>
    <mergeCell ref="AU9:AU10"/>
    <mergeCell ref="AV9:AV10"/>
    <mergeCell ref="AW9:AW10"/>
    <mergeCell ref="AH9:AH10"/>
    <mergeCell ref="AI9:AI10"/>
    <mergeCell ref="AJ9:AJ10"/>
    <mergeCell ref="AK9:AK10"/>
    <mergeCell ref="AL9:AL10"/>
    <mergeCell ref="AM9:AM10"/>
    <mergeCell ref="AN9:AN10"/>
    <mergeCell ref="AO9:AO10"/>
    <mergeCell ref="AP9:AP10"/>
  </mergeCells>
  <conditionalFormatting sqref="V9">
    <cfRule type="containsText" dxfId="303" priority="411" operator="containsText" text="ALTA">
      <formula>NOT(ISERROR(SEARCH("ALTA",V9)))</formula>
    </cfRule>
    <cfRule type="containsText" dxfId="302" priority="412" operator="containsText" text="EXTREMA">
      <formula>NOT(ISERROR(SEARCH("EXTREMA",V9)))</formula>
    </cfRule>
    <cfRule type="containsText" dxfId="301" priority="413" operator="containsText" text="ALTA">
      <formula>NOT(ISERROR(SEARCH("ALTA",V9)))</formula>
    </cfRule>
    <cfRule type="containsText" dxfId="300" priority="414" operator="containsText" text="MODERADA">
      <formula>NOT(ISERROR(SEARCH("MODERADA",V9)))</formula>
    </cfRule>
    <cfRule type="containsText" dxfId="299" priority="415" operator="containsText" text="BAJA">
      <formula>NOT(ISERROR(SEARCH("BAJA",V9)))</formula>
    </cfRule>
    <cfRule type="colorScale" priority="416">
      <colorScale>
        <cfvo type="num" val="1"/>
        <cfvo type="num" val="2"/>
        <cfvo type="num" val="5"/>
        <color rgb="FFF8696B"/>
        <color rgb="FFFFEB84"/>
        <color rgb="FF63BE7B"/>
      </colorScale>
    </cfRule>
    <cfRule type="colorScale" priority="417">
      <colorScale>
        <cfvo type="min"/>
        <cfvo type="percentile" val="50"/>
        <cfvo type="max"/>
        <color rgb="FFF8696B"/>
        <color rgb="FFFFEB84"/>
        <color rgb="FF63BE7B"/>
      </colorScale>
    </cfRule>
  </conditionalFormatting>
  <conditionalFormatting sqref="V9">
    <cfRule type="containsText" dxfId="298" priority="418" operator="containsText" text="ALTA">
      <formula>NOT(ISERROR(SEARCH("ALTA",V9)))</formula>
    </cfRule>
    <cfRule type="containsText" dxfId="297" priority="419" operator="containsText" text="EXTREMA">
      <formula>NOT(ISERROR(SEARCH("EXTREMA",V9)))</formula>
    </cfRule>
    <cfRule type="containsText" dxfId="296" priority="420" operator="containsText" text="ALTA">
      <formula>NOT(ISERROR(SEARCH("ALTA",V9)))</formula>
    </cfRule>
    <cfRule type="containsText" dxfId="295" priority="421" operator="containsText" text="MODERADA">
      <formula>NOT(ISERROR(SEARCH("MODERADA",V9)))</formula>
    </cfRule>
    <cfRule type="containsText" dxfId="294" priority="422" operator="containsText" text="BAJA">
      <formula>NOT(ISERROR(SEARCH("BAJA",V9)))</formula>
    </cfRule>
    <cfRule type="colorScale" priority="423">
      <colorScale>
        <cfvo type="num" val="1"/>
        <cfvo type="num" val="2"/>
        <cfvo type="num" val="5"/>
        <color rgb="FFF8696B"/>
        <color rgb="FFFFEB84"/>
        <color rgb="FF63BE7B"/>
      </colorScale>
    </cfRule>
    <cfRule type="colorScale" priority="424">
      <colorScale>
        <cfvo type="min"/>
        <cfvo type="percentile" val="50"/>
        <cfvo type="max"/>
        <color rgb="FFF8696B"/>
        <color rgb="FFFFEB84"/>
        <color rgb="FF63BE7B"/>
      </colorScale>
    </cfRule>
  </conditionalFormatting>
  <conditionalFormatting sqref="AO9">
    <cfRule type="containsText" dxfId="293" priority="397" operator="containsText" text="ALTA">
      <formula>NOT(ISERROR(SEARCH("ALTA",AO9)))</formula>
    </cfRule>
    <cfRule type="containsText" dxfId="292" priority="398" operator="containsText" text="EXTREMA">
      <formula>NOT(ISERROR(SEARCH("EXTREMA",AO9)))</formula>
    </cfRule>
    <cfRule type="containsText" dxfId="291" priority="399" operator="containsText" text="ALTA">
      <formula>NOT(ISERROR(SEARCH("ALTA",AO9)))</formula>
    </cfRule>
    <cfRule type="containsText" dxfId="290" priority="400" operator="containsText" text="MODERADA">
      <formula>NOT(ISERROR(SEARCH("MODERADA",AO9)))</formula>
    </cfRule>
    <cfRule type="containsText" dxfId="289" priority="401" operator="containsText" text="BAJA">
      <formula>NOT(ISERROR(SEARCH("BAJA",AO9)))</formula>
    </cfRule>
    <cfRule type="colorScale" priority="402">
      <colorScale>
        <cfvo type="num" val="1"/>
        <cfvo type="num" val="2"/>
        <cfvo type="num" val="5"/>
        <color rgb="FFF8696B"/>
        <color rgb="FFFFEB84"/>
        <color rgb="FF63BE7B"/>
      </colorScale>
    </cfRule>
    <cfRule type="colorScale" priority="403">
      <colorScale>
        <cfvo type="min"/>
        <cfvo type="percentile" val="50"/>
        <cfvo type="max"/>
        <color rgb="FFF8696B"/>
        <color rgb="FFFFEB84"/>
        <color rgb="FF63BE7B"/>
      </colorScale>
    </cfRule>
  </conditionalFormatting>
  <conditionalFormatting sqref="AO9">
    <cfRule type="containsText" dxfId="288" priority="404" operator="containsText" text="ALTA">
      <formula>NOT(ISERROR(SEARCH("ALTA",AO9)))</formula>
    </cfRule>
    <cfRule type="containsText" dxfId="287" priority="405" operator="containsText" text="EXTREMA">
      <formula>NOT(ISERROR(SEARCH("EXTREMA",AO9)))</formula>
    </cfRule>
    <cfRule type="containsText" dxfId="286" priority="406" operator="containsText" text="ALTA">
      <formula>NOT(ISERROR(SEARCH("ALTA",AO9)))</formula>
    </cfRule>
    <cfRule type="containsText" dxfId="285" priority="407" operator="containsText" text="MODERADA">
      <formula>NOT(ISERROR(SEARCH("MODERADA",AO9)))</formula>
    </cfRule>
    <cfRule type="containsText" dxfId="284" priority="408" operator="containsText" text="BAJA">
      <formula>NOT(ISERROR(SEARCH("BAJA",AO9)))</formula>
    </cfRule>
    <cfRule type="colorScale" priority="409">
      <colorScale>
        <cfvo type="num" val="1"/>
        <cfvo type="num" val="2"/>
        <cfvo type="num" val="5"/>
        <color rgb="FFF8696B"/>
        <color rgb="FFFFEB84"/>
        <color rgb="FF63BE7B"/>
      </colorScale>
    </cfRule>
    <cfRule type="colorScale" priority="410">
      <colorScale>
        <cfvo type="min"/>
        <cfvo type="percentile" val="50"/>
        <cfvo type="max"/>
        <color rgb="FFF8696B"/>
        <color rgb="FFFFEB84"/>
        <color rgb="FF63BE7B"/>
      </colorScale>
    </cfRule>
  </conditionalFormatting>
  <conditionalFormatting sqref="V17:V18">
    <cfRule type="containsText" dxfId="283" priority="369" operator="containsText" text="ALTA">
      <formula>NOT(ISERROR(SEARCH("ALTA",V17)))</formula>
    </cfRule>
    <cfRule type="containsText" dxfId="282" priority="370" operator="containsText" text="EXTREMA">
      <formula>NOT(ISERROR(SEARCH("EXTREMA",V17)))</formula>
    </cfRule>
    <cfRule type="containsText" dxfId="281" priority="371" operator="containsText" text="ALTA">
      <formula>NOT(ISERROR(SEARCH("ALTA",V17)))</formula>
    </cfRule>
    <cfRule type="containsText" dxfId="280" priority="372" operator="containsText" text="MODERADA">
      <formula>NOT(ISERROR(SEARCH("MODERADA",V17)))</formula>
    </cfRule>
    <cfRule type="containsText" dxfId="279" priority="373" operator="containsText" text="BAJA">
      <formula>NOT(ISERROR(SEARCH("BAJA",V17)))</formula>
    </cfRule>
    <cfRule type="colorScale" priority="374">
      <colorScale>
        <cfvo type="num" val="1"/>
        <cfvo type="num" val="2"/>
        <cfvo type="num" val="5"/>
        <color rgb="FFF8696B"/>
        <color rgb="FFFFEB84"/>
        <color rgb="FF63BE7B"/>
      </colorScale>
    </cfRule>
    <cfRule type="colorScale" priority="375">
      <colorScale>
        <cfvo type="min"/>
        <cfvo type="percentile" val="50"/>
        <cfvo type="max"/>
        <color rgb="FFF8696B"/>
        <color rgb="FFFFEB84"/>
        <color rgb="FF63BE7B"/>
      </colorScale>
    </cfRule>
  </conditionalFormatting>
  <conditionalFormatting sqref="V17:V18">
    <cfRule type="containsText" dxfId="278" priority="376" operator="containsText" text="ALTA">
      <formula>NOT(ISERROR(SEARCH("ALTA",V17)))</formula>
    </cfRule>
    <cfRule type="containsText" dxfId="277" priority="377" operator="containsText" text="EXTREMA">
      <formula>NOT(ISERROR(SEARCH("EXTREMA",V17)))</formula>
    </cfRule>
    <cfRule type="containsText" dxfId="276" priority="378" operator="containsText" text="ALTA">
      <formula>NOT(ISERROR(SEARCH("ALTA",V17)))</formula>
    </cfRule>
    <cfRule type="containsText" dxfId="275" priority="379" operator="containsText" text="MODERADA">
      <formula>NOT(ISERROR(SEARCH("MODERADA",V17)))</formula>
    </cfRule>
    <cfRule type="containsText" dxfId="274" priority="380" operator="containsText" text="BAJA">
      <formula>NOT(ISERROR(SEARCH("BAJA",V17)))</formula>
    </cfRule>
    <cfRule type="colorScale" priority="381">
      <colorScale>
        <cfvo type="num" val="1"/>
        <cfvo type="num" val="2"/>
        <cfvo type="num" val="5"/>
        <color rgb="FFF8696B"/>
        <color rgb="FFFFEB84"/>
        <color rgb="FF63BE7B"/>
      </colorScale>
    </cfRule>
    <cfRule type="colorScale" priority="382">
      <colorScale>
        <cfvo type="min"/>
        <cfvo type="percentile" val="50"/>
        <cfvo type="max"/>
        <color rgb="FFF8696B"/>
        <color rgb="FFFFEB84"/>
        <color rgb="FF63BE7B"/>
      </colorScale>
    </cfRule>
  </conditionalFormatting>
  <conditionalFormatting sqref="AO17:AO18">
    <cfRule type="containsText" dxfId="273" priority="383" operator="containsText" text="ALTA">
      <formula>NOT(ISERROR(SEARCH("ALTA",AO17)))</formula>
    </cfRule>
    <cfRule type="containsText" dxfId="272" priority="384" operator="containsText" text="EXTREMA">
      <formula>NOT(ISERROR(SEARCH("EXTREMA",AO17)))</formula>
    </cfRule>
    <cfRule type="containsText" dxfId="271" priority="385" operator="containsText" text="ALTA">
      <formula>NOT(ISERROR(SEARCH("ALTA",AO17)))</formula>
    </cfRule>
    <cfRule type="containsText" dxfId="270" priority="386" operator="containsText" text="MODERADA">
      <formula>NOT(ISERROR(SEARCH("MODERADA",AO17)))</formula>
    </cfRule>
    <cfRule type="containsText" dxfId="269" priority="387" operator="containsText" text="BAJA">
      <formula>NOT(ISERROR(SEARCH("BAJA",AO17)))</formula>
    </cfRule>
    <cfRule type="colorScale" priority="388">
      <colorScale>
        <cfvo type="num" val="1"/>
        <cfvo type="num" val="2"/>
        <cfvo type="num" val="5"/>
        <color rgb="FFF8696B"/>
        <color rgb="FFFFEB84"/>
        <color rgb="FF63BE7B"/>
      </colorScale>
    </cfRule>
    <cfRule type="colorScale" priority="389">
      <colorScale>
        <cfvo type="min"/>
        <cfvo type="percentile" val="50"/>
        <cfvo type="max"/>
        <color rgb="FFF8696B"/>
        <color rgb="FFFFEB84"/>
        <color rgb="FF63BE7B"/>
      </colorScale>
    </cfRule>
  </conditionalFormatting>
  <conditionalFormatting sqref="AO17:AO18">
    <cfRule type="containsText" dxfId="268" priority="390" operator="containsText" text="ALTA">
      <formula>NOT(ISERROR(SEARCH("ALTA",AO17)))</formula>
    </cfRule>
    <cfRule type="containsText" dxfId="267" priority="391" operator="containsText" text="EXTREMA">
      <formula>NOT(ISERROR(SEARCH("EXTREMA",AO17)))</formula>
    </cfRule>
    <cfRule type="containsText" dxfId="266" priority="392" operator="containsText" text="ALTA">
      <formula>NOT(ISERROR(SEARCH("ALTA",AO17)))</formula>
    </cfRule>
    <cfRule type="containsText" dxfId="265" priority="393" operator="containsText" text="MODERADA">
      <formula>NOT(ISERROR(SEARCH("MODERADA",AO17)))</formula>
    </cfRule>
    <cfRule type="containsText" dxfId="264" priority="394" operator="containsText" text="BAJA">
      <formula>NOT(ISERROR(SEARCH("BAJA",AO17)))</formula>
    </cfRule>
    <cfRule type="colorScale" priority="395">
      <colorScale>
        <cfvo type="num" val="1"/>
        <cfvo type="num" val="2"/>
        <cfvo type="num" val="5"/>
        <color rgb="FFF8696B"/>
        <color rgb="FFFFEB84"/>
        <color rgb="FF63BE7B"/>
      </colorScale>
    </cfRule>
    <cfRule type="colorScale" priority="396">
      <colorScale>
        <cfvo type="min"/>
        <cfvo type="percentile" val="50"/>
        <cfvo type="max"/>
        <color rgb="FFF8696B"/>
        <color rgb="FFFFEB84"/>
        <color rgb="FF63BE7B"/>
      </colorScale>
    </cfRule>
  </conditionalFormatting>
  <conditionalFormatting sqref="V13">
    <cfRule type="containsText" dxfId="263" priority="341" operator="containsText" text="ALTA">
      <formula>NOT(ISERROR(SEARCH("ALTA",V13)))</formula>
    </cfRule>
    <cfRule type="containsText" dxfId="262" priority="342" operator="containsText" text="EXTREMA">
      <formula>NOT(ISERROR(SEARCH("EXTREMA",V13)))</formula>
    </cfRule>
    <cfRule type="containsText" dxfId="261" priority="343" operator="containsText" text="ALTA">
      <formula>NOT(ISERROR(SEARCH("ALTA",V13)))</formula>
    </cfRule>
    <cfRule type="containsText" dxfId="260" priority="344" operator="containsText" text="MODERADA">
      <formula>NOT(ISERROR(SEARCH("MODERADA",V13)))</formula>
    </cfRule>
    <cfRule type="containsText" dxfId="259" priority="345" operator="containsText" text="BAJA">
      <formula>NOT(ISERROR(SEARCH("BAJA",V13)))</formula>
    </cfRule>
    <cfRule type="colorScale" priority="346">
      <colorScale>
        <cfvo type="num" val="1"/>
        <cfvo type="num" val="2"/>
        <cfvo type="num" val="5"/>
        <color rgb="FFF8696B"/>
        <color rgb="FFFFEB84"/>
        <color rgb="FF63BE7B"/>
      </colorScale>
    </cfRule>
    <cfRule type="colorScale" priority="347">
      <colorScale>
        <cfvo type="min"/>
        <cfvo type="percentile" val="50"/>
        <cfvo type="max"/>
        <color rgb="FFF8696B"/>
        <color rgb="FFFFEB84"/>
        <color rgb="FF63BE7B"/>
      </colorScale>
    </cfRule>
  </conditionalFormatting>
  <conditionalFormatting sqref="V13">
    <cfRule type="containsText" dxfId="258" priority="348" operator="containsText" text="ALTA">
      <formula>NOT(ISERROR(SEARCH("ALTA",V13)))</formula>
    </cfRule>
    <cfRule type="containsText" dxfId="257" priority="349" operator="containsText" text="EXTREMA">
      <formula>NOT(ISERROR(SEARCH("EXTREMA",V13)))</formula>
    </cfRule>
    <cfRule type="containsText" dxfId="256" priority="350" operator="containsText" text="ALTA">
      <formula>NOT(ISERROR(SEARCH("ALTA",V13)))</formula>
    </cfRule>
    <cfRule type="containsText" dxfId="255" priority="351" operator="containsText" text="MODERADA">
      <formula>NOT(ISERROR(SEARCH("MODERADA",V13)))</formula>
    </cfRule>
    <cfRule type="containsText" dxfId="254" priority="352" operator="containsText" text="BAJA">
      <formula>NOT(ISERROR(SEARCH("BAJA",V13)))</formula>
    </cfRule>
    <cfRule type="colorScale" priority="353">
      <colorScale>
        <cfvo type="num" val="1"/>
        <cfvo type="num" val="2"/>
        <cfvo type="num" val="5"/>
        <color rgb="FFF8696B"/>
        <color rgb="FFFFEB84"/>
        <color rgb="FF63BE7B"/>
      </colorScale>
    </cfRule>
    <cfRule type="colorScale" priority="354">
      <colorScale>
        <cfvo type="min"/>
        <cfvo type="percentile" val="50"/>
        <cfvo type="max"/>
        <color rgb="FFF8696B"/>
        <color rgb="FFFFEB84"/>
        <color rgb="FF63BE7B"/>
      </colorScale>
    </cfRule>
  </conditionalFormatting>
  <conditionalFormatting sqref="AO13">
    <cfRule type="containsText" dxfId="253" priority="355" operator="containsText" text="ALTA">
      <formula>NOT(ISERROR(SEARCH("ALTA",AO13)))</formula>
    </cfRule>
    <cfRule type="containsText" dxfId="252" priority="356" operator="containsText" text="EXTREMA">
      <formula>NOT(ISERROR(SEARCH("EXTREMA",AO13)))</formula>
    </cfRule>
    <cfRule type="containsText" dxfId="251" priority="357" operator="containsText" text="ALTA">
      <formula>NOT(ISERROR(SEARCH("ALTA",AO13)))</formula>
    </cfRule>
    <cfRule type="containsText" dxfId="250" priority="358" operator="containsText" text="MODERADA">
      <formula>NOT(ISERROR(SEARCH("MODERADA",AO13)))</formula>
    </cfRule>
    <cfRule type="containsText" dxfId="249" priority="359" operator="containsText" text="BAJA">
      <formula>NOT(ISERROR(SEARCH("BAJA",AO13)))</formula>
    </cfRule>
    <cfRule type="colorScale" priority="360">
      <colorScale>
        <cfvo type="num" val="1"/>
        <cfvo type="num" val="2"/>
        <cfvo type="num" val="5"/>
        <color rgb="FFF8696B"/>
        <color rgb="FFFFEB84"/>
        <color rgb="FF63BE7B"/>
      </colorScale>
    </cfRule>
    <cfRule type="colorScale" priority="361">
      <colorScale>
        <cfvo type="min"/>
        <cfvo type="percentile" val="50"/>
        <cfvo type="max"/>
        <color rgb="FFF8696B"/>
        <color rgb="FFFFEB84"/>
        <color rgb="FF63BE7B"/>
      </colorScale>
    </cfRule>
  </conditionalFormatting>
  <conditionalFormatting sqref="AO13">
    <cfRule type="containsText" dxfId="248" priority="362" operator="containsText" text="ALTA">
      <formula>NOT(ISERROR(SEARCH("ALTA",AO13)))</formula>
    </cfRule>
    <cfRule type="containsText" dxfId="247" priority="363" operator="containsText" text="EXTREMA">
      <formula>NOT(ISERROR(SEARCH("EXTREMA",AO13)))</formula>
    </cfRule>
    <cfRule type="containsText" dxfId="246" priority="364" operator="containsText" text="ALTA">
      <formula>NOT(ISERROR(SEARCH("ALTA",AO13)))</formula>
    </cfRule>
    <cfRule type="containsText" dxfId="245" priority="365" operator="containsText" text="MODERADA">
      <formula>NOT(ISERROR(SEARCH("MODERADA",AO13)))</formula>
    </cfRule>
    <cfRule type="containsText" dxfId="244" priority="366" operator="containsText" text="BAJA">
      <formula>NOT(ISERROR(SEARCH("BAJA",AO13)))</formula>
    </cfRule>
    <cfRule type="colorScale" priority="367">
      <colorScale>
        <cfvo type="num" val="1"/>
        <cfvo type="num" val="2"/>
        <cfvo type="num" val="5"/>
        <color rgb="FFF8696B"/>
        <color rgb="FFFFEB84"/>
        <color rgb="FF63BE7B"/>
      </colorScale>
    </cfRule>
    <cfRule type="colorScale" priority="368">
      <colorScale>
        <cfvo type="min"/>
        <cfvo type="percentile" val="50"/>
        <cfvo type="max"/>
        <color rgb="FFF8696B"/>
        <color rgb="FFFFEB84"/>
        <color rgb="FF63BE7B"/>
      </colorScale>
    </cfRule>
  </conditionalFormatting>
  <conditionalFormatting sqref="V15">
    <cfRule type="containsText" dxfId="243" priority="313" operator="containsText" text="ALTA">
      <formula>NOT(ISERROR(SEARCH("ALTA",V15)))</formula>
    </cfRule>
    <cfRule type="containsText" dxfId="242" priority="314" operator="containsText" text="EXTREMA">
      <formula>NOT(ISERROR(SEARCH("EXTREMA",V15)))</formula>
    </cfRule>
    <cfRule type="containsText" dxfId="241" priority="315" operator="containsText" text="ALTA">
      <formula>NOT(ISERROR(SEARCH("ALTA",V15)))</formula>
    </cfRule>
    <cfRule type="containsText" dxfId="240" priority="316" operator="containsText" text="MODERADA">
      <formula>NOT(ISERROR(SEARCH("MODERADA",V15)))</formula>
    </cfRule>
    <cfRule type="containsText" dxfId="239" priority="317" operator="containsText" text="BAJA">
      <formula>NOT(ISERROR(SEARCH("BAJA",V15)))</formula>
    </cfRule>
    <cfRule type="colorScale" priority="318">
      <colorScale>
        <cfvo type="num" val="1"/>
        <cfvo type="num" val="2"/>
        <cfvo type="num" val="5"/>
        <color rgb="FFF8696B"/>
        <color rgb="FFFFEB84"/>
        <color rgb="FF63BE7B"/>
      </colorScale>
    </cfRule>
    <cfRule type="colorScale" priority="319">
      <colorScale>
        <cfvo type="min"/>
        <cfvo type="percentile" val="50"/>
        <cfvo type="max"/>
        <color rgb="FFF8696B"/>
        <color rgb="FFFFEB84"/>
        <color rgb="FF63BE7B"/>
      </colorScale>
    </cfRule>
  </conditionalFormatting>
  <conditionalFormatting sqref="V15">
    <cfRule type="containsText" dxfId="238" priority="320" operator="containsText" text="ALTA">
      <formula>NOT(ISERROR(SEARCH("ALTA",V15)))</formula>
    </cfRule>
    <cfRule type="containsText" dxfId="237" priority="321" operator="containsText" text="EXTREMA">
      <formula>NOT(ISERROR(SEARCH("EXTREMA",V15)))</formula>
    </cfRule>
    <cfRule type="containsText" dxfId="236" priority="322" operator="containsText" text="ALTA">
      <formula>NOT(ISERROR(SEARCH("ALTA",V15)))</formula>
    </cfRule>
    <cfRule type="containsText" dxfId="235" priority="323" operator="containsText" text="MODERADA">
      <formula>NOT(ISERROR(SEARCH("MODERADA",V15)))</formula>
    </cfRule>
    <cfRule type="containsText" dxfId="234" priority="324" operator="containsText" text="BAJA">
      <formula>NOT(ISERROR(SEARCH("BAJA",V15)))</formula>
    </cfRule>
    <cfRule type="colorScale" priority="325">
      <colorScale>
        <cfvo type="num" val="1"/>
        <cfvo type="num" val="2"/>
        <cfvo type="num" val="5"/>
        <color rgb="FFF8696B"/>
        <color rgb="FFFFEB84"/>
        <color rgb="FF63BE7B"/>
      </colorScale>
    </cfRule>
    <cfRule type="colorScale" priority="326">
      <colorScale>
        <cfvo type="min"/>
        <cfvo type="percentile" val="50"/>
        <cfvo type="max"/>
        <color rgb="FFF8696B"/>
        <color rgb="FFFFEB84"/>
        <color rgb="FF63BE7B"/>
      </colorScale>
    </cfRule>
  </conditionalFormatting>
  <conditionalFormatting sqref="AO15">
    <cfRule type="containsText" dxfId="233" priority="327" operator="containsText" text="ALTA">
      <formula>NOT(ISERROR(SEARCH("ALTA",AO15)))</formula>
    </cfRule>
    <cfRule type="containsText" dxfId="232" priority="328" operator="containsText" text="EXTREMA">
      <formula>NOT(ISERROR(SEARCH("EXTREMA",AO15)))</formula>
    </cfRule>
    <cfRule type="containsText" dxfId="231" priority="329" operator="containsText" text="ALTA">
      <formula>NOT(ISERROR(SEARCH("ALTA",AO15)))</formula>
    </cfRule>
    <cfRule type="containsText" dxfId="230" priority="330" operator="containsText" text="MODERADA">
      <formula>NOT(ISERROR(SEARCH("MODERADA",AO15)))</formula>
    </cfRule>
    <cfRule type="containsText" dxfId="229" priority="331" operator="containsText" text="BAJA">
      <formula>NOT(ISERROR(SEARCH("BAJA",AO15)))</formula>
    </cfRule>
    <cfRule type="colorScale" priority="332">
      <colorScale>
        <cfvo type="num" val="1"/>
        <cfvo type="num" val="2"/>
        <cfvo type="num" val="5"/>
        <color rgb="FFF8696B"/>
        <color rgb="FFFFEB84"/>
        <color rgb="FF63BE7B"/>
      </colorScale>
    </cfRule>
    <cfRule type="colorScale" priority="333">
      <colorScale>
        <cfvo type="min"/>
        <cfvo type="percentile" val="50"/>
        <cfvo type="max"/>
        <color rgb="FFF8696B"/>
        <color rgb="FFFFEB84"/>
        <color rgb="FF63BE7B"/>
      </colorScale>
    </cfRule>
  </conditionalFormatting>
  <conditionalFormatting sqref="AO15">
    <cfRule type="containsText" dxfId="228" priority="334" operator="containsText" text="ALTA">
      <formula>NOT(ISERROR(SEARCH("ALTA",AO15)))</formula>
    </cfRule>
    <cfRule type="containsText" dxfId="227" priority="335" operator="containsText" text="EXTREMA">
      <formula>NOT(ISERROR(SEARCH("EXTREMA",AO15)))</formula>
    </cfRule>
    <cfRule type="containsText" dxfId="226" priority="336" operator="containsText" text="ALTA">
      <formula>NOT(ISERROR(SEARCH("ALTA",AO15)))</formula>
    </cfRule>
    <cfRule type="containsText" dxfId="225" priority="337" operator="containsText" text="MODERADA">
      <formula>NOT(ISERROR(SEARCH("MODERADA",AO15)))</formula>
    </cfRule>
    <cfRule type="containsText" dxfId="224" priority="338" operator="containsText" text="BAJA">
      <formula>NOT(ISERROR(SEARCH("BAJA",AO15)))</formula>
    </cfRule>
    <cfRule type="colorScale" priority="339">
      <colorScale>
        <cfvo type="num" val="1"/>
        <cfvo type="num" val="2"/>
        <cfvo type="num" val="5"/>
        <color rgb="FFF8696B"/>
        <color rgb="FFFFEB84"/>
        <color rgb="FF63BE7B"/>
      </colorScale>
    </cfRule>
    <cfRule type="colorScale" priority="340">
      <colorScale>
        <cfvo type="min"/>
        <cfvo type="percentile" val="50"/>
        <cfvo type="max"/>
        <color rgb="FFF8696B"/>
        <color rgb="FFFFEB84"/>
        <color rgb="FF63BE7B"/>
      </colorScale>
    </cfRule>
  </conditionalFormatting>
  <conditionalFormatting sqref="V14">
    <cfRule type="containsText" dxfId="223" priority="285" operator="containsText" text="ALTA">
      <formula>NOT(ISERROR(SEARCH("ALTA",V14)))</formula>
    </cfRule>
    <cfRule type="containsText" dxfId="222" priority="286" operator="containsText" text="EXTREMA">
      <formula>NOT(ISERROR(SEARCH("EXTREMA",V14)))</formula>
    </cfRule>
    <cfRule type="containsText" dxfId="221" priority="287" operator="containsText" text="ALTA">
      <formula>NOT(ISERROR(SEARCH("ALTA",V14)))</formula>
    </cfRule>
    <cfRule type="containsText" dxfId="220" priority="288" operator="containsText" text="MODERADA">
      <formula>NOT(ISERROR(SEARCH("MODERADA",V14)))</formula>
    </cfRule>
    <cfRule type="containsText" dxfId="219" priority="289" operator="containsText" text="BAJA">
      <formula>NOT(ISERROR(SEARCH("BAJA",V14)))</formula>
    </cfRule>
    <cfRule type="colorScale" priority="290">
      <colorScale>
        <cfvo type="num" val="1"/>
        <cfvo type="num" val="2"/>
        <cfvo type="num" val="5"/>
        <color rgb="FFF8696B"/>
        <color rgb="FFFFEB84"/>
        <color rgb="FF63BE7B"/>
      </colorScale>
    </cfRule>
    <cfRule type="colorScale" priority="291">
      <colorScale>
        <cfvo type="min"/>
        <cfvo type="percentile" val="50"/>
        <cfvo type="max"/>
        <color rgb="FFF8696B"/>
        <color rgb="FFFFEB84"/>
        <color rgb="FF63BE7B"/>
      </colorScale>
    </cfRule>
  </conditionalFormatting>
  <conditionalFormatting sqref="V14">
    <cfRule type="containsText" dxfId="218" priority="292" operator="containsText" text="ALTA">
      <formula>NOT(ISERROR(SEARCH("ALTA",V14)))</formula>
    </cfRule>
    <cfRule type="containsText" dxfId="217" priority="293" operator="containsText" text="EXTREMA">
      <formula>NOT(ISERROR(SEARCH("EXTREMA",V14)))</formula>
    </cfRule>
    <cfRule type="containsText" dxfId="216" priority="294" operator="containsText" text="ALTA">
      <formula>NOT(ISERROR(SEARCH("ALTA",V14)))</formula>
    </cfRule>
    <cfRule type="containsText" dxfId="215" priority="295" operator="containsText" text="MODERADA">
      <formula>NOT(ISERROR(SEARCH("MODERADA",V14)))</formula>
    </cfRule>
    <cfRule type="containsText" dxfId="214" priority="296" operator="containsText" text="BAJA">
      <formula>NOT(ISERROR(SEARCH("BAJA",V14)))</formula>
    </cfRule>
    <cfRule type="colorScale" priority="297">
      <colorScale>
        <cfvo type="num" val="1"/>
        <cfvo type="num" val="2"/>
        <cfvo type="num" val="5"/>
        <color rgb="FFF8696B"/>
        <color rgb="FFFFEB84"/>
        <color rgb="FF63BE7B"/>
      </colorScale>
    </cfRule>
    <cfRule type="colorScale" priority="298">
      <colorScale>
        <cfvo type="min"/>
        <cfvo type="percentile" val="50"/>
        <cfvo type="max"/>
        <color rgb="FFF8696B"/>
        <color rgb="FFFFEB84"/>
        <color rgb="FF63BE7B"/>
      </colorScale>
    </cfRule>
  </conditionalFormatting>
  <conditionalFormatting sqref="AO14">
    <cfRule type="containsText" dxfId="213" priority="299" operator="containsText" text="ALTA">
      <formula>NOT(ISERROR(SEARCH("ALTA",AO14)))</formula>
    </cfRule>
    <cfRule type="containsText" dxfId="212" priority="300" operator="containsText" text="EXTREMA">
      <formula>NOT(ISERROR(SEARCH("EXTREMA",AO14)))</formula>
    </cfRule>
    <cfRule type="containsText" dxfId="211" priority="301" operator="containsText" text="ALTA">
      <formula>NOT(ISERROR(SEARCH("ALTA",AO14)))</formula>
    </cfRule>
    <cfRule type="containsText" dxfId="210" priority="302" operator="containsText" text="MODERADA">
      <formula>NOT(ISERROR(SEARCH("MODERADA",AO14)))</formula>
    </cfRule>
    <cfRule type="containsText" dxfId="209" priority="303" operator="containsText" text="BAJA">
      <formula>NOT(ISERROR(SEARCH("BAJA",AO14)))</formula>
    </cfRule>
    <cfRule type="colorScale" priority="304">
      <colorScale>
        <cfvo type="num" val="1"/>
        <cfvo type="num" val="2"/>
        <cfvo type="num" val="5"/>
        <color rgb="FFF8696B"/>
        <color rgb="FFFFEB84"/>
        <color rgb="FF63BE7B"/>
      </colorScale>
    </cfRule>
    <cfRule type="colorScale" priority="305">
      <colorScale>
        <cfvo type="min"/>
        <cfvo type="percentile" val="50"/>
        <cfvo type="max"/>
        <color rgb="FFF8696B"/>
        <color rgb="FFFFEB84"/>
        <color rgb="FF63BE7B"/>
      </colorScale>
    </cfRule>
  </conditionalFormatting>
  <conditionalFormatting sqref="AO14">
    <cfRule type="containsText" dxfId="208" priority="306" operator="containsText" text="ALTA">
      <formula>NOT(ISERROR(SEARCH("ALTA",AO14)))</formula>
    </cfRule>
    <cfRule type="containsText" dxfId="207" priority="307" operator="containsText" text="EXTREMA">
      <formula>NOT(ISERROR(SEARCH("EXTREMA",AO14)))</formula>
    </cfRule>
    <cfRule type="containsText" dxfId="206" priority="308" operator="containsText" text="ALTA">
      <formula>NOT(ISERROR(SEARCH("ALTA",AO14)))</formula>
    </cfRule>
    <cfRule type="containsText" dxfId="205" priority="309" operator="containsText" text="MODERADA">
      <formula>NOT(ISERROR(SEARCH("MODERADA",AO14)))</formula>
    </cfRule>
    <cfRule type="containsText" dxfId="204" priority="310" operator="containsText" text="BAJA">
      <formula>NOT(ISERROR(SEARCH("BAJA",AO14)))</formula>
    </cfRule>
    <cfRule type="colorScale" priority="311">
      <colorScale>
        <cfvo type="num" val="1"/>
        <cfvo type="num" val="2"/>
        <cfvo type="num" val="5"/>
        <color rgb="FFF8696B"/>
        <color rgb="FFFFEB84"/>
        <color rgb="FF63BE7B"/>
      </colorScale>
    </cfRule>
    <cfRule type="colorScale" priority="312">
      <colorScale>
        <cfvo type="min"/>
        <cfvo type="percentile" val="50"/>
        <cfvo type="max"/>
        <color rgb="FFF8696B"/>
        <color rgb="FFFFEB84"/>
        <color rgb="FF63BE7B"/>
      </colorScale>
    </cfRule>
  </conditionalFormatting>
  <conditionalFormatting sqref="V19">
    <cfRule type="containsText" dxfId="203" priority="257" operator="containsText" text="ALTA">
      <formula>NOT(ISERROR(SEARCH("ALTA",V19)))</formula>
    </cfRule>
    <cfRule type="containsText" dxfId="202" priority="258" operator="containsText" text="EXTREMA">
      <formula>NOT(ISERROR(SEARCH("EXTREMA",V19)))</formula>
    </cfRule>
    <cfRule type="containsText" dxfId="201" priority="259" operator="containsText" text="ALTA">
      <formula>NOT(ISERROR(SEARCH("ALTA",V19)))</formula>
    </cfRule>
    <cfRule type="containsText" dxfId="200" priority="260" operator="containsText" text="MODERADA">
      <formula>NOT(ISERROR(SEARCH("MODERADA",V19)))</formula>
    </cfRule>
    <cfRule type="containsText" dxfId="199" priority="261" operator="containsText" text="BAJA">
      <formula>NOT(ISERROR(SEARCH("BAJA",V19)))</formula>
    </cfRule>
    <cfRule type="colorScale" priority="262">
      <colorScale>
        <cfvo type="num" val="1"/>
        <cfvo type="num" val="2"/>
        <cfvo type="num" val="5"/>
        <color rgb="FFF8696B"/>
        <color rgb="FFFFEB84"/>
        <color rgb="FF63BE7B"/>
      </colorScale>
    </cfRule>
    <cfRule type="colorScale" priority="263">
      <colorScale>
        <cfvo type="min"/>
        <cfvo type="percentile" val="50"/>
        <cfvo type="max"/>
        <color rgb="FFF8696B"/>
        <color rgb="FFFFEB84"/>
        <color rgb="FF63BE7B"/>
      </colorScale>
    </cfRule>
  </conditionalFormatting>
  <conditionalFormatting sqref="V19">
    <cfRule type="containsText" dxfId="198" priority="264" operator="containsText" text="ALTA">
      <formula>NOT(ISERROR(SEARCH("ALTA",V19)))</formula>
    </cfRule>
    <cfRule type="containsText" dxfId="197" priority="265" operator="containsText" text="EXTREMA">
      <formula>NOT(ISERROR(SEARCH("EXTREMA",V19)))</formula>
    </cfRule>
    <cfRule type="containsText" dxfId="196" priority="266" operator="containsText" text="ALTA">
      <formula>NOT(ISERROR(SEARCH("ALTA",V19)))</formula>
    </cfRule>
    <cfRule type="containsText" dxfId="195" priority="267" operator="containsText" text="MODERADA">
      <formula>NOT(ISERROR(SEARCH("MODERADA",V19)))</formula>
    </cfRule>
    <cfRule type="containsText" dxfId="194" priority="268" operator="containsText" text="BAJA">
      <formula>NOT(ISERROR(SEARCH("BAJA",V19)))</formula>
    </cfRule>
    <cfRule type="colorScale" priority="269">
      <colorScale>
        <cfvo type="num" val="1"/>
        <cfvo type="num" val="2"/>
        <cfvo type="num" val="5"/>
        <color rgb="FFF8696B"/>
        <color rgb="FFFFEB84"/>
        <color rgb="FF63BE7B"/>
      </colorScale>
    </cfRule>
    <cfRule type="colorScale" priority="270">
      <colorScale>
        <cfvo type="min"/>
        <cfvo type="percentile" val="50"/>
        <cfvo type="max"/>
        <color rgb="FFF8696B"/>
        <color rgb="FFFFEB84"/>
        <color rgb="FF63BE7B"/>
      </colorScale>
    </cfRule>
  </conditionalFormatting>
  <conditionalFormatting sqref="AO19">
    <cfRule type="containsText" dxfId="193" priority="271" operator="containsText" text="ALTA">
      <formula>NOT(ISERROR(SEARCH("ALTA",AO19)))</formula>
    </cfRule>
    <cfRule type="containsText" dxfId="192" priority="272" operator="containsText" text="EXTREMA">
      <formula>NOT(ISERROR(SEARCH("EXTREMA",AO19)))</formula>
    </cfRule>
    <cfRule type="containsText" dxfId="191" priority="273" operator="containsText" text="ALTA">
      <formula>NOT(ISERROR(SEARCH("ALTA",AO19)))</formula>
    </cfRule>
    <cfRule type="containsText" dxfId="190" priority="274" operator="containsText" text="MODERADA">
      <formula>NOT(ISERROR(SEARCH("MODERADA",AO19)))</formula>
    </cfRule>
    <cfRule type="containsText" dxfId="189" priority="275" operator="containsText" text="BAJA">
      <formula>NOT(ISERROR(SEARCH("BAJA",AO19)))</formula>
    </cfRule>
    <cfRule type="colorScale" priority="276">
      <colorScale>
        <cfvo type="num" val="1"/>
        <cfvo type="num" val="2"/>
        <cfvo type="num" val="5"/>
        <color rgb="FFF8696B"/>
        <color rgb="FFFFEB84"/>
        <color rgb="FF63BE7B"/>
      </colorScale>
    </cfRule>
    <cfRule type="colorScale" priority="277">
      <colorScale>
        <cfvo type="min"/>
        <cfvo type="percentile" val="50"/>
        <cfvo type="max"/>
        <color rgb="FFF8696B"/>
        <color rgb="FFFFEB84"/>
        <color rgb="FF63BE7B"/>
      </colorScale>
    </cfRule>
  </conditionalFormatting>
  <conditionalFormatting sqref="AO19">
    <cfRule type="containsText" dxfId="188" priority="278" operator="containsText" text="ALTA">
      <formula>NOT(ISERROR(SEARCH("ALTA",AO19)))</formula>
    </cfRule>
    <cfRule type="containsText" dxfId="187" priority="279" operator="containsText" text="EXTREMA">
      <formula>NOT(ISERROR(SEARCH("EXTREMA",AO19)))</formula>
    </cfRule>
    <cfRule type="containsText" dxfId="186" priority="280" operator="containsText" text="ALTA">
      <formula>NOT(ISERROR(SEARCH("ALTA",AO19)))</formula>
    </cfRule>
    <cfRule type="containsText" dxfId="185" priority="281" operator="containsText" text="MODERADA">
      <formula>NOT(ISERROR(SEARCH("MODERADA",AO19)))</formula>
    </cfRule>
    <cfRule type="containsText" dxfId="184" priority="282" operator="containsText" text="BAJA">
      <formula>NOT(ISERROR(SEARCH("BAJA",AO19)))</formula>
    </cfRule>
    <cfRule type="colorScale" priority="283">
      <colorScale>
        <cfvo type="num" val="1"/>
        <cfvo type="num" val="2"/>
        <cfvo type="num" val="5"/>
        <color rgb="FFF8696B"/>
        <color rgb="FFFFEB84"/>
        <color rgb="FF63BE7B"/>
      </colorScale>
    </cfRule>
    <cfRule type="colorScale" priority="284">
      <colorScale>
        <cfvo type="min"/>
        <cfvo type="percentile" val="50"/>
        <cfvo type="max"/>
        <color rgb="FFF8696B"/>
        <color rgb="FFFFEB84"/>
        <color rgb="FF63BE7B"/>
      </colorScale>
    </cfRule>
  </conditionalFormatting>
  <conditionalFormatting sqref="V21">
    <cfRule type="containsText" dxfId="183" priority="229" operator="containsText" text="ALTA">
      <formula>NOT(ISERROR(SEARCH("ALTA",V21)))</formula>
    </cfRule>
    <cfRule type="containsText" dxfId="182" priority="230" operator="containsText" text="EXTREMA">
      <formula>NOT(ISERROR(SEARCH("EXTREMA",V21)))</formula>
    </cfRule>
    <cfRule type="containsText" dxfId="181" priority="231" operator="containsText" text="ALTA">
      <formula>NOT(ISERROR(SEARCH("ALTA",V21)))</formula>
    </cfRule>
    <cfRule type="containsText" dxfId="180" priority="232" operator="containsText" text="MODERADA">
      <formula>NOT(ISERROR(SEARCH("MODERADA",V21)))</formula>
    </cfRule>
    <cfRule type="containsText" dxfId="179" priority="233" operator="containsText" text="BAJA">
      <formula>NOT(ISERROR(SEARCH("BAJA",V21)))</formula>
    </cfRule>
    <cfRule type="colorScale" priority="234">
      <colorScale>
        <cfvo type="num" val="1"/>
        <cfvo type="num" val="2"/>
        <cfvo type="num" val="5"/>
        <color rgb="FFF8696B"/>
        <color rgb="FFFFEB84"/>
        <color rgb="FF63BE7B"/>
      </colorScale>
    </cfRule>
    <cfRule type="colorScale" priority="235">
      <colorScale>
        <cfvo type="min"/>
        <cfvo type="percentile" val="50"/>
        <cfvo type="max"/>
        <color rgb="FFF8696B"/>
        <color rgb="FFFFEB84"/>
        <color rgb="FF63BE7B"/>
      </colorScale>
    </cfRule>
  </conditionalFormatting>
  <conditionalFormatting sqref="V21">
    <cfRule type="containsText" dxfId="178" priority="236" operator="containsText" text="ALTA">
      <formula>NOT(ISERROR(SEARCH("ALTA",V21)))</formula>
    </cfRule>
    <cfRule type="containsText" dxfId="177" priority="237" operator="containsText" text="EXTREMA">
      <formula>NOT(ISERROR(SEARCH("EXTREMA",V21)))</formula>
    </cfRule>
    <cfRule type="containsText" dxfId="176" priority="238" operator="containsText" text="ALTA">
      <formula>NOT(ISERROR(SEARCH("ALTA",V21)))</formula>
    </cfRule>
    <cfRule type="containsText" dxfId="175" priority="239" operator="containsText" text="MODERADA">
      <formula>NOT(ISERROR(SEARCH("MODERADA",V21)))</formula>
    </cfRule>
    <cfRule type="containsText" dxfId="174" priority="240" operator="containsText" text="BAJA">
      <formula>NOT(ISERROR(SEARCH("BAJA",V21)))</formula>
    </cfRule>
    <cfRule type="colorScale" priority="241">
      <colorScale>
        <cfvo type="num" val="1"/>
        <cfvo type="num" val="2"/>
        <cfvo type="num" val="5"/>
        <color rgb="FFF8696B"/>
        <color rgb="FFFFEB84"/>
        <color rgb="FF63BE7B"/>
      </colorScale>
    </cfRule>
    <cfRule type="colorScale" priority="242">
      <colorScale>
        <cfvo type="min"/>
        <cfvo type="percentile" val="50"/>
        <cfvo type="max"/>
        <color rgb="FFF8696B"/>
        <color rgb="FFFFEB84"/>
        <color rgb="FF63BE7B"/>
      </colorScale>
    </cfRule>
  </conditionalFormatting>
  <conditionalFormatting sqref="AO21">
    <cfRule type="containsText" dxfId="173" priority="243" operator="containsText" text="ALTA">
      <formula>NOT(ISERROR(SEARCH("ALTA",AO21)))</formula>
    </cfRule>
    <cfRule type="containsText" dxfId="172" priority="244" operator="containsText" text="EXTREMA">
      <formula>NOT(ISERROR(SEARCH("EXTREMA",AO21)))</formula>
    </cfRule>
    <cfRule type="containsText" dxfId="171" priority="245" operator="containsText" text="ALTA">
      <formula>NOT(ISERROR(SEARCH("ALTA",AO21)))</formula>
    </cfRule>
    <cfRule type="containsText" dxfId="170" priority="246" operator="containsText" text="MODERADA">
      <formula>NOT(ISERROR(SEARCH("MODERADA",AO21)))</formula>
    </cfRule>
    <cfRule type="containsText" dxfId="169" priority="247" operator="containsText" text="BAJA">
      <formula>NOT(ISERROR(SEARCH("BAJA",AO21)))</formula>
    </cfRule>
    <cfRule type="colorScale" priority="248">
      <colorScale>
        <cfvo type="num" val="1"/>
        <cfvo type="num" val="2"/>
        <cfvo type="num" val="5"/>
        <color rgb="FFF8696B"/>
        <color rgb="FFFFEB84"/>
        <color rgb="FF63BE7B"/>
      </colorScale>
    </cfRule>
    <cfRule type="colorScale" priority="249">
      <colorScale>
        <cfvo type="min"/>
        <cfvo type="percentile" val="50"/>
        <cfvo type="max"/>
        <color rgb="FFF8696B"/>
        <color rgb="FFFFEB84"/>
        <color rgb="FF63BE7B"/>
      </colorScale>
    </cfRule>
  </conditionalFormatting>
  <conditionalFormatting sqref="AO21">
    <cfRule type="containsText" dxfId="168" priority="250" operator="containsText" text="ALTA">
      <formula>NOT(ISERROR(SEARCH("ALTA",AO21)))</formula>
    </cfRule>
    <cfRule type="containsText" dxfId="167" priority="251" operator="containsText" text="EXTREMA">
      <formula>NOT(ISERROR(SEARCH("EXTREMA",AO21)))</formula>
    </cfRule>
    <cfRule type="containsText" dxfId="166" priority="252" operator="containsText" text="ALTA">
      <formula>NOT(ISERROR(SEARCH("ALTA",AO21)))</formula>
    </cfRule>
    <cfRule type="containsText" dxfId="165" priority="253" operator="containsText" text="MODERADA">
      <formula>NOT(ISERROR(SEARCH("MODERADA",AO21)))</formula>
    </cfRule>
    <cfRule type="containsText" dxfId="164" priority="254" operator="containsText" text="BAJA">
      <formula>NOT(ISERROR(SEARCH("BAJA",AO21)))</formula>
    </cfRule>
    <cfRule type="colorScale" priority="255">
      <colorScale>
        <cfvo type="num" val="1"/>
        <cfvo type="num" val="2"/>
        <cfvo type="num" val="5"/>
        <color rgb="FFF8696B"/>
        <color rgb="FFFFEB84"/>
        <color rgb="FF63BE7B"/>
      </colorScale>
    </cfRule>
    <cfRule type="colorScale" priority="256">
      <colorScale>
        <cfvo type="min"/>
        <cfvo type="percentile" val="50"/>
        <cfvo type="max"/>
        <color rgb="FFF8696B"/>
        <color rgb="FFFFEB84"/>
        <color rgb="FF63BE7B"/>
      </colorScale>
    </cfRule>
  </conditionalFormatting>
  <conditionalFormatting sqref="V25">
    <cfRule type="containsText" dxfId="163" priority="201" operator="containsText" text="ALTA">
      <formula>NOT(ISERROR(SEARCH("ALTA",V25)))</formula>
    </cfRule>
    <cfRule type="containsText" dxfId="162" priority="202" operator="containsText" text="EXTREMA">
      <formula>NOT(ISERROR(SEARCH("EXTREMA",V25)))</formula>
    </cfRule>
    <cfRule type="containsText" dxfId="161" priority="203" operator="containsText" text="ALTA">
      <formula>NOT(ISERROR(SEARCH("ALTA",V25)))</formula>
    </cfRule>
    <cfRule type="containsText" dxfId="160" priority="204" operator="containsText" text="MODERADA">
      <formula>NOT(ISERROR(SEARCH("MODERADA",V25)))</formula>
    </cfRule>
    <cfRule type="containsText" dxfId="159" priority="205" operator="containsText" text="BAJA">
      <formula>NOT(ISERROR(SEARCH("BAJA",V25)))</formula>
    </cfRule>
    <cfRule type="colorScale" priority="206">
      <colorScale>
        <cfvo type="num" val="1"/>
        <cfvo type="num" val="2"/>
        <cfvo type="num" val="5"/>
        <color rgb="FFF8696B"/>
        <color rgb="FFFFEB84"/>
        <color rgb="FF63BE7B"/>
      </colorScale>
    </cfRule>
    <cfRule type="colorScale" priority="207">
      <colorScale>
        <cfvo type="min"/>
        <cfvo type="percentile" val="50"/>
        <cfvo type="max"/>
        <color rgb="FFF8696B"/>
        <color rgb="FFFFEB84"/>
        <color rgb="FF63BE7B"/>
      </colorScale>
    </cfRule>
  </conditionalFormatting>
  <conditionalFormatting sqref="V25">
    <cfRule type="containsText" dxfId="158" priority="208" operator="containsText" text="ALTA">
      <formula>NOT(ISERROR(SEARCH("ALTA",V25)))</formula>
    </cfRule>
    <cfRule type="containsText" dxfId="157" priority="209" operator="containsText" text="EXTREMA">
      <formula>NOT(ISERROR(SEARCH("EXTREMA",V25)))</formula>
    </cfRule>
    <cfRule type="containsText" dxfId="156" priority="210" operator="containsText" text="ALTA">
      <formula>NOT(ISERROR(SEARCH("ALTA",V25)))</formula>
    </cfRule>
    <cfRule type="containsText" dxfId="155" priority="211" operator="containsText" text="MODERADA">
      <formula>NOT(ISERROR(SEARCH("MODERADA",V25)))</formula>
    </cfRule>
    <cfRule type="containsText" dxfId="154" priority="212" operator="containsText" text="BAJA">
      <formula>NOT(ISERROR(SEARCH("BAJA",V25)))</formula>
    </cfRule>
    <cfRule type="colorScale" priority="213">
      <colorScale>
        <cfvo type="num" val="1"/>
        <cfvo type="num" val="2"/>
        <cfvo type="num" val="5"/>
        <color rgb="FFF8696B"/>
        <color rgb="FFFFEB84"/>
        <color rgb="FF63BE7B"/>
      </colorScale>
    </cfRule>
    <cfRule type="colorScale" priority="214">
      <colorScale>
        <cfvo type="min"/>
        <cfvo type="percentile" val="50"/>
        <cfvo type="max"/>
        <color rgb="FFF8696B"/>
        <color rgb="FFFFEB84"/>
        <color rgb="FF63BE7B"/>
      </colorScale>
    </cfRule>
  </conditionalFormatting>
  <conditionalFormatting sqref="AO25">
    <cfRule type="containsText" dxfId="153" priority="215" operator="containsText" text="ALTA">
      <formula>NOT(ISERROR(SEARCH("ALTA",AO25)))</formula>
    </cfRule>
    <cfRule type="containsText" dxfId="152" priority="216" operator="containsText" text="EXTREMA">
      <formula>NOT(ISERROR(SEARCH("EXTREMA",AO25)))</formula>
    </cfRule>
    <cfRule type="containsText" dxfId="151" priority="217" operator="containsText" text="ALTA">
      <formula>NOT(ISERROR(SEARCH("ALTA",AO25)))</formula>
    </cfRule>
    <cfRule type="containsText" dxfId="150" priority="218" operator="containsText" text="MODERADA">
      <formula>NOT(ISERROR(SEARCH("MODERADA",AO25)))</formula>
    </cfRule>
    <cfRule type="containsText" dxfId="149" priority="219" operator="containsText" text="BAJA">
      <formula>NOT(ISERROR(SEARCH("BAJA",AO25)))</formula>
    </cfRule>
    <cfRule type="colorScale" priority="220">
      <colorScale>
        <cfvo type="num" val="1"/>
        <cfvo type="num" val="2"/>
        <cfvo type="num" val="5"/>
        <color rgb="FFF8696B"/>
        <color rgb="FFFFEB84"/>
        <color rgb="FF63BE7B"/>
      </colorScale>
    </cfRule>
    <cfRule type="colorScale" priority="221">
      <colorScale>
        <cfvo type="min"/>
        <cfvo type="percentile" val="50"/>
        <cfvo type="max"/>
        <color rgb="FFF8696B"/>
        <color rgb="FFFFEB84"/>
        <color rgb="FF63BE7B"/>
      </colorScale>
    </cfRule>
  </conditionalFormatting>
  <conditionalFormatting sqref="AO25">
    <cfRule type="containsText" dxfId="148" priority="222" operator="containsText" text="ALTA">
      <formula>NOT(ISERROR(SEARCH("ALTA",AO25)))</formula>
    </cfRule>
    <cfRule type="containsText" dxfId="147" priority="223" operator="containsText" text="EXTREMA">
      <formula>NOT(ISERROR(SEARCH("EXTREMA",AO25)))</formula>
    </cfRule>
    <cfRule type="containsText" dxfId="146" priority="224" operator="containsText" text="ALTA">
      <formula>NOT(ISERROR(SEARCH("ALTA",AO25)))</formula>
    </cfRule>
    <cfRule type="containsText" dxfId="145" priority="225" operator="containsText" text="MODERADA">
      <formula>NOT(ISERROR(SEARCH("MODERADA",AO25)))</formula>
    </cfRule>
    <cfRule type="containsText" dxfId="144" priority="226" operator="containsText" text="BAJA">
      <formula>NOT(ISERROR(SEARCH("BAJA",AO25)))</formula>
    </cfRule>
    <cfRule type="colorScale" priority="227">
      <colorScale>
        <cfvo type="num" val="1"/>
        <cfvo type="num" val="2"/>
        <cfvo type="num" val="5"/>
        <color rgb="FFF8696B"/>
        <color rgb="FFFFEB84"/>
        <color rgb="FF63BE7B"/>
      </colorScale>
    </cfRule>
    <cfRule type="colorScale" priority="228">
      <colorScale>
        <cfvo type="min"/>
        <cfvo type="percentile" val="50"/>
        <cfvo type="max"/>
        <color rgb="FFF8696B"/>
        <color rgb="FFFFEB84"/>
        <color rgb="FF63BE7B"/>
      </colorScale>
    </cfRule>
  </conditionalFormatting>
  <conditionalFormatting sqref="V27">
    <cfRule type="containsText" dxfId="143" priority="173" operator="containsText" text="ALTA">
      <formula>NOT(ISERROR(SEARCH("ALTA",V27)))</formula>
    </cfRule>
    <cfRule type="containsText" dxfId="142" priority="174" operator="containsText" text="EXTREMA">
      <formula>NOT(ISERROR(SEARCH("EXTREMA",V27)))</formula>
    </cfRule>
    <cfRule type="containsText" dxfId="141" priority="175" operator="containsText" text="ALTA">
      <formula>NOT(ISERROR(SEARCH("ALTA",V27)))</formula>
    </cfRule>
    <cfRule type="containsText" dxfId="140" priority="176" operator="containsText" text="MODERADA">
      <formula>NOT(ISERROR(SEARCH("MODERADA",V27)))</formula>
    </cfRule>
    <cfRule type="containsText" dxfId="139" priority="177" operator="containsText" text="BAJA">
      <formula>NOT(ISERROR(SEARCH("BAJA",V27)))</formula>
    </cfRule>
    <cfRule type="colorScale" priority="178">
      <colorScale>
        <cfvo type="num" val="1"/>
        <cfvo type="num" val="2"/>
        <cfvo type="num" val="5"/>
        <color rgb="FFF8696B"/>
        <color rgb="FFFFEB84"/>
        <color rgb="FF63BE7B"/>
      </colorScale>
    </cfRule>
    <cfRule type="colorScale" priority="179">
      <colorScale>
        <cfvo type="min"/>
        <cfvo type="percentile" val="50"/>
        <cfvo type="max"/>
        <color rgb="FFF8696B"/>
        <color rgb="FFFFEB84"/>
        <color rgb="FF63BE7B"/>
      </colorScale>
    </cfRule>
  </conditionalFormatting>
  <conditionalFormatting sqref="V27">
    <cfRule type="containsText" dxfId="138" priority="180" operator="containsText" text="ALTA">
      <formula>NOT(ISERROR(SEARCH("ALTA",V27)))</formula>
    </cfRule>
    <cfRule type="containsText" dxfId="137" priority="181" operator="containsText" text="EXTREMA">
      <formula>NOT(ISERROR(SEARCH("EXTREMA",V27)))</formula>
    </cfRule>
    <cfRule type="containsText" dxfId="136" priority="182" operator="containsText" text="ALTA">
      <formula>NOT(ISERROR(SEARCH("ALTA",V27)))</formula>
    </cfRule>
    <cfRule type="containsText" dxfId="135" priority="183" operator="containsText" text="MODERADA">
      <formula>NOT(ISERROR(SEARCH("MODERADA",V27)))</formula>
    </cfRule>
    <cfRule type="containsText" dxfId="134" priority="184" operator="containsText" text="BAJA">
      <formula>NOT(ISERROR(SEARCH("BAJA",V27)))</formula>
    </cfRule>
    <cfRule type="colorScale" priority="185">
      <colorScale>
        <cfvo type="num" val="1"/>
        <cfvo type="num" val="2"/>
        <cfvo type="num" val="5"/>
        <color rgb="FFF8696B"/>
        <color rgb="FFFFEB84"/>
        <color rgb="FF63BE7B"/>
      </colorScale>
    </cfRule>
    <cfRule type="colorScale" priority="186">
      <colorScale>
        <cfvo type="min"/>
        <cfvo type="percentile" val="50"/>
        <cfvo type="max"/>
        <color rgb="FFF8696B"/>
        <color rgb="FFFFEB84"/>
        <color rgb="FF63BE7B"/>
      </colorScale>
    </cfRule>
  </conditionalFormatting>
  <conditionalFormatting sqref="AO27">
    <cfRule type="containsText" dxfId="133" priority="187" operator="containsText" text="ALTA">
      <formula>NOT(ISERROR(SEARCH("ALTA",AO27)))</formula>
    </cfRule>
    <cfRule type="containsText" dxfId="132" priority="188" operator="containsText" text="EXTREMA">
      <formula>NOT(ISERROR(SEARCH("EXTREMA",AO27)))</formula>
    </cfRule>
    <cfRule type="containsText" dxfId="131" priority="189" operator="containsText" text="ALTA">
      <formula>NOT(ISERROR(SEARCH("ALTA",AO27)))</formula>
    </cfRule>
    <cfRule type="containsText" dxfId="130" priority="190" operator="containsText" text="MODERADA">
      <formula>NOT(ISERROR(SEARCH("MODERADA",AO27)))</formula>
    </cfRule>
    <cfRule type="containsText" dxfId="129" priority="191" operator="containsText" text="BAJA">
      <formula>NOT(ISERROR(SEARCH("BAJA",AO27)))</formula>
    </cfRule>
    <cfRule type="colorScale" priority="192">
      <colorScale>
        <cfvo type="num" val="1"/>
        <cfvo type="num" val="2"/>
        <cfvo type="num" val="5"/>
        <color rgb="FFF8696B"/>
        <color rgb="FFFFEB84"/>
        <color rgb="FF63BE7B"/>
      </colorScale>
    </cfRule>
    <cfRule type="colorScale" priority="193">
      <colorScale>
        <cfvo type="min"/>
        <cfvo type="percentile" val="50"/>
        <cfvo type="max"/>
        <color rgb="FFF8696B"/>
        <color rgb="FFFFEB84"/>
        <color rgb="FF63BE7B"/>
      </colorScale>
    </cfRule>
  </conditionalFormatting>
  <conditionalFormatting sqref="AO27">
    <cfRule type="containsText" dxfId="128" priority="194" operator="containsText" text="ALTA">
      <formula>NOT(ISERROR(SEARCH("ALTA",AO27)))</formula>
    </cfRule>
    <cfRule type="containsText" dxfId="127" priority="195" operator="containsText" text="EXTREMA">
      <formula>NOT(ISERROR(SEARCH("EXTREMA",AO27)))</formula>
    </cfRule>
    <cfRule type="containsText" dxfId="126" priority="196" operator="containsText" text="ALTA">
      <formula>NOT(ISERROR(SEARCH("ALTA",AO27)))</formula>
    </cfRule>
    <cfRule type="containsText" dxfId="125" priority="197" operator="containsText" text="MODERADA">
      <formula>NOT(ISERROR(SEARCH("MODERADA",AO27)))</formula>
    </cfRule>
    <cfRule type="containsText" dxfId="124" priority="198" operator="containsText" text="BAJA">
      <formula>NOT(ISERROR(SEARCH("BAJA",AO27)))</formula>
    </cfRule>
    <cfRule type="colorScale" priority="199">
      <colorScale>
        <cfvo type="num" val="1"/>
        <cfvo type="num" val="2"/>
        <cfvo type="num" val="5"/>
        <color rgb="FFF8696B"/>
        <color rgb="FFFFEB84"/>
        <color rgb="FF63BE7B"/>
      </colorScale>
    </cfRule>
    <cfRule type="colorScale" priority="200">
      <colorScale>
        <cfvo type="min"/>
        <cfvo type="percentile" val="50"/>
        <cfvo type="max"/>
        <color rgb="FFF8696B"/>
        <color rgb="FFFFEB84"/>
        <color rgb="FF63BE7B"/>
      </colorScale>
    </cfRule>
  </conditionalFormatting>
  <conditionalFormatting sqref="V28:V29">
    <cfRule type="containsText" dxfId="123" priority="145" operator="containsText" text="ALTA">
      <formula>NOT(ISERROR(SEARCH("ALTA",V28)))</formula>
    </cfRule>
    <cfRule type="containsText" dxfId="122" priority="146" operator="containsText" text="EXTREMA">
      <formula>NOT(ISERROR(SEARCH("EXTREMA",V28)))</formula>
    </cfRule>
    <cfRule type="containsText" dxfId="121" priority="147" operator="containsText" text="ALTA">
      <formula>NOT(ISERROR(SEARCH("ALTA",V28)))</formula>
    </cfRule>
    <cfRule type="containsText" dxfId="120" priority="148" operator="containsText" text="MODERADA">
      <formula>NOT(ISERROR(SEARCH("MODERADA",V28)))</formula>
    </cfRule>
    <cfRule type="containsText" dxfId="119" priority="149" operator="containsText" text="BAJA">
      <formula>NOT(ISERROR(SEARCH("BAJA",V28)))</formula>
    </cfRule>
    <cfRule type="colorScale" priority="150">
      <colorScale>
        <cfvo type="num" val="1"/>
        <cfvo type="num" val="2"/>
        <cfvo type="num" val="5"/>
        <color rgb="FFF8696B"/>
        <color rgb="FFFFEB84"/>
        <color rgb="FF63BE7B"/>
      </colorScale>
    </cfRule>
    <cfRule type="colorScale" priority="151">
      <colorScale>
        <cfvo type="min"/>
        <cfvo type="percentile" val="50"/>
        <cfvo type="max"/>
        <color rgb="FFF8696B"/>
        <color rgb="FFFFEB84"/>
        <color rgb="FF63BE7B"/>
      </colorScale>
    </cfRule>
  </conditionalFormatting>
  <conditionalFormatting sqref="V28:V29">
    <cfRule type="containsText" dxfId="118" priority="152" operator="containsText" text="ALTA">
      <formula>NOT(ISERROR(SEARCH("ALTA",V28)))</formula>
    </cfRule>
    <cfRule type="containsText" dxfId="117" priority="153" operator="containsText" text="EXTREMA">
      <formula>NOT(ISERROR(SEARCH("EXTREMA",V28)))</formula>
    </cfRule>
    <cfRule type="containsText" dxfId="116" priority="154" operator="containsText" text="ALTA">
      <formula>NOT(ISERROR(SEARCH("ALTA",V28)))</formula>
    </cfRule>
    <cfRule type="containsText" dxfId="115" priority="155" operator="containsText" text="MODERADA">
      <formula>NOT(ISERROR(SEARCH("MODERADA",V28)))</formula>
    </cfRule>
    <cfRule type="containsText" dxfId="114" priority="156" operator="containsText" text="BAJA">
      <formula>NOT(ISERROR(SEARCH("BAJA",V28)))</formula>
    </cfRule>
    <cfRule type="colorScale" priority="157">
      <colorScale>
        <cfvo type="num" val="1"/>
        <cfvo type="num" val="2"/>
        <cfvo type="num" val="5"/>
        <color rgb="FFF8696B"/>
        <color rgb="FFFFEB84"/>
        <color rgb="FF63BE7B"/>
      </colorScale>
    </cfRule>
    <cfRule type="colorScale" priority="158">
      <colorScale>
        <cfvo type="min"/>
        <cfvo type="percentile" val="50"/>
        <cfvo type="max"/>
        <color rgb="FFF8696B"/>
        <color rgb="FFFFEB84"/>
        <color rgb="FF63BE7B"/>
      </colorScale>
    </cfRule>
  </conditionalFormatting>
  <conditionalFormatting sqref="AO28:AO29">
    <cfRule type="containsText" dxfId="113" priority="159" operator="containsText" text="ALTA">
      <formula>NOT(ISERROR(SEARCH("ALTA",AO28)))</formula>
    </cfRule>
    <cfRule type="containsText" dxfId="112" priority="160" operator="containsText" text="EXTREMA">
      <formula>NOT(ISERROR(SEARCH("EXTREMA",AO28)))</formula>
    </cfRule>
    <cfRule type="containsText" dxfId="111" priority="161" operator="containsText" text="ALTA">
      <formula>NOT(ISERROR(SEARCH("ALTA",AO28)))</formula>
    </cfRule>
    <cfRule type="containsText" dxfId="110" priority="162" operator="containsText" text="MODERADA">
      <formula>NOT(ISERROR(SEARCH("MODERADA",AO28)))</formula>
    </cfRule>
    <cfRule type="containsText" dxfId="109" priority="163" operator="containsText" text="BAJA">
      <formula>NOT(ISERROR(SEARCH("BAJA",AO28)))</formula>
    </cfRule>
    <cfRule type="colorScale" priority="164">
      <colorScale>
        <cfvo type="num" val="1"/>
        <cfvo type="num" val="2"/>
        <cfvo type="num" val="5"/>
        <color rgb="FFF8696B"/>
        <color rgb="FFFFEB84"/>
        <color rgb="FF63BE7B"/>
      </colorScale>
    </cfRule>
    <cfRule type="colorScale" priority="165">
      <colorScale>
        <cfvo type="min"/>
        <cfvo type="percentile" val="50"/>
        <cfvo type="max"/>
        <color rgb="FFF8696B"/>
        <color rgb="FFFFEB84"/>
        <color rgb="FF63BE7B"/>
      </colorScale>
    </cfRule>
  </conditionalFormatting>
  <conditionalFormatting sqref="AO28:AO29">
    <cfRule type="containsText" dxfId="108" priority="166" operator="containsText" text="ALTA">
      <formula>NOT(ISERROR(SEARCH("ALTA",AO28)))</formula>
    </cfRule>
    <cfRule type="containsText" dxfId="107" priority="167" operator="containsText" text="EXTREMA">
      <formula>NOT(ISERROR(SEARCH("EXTREMA",AO28)))</formula>
    </cfRule>
    <cfRule type="containsText" dxfId="106" priority="168" operator="containsText" text="ALTA">
      <formula>NOT(ISERROR(SEARCH("ALTA",AO28)))</formula>
    </cfRule>
    <cfRule type="containsText" dxfId="105" priority="169" operator="containsText" text="MODERADA">
      <formula>NOT(ISERROR(SEARCH("MODERADA",AO28)))</formula>
    </cfRule>
    <cfRule type="containsText" dxfId="104" priority="170" operator="containsText" text="BAJA">
      <formula>NOT(ISERROR(SEARCH("BAJA",AO28)))</formula>
    </cfRule>
    <cfRule type="colorScale" priority="171">
      <colorScale>
        <cfvo type="num" val="1"/>
        <cfvo type="num" val="2"/>
        <cfvo type="num" val="5"/>
        <color rgb="FFF8696B"/>
        <color rgb="FFFFEB84"/>
        <color rgb="FF63BE7B"/>
      </colorScale>
    </cfRule>
    <cfRule type="colorScale" priority="172">
      <colorScale>
        <cfvo type="min"/>
        <cfvo type="percentile" val="50"/>
        <cfvo type="max"/>
        <color rgb="FFF8696B"/>
        <color rgb="FFFFEB84"/>
        <color rgb="FF63BE7B"/>
      </colorScale>
    </cfRule>
  </conditionalFormatting>
  <conditionalFormatting sqref="V30">
    <cfRule type="containsText" dxfId="103" priority="117" operator="containsText" text="ALTA">
      <formula>NOT(ISERROR(SEARCH("ALTA",V30)))</formula>
    </cfRule>
    <cfRule type="containsText" dxfId="102" priority="118" operator="containsText" text="EXTREMA">
      <formula>NOT(ISERROR(SEARCH("EXTREMA",V30)))</formula>
    </cfRule>
    <cfRule type="containsText" dxfId="101" priority="119" operator="containsText" text="ALTA">
      <formula>NOT(ISERROR(SEARCH("ALTA",V30)))</formula>
    </cfRule>
    <cfRule type="containsText" dxfId="100" priority="120" operator="containsText" text="MODERADA">
      <formula>NOT(ISERROR(SEARCH("MODERADA",V30)))</formula>
    </cfRule>
    <cfRule type="containsText" dxfId="99" priority="121" operator="containsText" text="BAJA">
      <formula>NOT(ISERROR(SEARCH("BAJA",V30)))</formula>
    </cfRule>
    <cfRule type="colorScale" priority="122">
      <colorScale>
        <cfvo type="num" val="1"/>
        <cfvo type="num" val="2"/>
        <cfvo type="num" val="5"/>
        <color rgb="FFF8696B"/>
        <color rgb="FFFFEB84"/>
        <color rgb="FF63BE7B"/>
      </colorScale>
    </cfRule>
    <cfRule type="colorScale" priority="123">
      <colorScale>
        <cfvo type="min"/>
        <cfvo type="percentile" val="50"/>
        <cfvo type="max"/>
        <color rgb="FFF8696B"/>
        <color rgb="FFFFEB84"/>
        <color rgb="FF63BE7B"/>
      </colorScale>
    </cfRule>
  </conditionalFormatting>
  <conditionalFormatting sqref="V30">
    <cfRule type="containsText" dxfId="98" priority="124" operator="containsText" text="ALTA">
      <formula>NOT(ISERROR(SEARCH("ALTA",V30)))</formula>
    </cfRule>
    <cfRule type="containsText" dxfId="97" priority="125" operator="containsText" text="EXTREMA">
      <formula>NOT(ISERROR(SEARCH("EXTREMA",V30)))</formula>
    </cfRule>
    <cfRule type="containsText" dxfId="96" priority="126" operator="containsText" text="ALTA">
      <formula>NOT(ISERROR(SEARCH("ALTA",V30)))</formula>
    </cfRule>
    <cfRule type="containsText" dxfId="95" priority="127" operator="containsText" text="MODERADA">
      <formula>NOT(ISERROR(SEARCH("MODERADA",V30)))</formula>
    </cfRule>
    <cfRule type="containsText" dxfId="94" priority="128" operator="containsText" text="BAJA">
      <formula>NOT(ISERROR(SEARCH("BAJA",V30)))</formula>
    </cfRule>
    <cfRule type="colorScale" priority="129">
      <colorScale>
        <cfvo type="num" val="1"/>
        <cfvo type="num" val="2"/>
        <cfvo type="num" val="5"/>
        <color rgb="FFF8696B"/>
        <color rgb="FFFFEB84"/>
        <color rgb="FF63BE7B"/>
      </colorScale>
    </cfRule>
    <cfRule type="colorScale" priority="130">
      <colorScale>
        <cfvo type="min"/>
        <cfvo type="percentile" val="50"/>
        <cfvo type="max"/>
        <color rgb="FFF8696B"/>
        <color rgb="FFFFEB84"/>
        <color rgb="FF63BE7B"/>
      </colorScale>
    </cfRule>
  </conditionalFormatting>
  <conditionalFormatting sqref="AO30">
    <cfRule type="containsText" dxfId="93" priority="131" operator="containsText" text="ALTA">
      <formula>NOT(ISERROR(SEARCH("ALTA",AO30)))</formula>
    </cfRule>
    <cfRule type="containsText" dxfId="92" priority="132" operator="containsText" text="EXTREMA">
      <formula>NOT(ISERROR(SEARCH("EXTREMA",AO30)))</formula>
    </cfRule>
    <cfRule type="containsText" dxfId="91" priority="133" operator="containsText" text="ALTA">
      <formula>NOT(ISERROR(SEARCH("ALTA",AO30)))</formula>
    </cfRule>
    <cfRule type="containsText" dxfId="90" priority="134" operator="containsText" text="MODERADA">
      <formula>NOT(ISERROR(SEARCH("MODERADA",AO30)))</formula>
    </cfRule>
    <cfRule type="containsText" dxfId="89" priority="135" operator="containsText" text="BAJA">
      <formula>NOT(ISERROR(SEARCH("BAJA",AO30)))</formula>
    </cfRule>
    <cfRule type="colorScale" priority="136">
      <colorScale>
        <cfvo type="num" val="1"/>
        <cfvo type="num" val="2"/>
        <cfvo type="num" val="5"/>
        <color rgb="FFF8696B"/>
        <color rgb="FFFFEB84"/>
        <color rgb="FF63BE7B"/>
      </colorScale>
    </cfRule>
    <cfRule type="colorScale" priority="137">
      <colorScale>
        <cfvo type="min"/>
        <cfvo type="percentile" val="50"/>
        <cfvo type="max"/>
        <color rgb="FFF8696B"/>
        <color rgb="FFFFEB84"/>
        <color rgb="FF63BE7B"/>
      </colorScale>
    </cfRule>
  </conditionalFormatting>
  <conditionalFormatting sqref="AO30">
    <cfRule type="containsText" dxfId="88" priority="138" operator="containsText" text="ALTA">
      <formula>NOT(ISERROR(SEARCH("ALTA",AO30)))</formula>
    </cfRule>
    <cfRule type="containsText" dxfId="87" priority="139" operator="containsText" text="EXTREMA">
      <formula>NOT(ISERROR(SEARCH("EXTREMA",AO30)))</formula>
    </cfRule>
    <cfRule type="containsText" dxfId="86" priority="140" operator="containsText" text="ALTA">
      <formula>NOT(ISERROR(SEARCH("ALTA",AO30)))</formula>
    </cfRule>
    <cfRule type="containsText" dxfId="85" priority="141" operator="containsText" text="MODERADA">
      <formula>NOT(ISERROR(SEARCH("MODERADA",AO30)))</formula>
    </cfRule>
    <cfRule type="containsText" dxfId="84" priority="142" operator="containsText" text="BAJA">
      <formula>NOT(ISERROR(SEARCH("BAJA",AO30)))</formula>
    </cfRule>
    <cfRule type="colorScale" priority="143">
      <colorScale>
        <cfvo type="num" val="1"/>
        <cfvo type="num" val="2"/>
        <cfvo type="num" val="5"/>
        <color rgb="FFF8696B"/>
        <color rgb="FFFFEB84"/>
        <color rgb="FF63BE7B"/>
      </colorScale>
    </cfRule>
    <cfRule type="colorScale" priority="144">
      <colorScale>
        <cfvo type="min"/>
        <cfvo type="percentile" val="50"/>
        <cfvo type="max"/>
        <color rgb="FFF8696B"/>
        <color rgb="FFFFEB84"/>
        <color rgb="FF63BE7B"/>
      </colorScale>
    </cfRule>
  </conditionalFormatting>
  <conditionalFormatting sqref="V12">
    <cfRule type="containsText" dxfId="83" priority="89" operator="containsText" text="ALTA">
      <formula>NOT(ISERROR(SEARCH("ALTA",V12)))</formula>
    </cfRule>
    <cfRule type="containsText" dxfId="82" priority="90" operator="containsText" text="EXTREMA">
      <formula>NOT(ISERROR(SEARCH("EXTREMA",V12)))</formula>
    </cfRule>
    <cfRule type="containsText" dxfId="81" priority="91" operator="containsText" text="ALTA">
      <formula>NOT(ISERROR(SEARCH("ALTA",V12)))</formula>
    </cfRule>
    <cfRule type="containsText" dxfId="80" priority="92" operator="containsText" text="MODERADA">
      <formula>NOT(ISERROR(SEARCH("MODERADA",V12)))</formula>
    </cfRule>
    <cfRule type="containsText" dxfId="79" priority="93" operator="containsText" text="BAJA">
      <formula>NOT(ISERROR(SEARCH("BAJA",V12)))</formula>
    </cfRule>
    <cfRule type="colorScale" priority="94">
      <colorScale>
        <cfvo type="num" val="1"/>
        <cfvo type="num" val="2"/>
        <cfvo type="num" val="5"/>
        <color rgb="FFF8696B"/>
        <color rgb="FFFFEB84"/>
        <color rgb="FF63BE7B"/>
      </colorScale>
    </cfRule>
    <cfRule type="colorScale" priority="95">
      <colorScale>
        <cfvo type="min"/>
        <cfvo type="percentile" val="50"/>
        <cfvo type="max"/>
        <color rgb="FFF8696B"/>
        <color rgb="FFFFEB84"/>
        <color rgb="FF63BE7B"/>
      </colorScale>
    </cfRule>
  </conditionalFormatting>
  <conditionalFormatting sqref="V12">
    <cfRule type="containsText" dxfId="78" priority="96" operator="containsText" text="ALTA">
      <formula>NOT(ISERROR(SEARCH("ALTA",V12)))</formula>
    </cfRule>
    <cfRule type="containsText" dxfId="77" priority="97" operator="containsText" text="EXTREMA">
      <formula>NOT(ISERROR(SEARCH("EXTREMA",V12)))</formula>
    </cfRule>
    <cfRule type="containsText" dxfId="76" priority="98" operator="containsText" text="ALTA">
      <formula>NOT(ISERROR(SEARCH("ALTA",V12)))</formula>
    </cfRule>
    <cfRule type="containsText" dxfId="75" priority="99" operator="containsText" text="MODERADA">
      <formula>NOT(ISERROR(SEARCH("MODERADA",V12)))</formula>
    </cfRule>
    <cfRule type="containsText" dxfId="74" priority="100" operator="containsText" text="BAJA">
      <formula>NOT(ISERROR(SEARCH("BAJA",V12)))</formula>
    </cfRule>
    <cfRule type="colorScale" priority="101">
      <colorScale>
        <cfvo type="num" val="1"/>
        <cfvo type="num" val="2"/>
        <cfvo type="num" val="5"/>
        <color rgb="FFF8696B"/>
        <color rgb="FFFFEB84"/>
        <color rgb="FF63BE7B"/>
      </colorScale>
    </cfRule>
    <cfRule type="colorScale" priority="102">
      <colorScale>
        <cfvo type="min"/>
        <cfvo type="percentile" val="50"/>
        <cfvo type="max"/>
        <color rgb="FFF8696B"/>
        <color rgb="FFFFEB84"/>
        <color rgb="FF63BE7B"/>
      </colorScale>
    </cfRule>
  </conditionalFormatting>
  <conditionalFormatting sqref="AO12">
    <cfRule type="containsText" dxfId="73" priority="103" operator="containsText" text="ALTA">
      <formula>NOT(ISERROR(SEARCH("ALTA",AO12)))</formula>
    </cfRule>
    <cfRule type="containsText" dxfId="72" priority="104" operator="containsText" text="EXTREMA">
      <formula>NOT(ISERROR(SEARCH("EXTREMA",AO12)))</formula>
    </cfRule>
    <cfRule type="containsText" dxfId="71" priority="105" operator="containsText" text="ALTA">
      <formula>NOT(ISERROR(SEARCH("ALTA",AO12)))</formula>
    </cfRule>
    <cfRule type="containsText" dxfId="70" priority="106" operator="containsText" text="MODERADA">
      <formula>NOT(ISERROR(SEARCH("MODERADA",AO12)))</formula>
    </cfRule>
    <cfRule type="containsText" dxfId="69" priority="107" operator="containsText" text="BAJA">
      <formula>NOT(ISERROR(SEARCH("BAJA",AO12)))</formula>
    </cfRule>
    <cfRule type="colorScale" priority="108">
      <colorScale>
        <cfvo type="num" val="1"/>
        <cfvo type="num" val="2"/>
        <cfvo type="num" val="5"/>
        <color rgb="FFF8696B"/>
        <color rgb="FFFFEB84"/>
        <color rgb="FF63BE7B"/>
      </colorScale>
    </cfRule>
    <cfRule type="colorScale" priority="109">
      <colorScale>
        <cfvo type="min"/>
        <cfvo type="percentile" val="50"/>
        <cfvo type="max"/>
        <color rgb="FFF8696B"/>
        <color rgb="FFFFEB84"/>
        <color rgb="FF63BE7B"/>
      </colorScale>
    </cfRule>
  </conditionalFormatting>
  <conditionalFormatting sqref="AO12">
    <cfRule type="containsText" dxfId="68" priority="110" operator="containsText" text="ALTA">
      <formula>NOT(ISERROR(SEARCH("ALTA",AO12)))</formula>
    </cfRule>
    <cfRule type="containsText" dxfId="67" priority="111" operator="containsText" text="EXTREMA">
      <formula>NOT(ISERROR(SEARCH("EXTREMA",AO12)))</formula>
    </cfRule>
    <cfRule type="containsText" dxfId="66" priority="112" operator="containsText" text="ALTA">
      <formula>NOT(ISERROR(SEARCH("ALTA",AO12)))</formula>
    </cfRule>
    <cfRule type="containsText" dxfId="65" priority="113" operator="containsText" text="MODERADA">
      <formula>NOT(ISERROR(SEARCH("MODERADA",AO12)))</formula>
    </cfRule>
    <cfRule type="containsText" dxfId="64" priority="114" operator="containsText" text="BAJA">
      <formula>NOT(ISERROR(SEARCH("BAJA",AO12)))</formula>
    </cfRule>
    <cfRule type="colorScale" priority="115">
      <colorScale>
        <cfvo type="num" val="1"/>
        <cfvo type="num" val="2"/>
        <cfvo type="num" val="5"/>
        <color rgb="FFF8696B"/>
        <color rgb="FFFFEB84"/>
        <color rgb="FF63BE7B"/>
      </colorScale>
    </cfRule>
    <cfRule type="colorScale" priority="116">
      <colorScale>
        <cfvo type="min"/>
        <cfvo type="percentile" val="50"/>
        <cfvo type="max"/>
        <color rgb="FFF8696B"/>
        <color rgb="FFFFEB84"/>
        <color rgb="FF63BE7B"/>
      </colorScale>
    </cfRule>
  </conditionalFormatting>
  <conditionalFormatting sqref="V16">
    <cfRule type="containsText" dxfId="63" priority="61" operator="containsText" text="ALTA">
      <formula>NOT(ISERROR(SEARCH("ALTA",V16)))</formula>
    </cfRule>
    <cfRule type="containsText" dxfId="62" priority="62" operator="containsText" text="EXTREMA">
      <formula>NOT(ISERROR(SEARCH("EXTREMA",V16)))</formula>
    </cfRule>
    <cfRule type="containsText" dxfId="61" priority="63" operator="containsText" text="ALTA">
      <formula>NOT(ISERROR(SEARCH("ALTA",V16)))</formula>
    </cfRule>
    <cfRule type="containsText" dxfId="60" priority="64" operator="containsText" text="MODERADA">
      <formula>NOT(ISERROR(SEARCH("MODERADA",V16)))</formula>
    </cfRule>
    <cfRule type="containsText" dxfId="59" priority="65" operator="containsText" text="BAJA">
      <formula>NOT(ISERROR(SEARCH("BAJA",V16)))</formula>
    </cfRule>
    <cfRule type="colorScale" priority="66">
      <colorScale>
        <cfvo type="num" val="1"/>
        <cfvo type="num" val="2"/>
        <cfvo type="num" val="5"/>
        <color rgb="FFF8696B"/>
        <color rgb="FFFFEB84"/>
        <color rgb="FF63BE7B"/>
      </colorScale>
    </cfRule>
    <cfRule type="colorScale" priority="67">
      <colorScale>
        <cfvo type="min"/>
        <cfvo type="percentile" val="50"/>
        <cfvo type="max"/>
        <color rgb="FFF8696B"/>
        <color rgb="FFFFEB84"/>
        <color rgb="FF63BE7B"/>
      </colorScale>
    </cfRule>
  </conditionalFormatting>
  <conditionalFormatting sqref="V16">
    <cfRule type="containsText" dxfId="58" priority="68" operator="containsText" text="ALTA">
      <formula>NOT(ISERROR(SEARCH("ALTA",V16)))</formula>
    </cfRule>
    <cfRule type="containsText" dxfId="57" priority="69" operator="containsText" text="EXTREMA">
      <formula>NOT(ISERROR(SEARCH("EXTREMA",V16)))</formula>
    </cfRule>
    <cfRule type="containsText" dxfId="56" priority="70" operator="containsText" text="ALTA">
      <formula>NOT(ISERROR(SEARCH("ALTA",V16)))</formula>
    </cfRule>
    <cfRule type="containsText" dxfId="55" priority="71" operator="containsText" text="MODERADA">
      <formula>NOT(ISERROR(SEARCH("MODERADA",V16)))</formula>
    </cfRule>
    <cfRule type="containsText" dxfId="54" priority="72" operator="containsText" text="BAJA">
      <formula>NOT(ISERROR(SEARCH("BAJA",V16)))</formula>
    </cfRule>
    <cfRule type="colorScale" priority="73">
      <colorScale>
        <cfvo type="num" val="1"/>
        <cfvo type="num" val="2"/>
        <cfvo type="num" val="5"/>
        <color rgb="FFF8696B"/>
        <color rgb="FFFFEB84"/>
        <color rgb="FF63BE7B"/>
      </colorScale>
    </cfRule>
    <cfRule type="colorScale" priority="74">
      <colorScale>
        <cfvo type="min"/>
        <cfvo type="percentile" val="50"/>
        <cfvo type="max"/>
        <color rgb="FFF8696B"/>
        <color rgb="FFFFEB84"/>
        <color rgb="FF63BE7B"/>
      </colorScale>
    </cfRule>
  </conditionalFormatting>
  <conditionalFormatting sqref="AO16">
    <cfRule type="containsText" dxfId="53" priority="75" operator="containsText" text="ALTA">
      <formula>NOT(ISERROR(SEARCH("ALTA",AO16)))</formula>
    </cfRule>
    <cfRule type="containsText" dxfId="52" priority="76" operator="containsText" text="EXTREMA">
      <formula>NOT(ISERROR(SEARCH("EXTREMA",AO16)))</formula>
    </cfRule>
    <cfRule type="containsText" dxfId="51" priority="77" operator="containsText" text="ALTA">
      <formula>NOT(ISERROR(SEARCH("ALTA",AO16)))</formula>
    </cfRule>
    <cfRule type="containsText" dxfId="50" priority="78" operator="containsText" text="MODERADA">
      <formula>NOT(ISERROR(SEARCH("MODERADA",AO16)))</formula>
    </cfRule>
    <cfRule type="containsText" dxfId="49" priority="79" operator="containsText" text="BAJA">
      <formula>NOT(ISERROR(SEARCH("BAJA",AO16)))</formula>
    </cfRule>
    <cfRule type="colorScale" priority="80">
      <colorScale>
        <cfvo type="num" val="1"/>
        <cfvo type="num" val="2"/>
        <cfvo type="num" val="5"/>
        <color rgb="FFF8696B"/>
        <color rgb="FFFFEB84"/>
        <color rgb="FF63BE7B"/>
      </colorScale>
    </cfRule>
    <cfRule type="colorScale" priority="81">
      <colorScale>
        <cfvo type="min"/>
        <cfvo type="percentile" val="50"/>
        <cfvo type="max"/>
        <color rgb="FFF8696B"/>
        <color rgb="FFFFEB84"/>
        <color rgb="FF63BE7B"/>
      </colorScale>
    </cfRule>
  </conditionalFormatting>
  <conditionalFormatting sqref="AO16">
    <cfRule type="containsText" dxfId="48" priority="82" operator="containsText" text="ALTA">
      <formula>NOT(ISERROR(SEARCH("ALTA",AO16)))</formula>
    </cfRule>
    <cfRule type="containsText" dxfId="47" priority="83" operator="containsText" text="EXTREMA">
      <formula>NOT(ISERROR(SEARCH("EXTREMA",AO16)))</formula>
    </cfRule>
    <cfRule type="containsText" dxfId="46" priority="84" operator="containsText" text="ALTA">
      <formula>NOT(ISERROR(SEARCH("ALTA",AO16)))</formula>
    </cfRule>
    <cfRule type="containsText" dxfId="45" priority="85" operator="containsText" text="MODERADA">
      <formula>NOT(ISERROR(SEARCH("MODERADA",AO16)))</formula>
    </cfRule>
    <cfRule type="containsText" dxfId="44" priority="86" operator="containsText" text="BAJA">
      <formula>NOT(ISERROR(SEARCH("BAJA",AO16)))</formula>
    </cfRule>
    <cfRule type="colorScale" priority="87">
      <colorScale>
        <cfvo type="num" val="1"/>
        <cfvo type="num" val="2"/>
        <cfvo type="num" val="5"/>
        <color rgb="FFF8696B"/>
        <color rgb="FFFFEB84"/>
        <color rgb="FF63BE7B"/>
      </colorScale>
    </cfRule>
    <cfRule type="colorScale" priority="88">
      <colorScale>
        <cfvo type="min"/>
        <cfvo type="percentile" val="50"/>
        <cfvo type="max"/>
        <color rgb="FFF8696B"/>
        <color rgb="FFFFEB84"/>
        <color rgb="FF63BE7B"/>
      </colorScale>
    </cfRule>
  </conditionalFormatting>
  <conditionalFormatting sqref="V11">
    <cfRule type="containsText" dxfId="43" priority="33" operator="containsText" text="ALTA">
      <formula>NOT(ISERROR(SEARCH("ALTA",V11)))</formula>
    </cfRule>
    <cfRule type="containsText" dxfId="42" priority="34" operator="containsText" text="EXTREMA">
      <formula>NOT(ISERROR(SEARCH("EXTREMA",V11)))</formula>
    </cfRule>
    <cfRule type="containsText" dxfId="41" priority="35" operator="containsText" text="ALTA">
      <formula>NOT(ISERROR(SEARCH("ALTA",V11)))</formula>
    </cfRule>
    <cfRule type="containsText" dxfId="40" priority="36" operator="containsText" text="MODERADA">
      <formula>NOT(ISERROR(SEARCH("MODERADA",V11)))</formula>
    </cfRule>
    <cfRule type="containsText" dxfId="39" priority="37" operator="containsText" text="BAJA">
      <formula>NOT(ISERROR(SEARCH("BAJA",V11)))</formula>
    </cfRule>
    <cfRule type="colorScale" priority="38">
      <colorScale>
        <cfvo type="num" val="1"/>
        <cfvo type="num" val="2"/>
        <cfvo type="num" val="5"/>
        <color rgb="FFF8696B"/>
        <color rgb="FFFFEB84"/>
        <color rgb="FF63BE7B"/>
      </colorScale>
    </cfRule>
    <cfRule type="colorScale" priority="39">
      <colorScale>
        <cfvo type="min"/>
        <cfvo type="percentile" val="50"/>
        <cfvo type="max"/>
        <color rgb="FFF8696B"/>
        <color rgb="FFFFEB84"/>
        <color rgb="FF63BE7B"/>
      </colorScale>
    </cfRule>
  </conditionalFormatting>
  <conditionalFormatting sqref="V11">
    <cfRule type="containsText" dxfId="38" priority="40" operator="containsText" text="ALTA">
      <formula>NOT(ISERROR(SEARCH("ALTA",V11)))</formula>
    </cfRule>
    <cfRule type="containsText" dxfId="37" priority="41" operator="containsText" text="EXTREMA">
      <formula>NOT(ISERROR(SEARCH("EXTREMA",V11)))</formula>
    </cfRule>
    <cfRule type="containsText" dxfId="36" priority="42" operator="containsText" text="ALTA">
      <formula>NOT(ISERROR(SEARCH("ALTA",V11)))</formula>
    </cfRule>
    <cfRule type="containsText" dxfId="35" priority="43" operator="containsText" text="MODERADA">
      <formula>NOT(ISERROR(SEARCH("MODERADA",V11)))</formula>
    </cfRule>
    <cfRule type="containsText" dxfId="34" priority="44" operator="containsText" text="BAJA">
      <formula>NOT(ISERROR(SEARCH("BAJA",V11)))</formula>
    </cfRule>
    <cfRule type="colorScale" priority="45">
      <colorScale>
        <cfvo type="num" val="1"/>
        <cfvo type="num" val="2"/>
        <cfvo type="num" val="5"/>
        <color rgb="FFF8696B"/>
        <color rgb="FFFFEB84"/>
        <color rgb="FF63BE7B"/>
      </colorScale>
    </cfRule>
    <cfRule type="colorScale" priority="46">
      <colorScale>
        <cfvo type="min"/>
        <cfvo type="percentile" val="50"/>
        <cfvo type="max"/>
        <color rgb="FFF8696B"/>
        <color rgb="FFFFEB84"/>
        <color rgb="FF63BE7B"/>
      </colorScale>
    </cfRule>
  </conditionalFormatting>
  <conditionalFormatting sqref="AO11">
    <cfRule type="containsText" dxfId="33" priority="47" operator="containsText" text="ALTA">
      <formula>NOT(ISERROR(SEARCH("ALTA",AO11)))</formula>
    </cfRule>
    <cfRule type="containsText" dxfId="32" priority="48" operator="containsText" text="EXTREMA">
      <formula>NOT(ISERROR(SEARCH("EXTREMA",AO11)))</formula>
    </cfRule>
    <cfRule type="containsText" dxfId="31" priority="49" operator="containsText" text="ALTA">
      <formula>NOT(ISERROR(SEARCH("ALTA",AO11)))</formula>
    </cfRule>
    <cfRule type="containsText" dxfId="30" priority="50" operator="containsText" text="MODERADA">
      <formula>NOT(ISERROR(SEARCH("MODERADA",AO11)))</formula>
    </cfRule>
    <cfRule type="containsText" dxfId="29" priority="51" operator="containsText" text="BAJA">
      <formula>NOT(ISERROR(SEARCH("BAJA",AO11)))</formula>
    </cfRule>
    <cfRule type="colorScale" priority="52">
      <colorScale>
        <cfvo type="num" val="1"/>
        <cfvo type="num" val="2"/>
        <cfvo type="num" val="5"/>
        <color rgb="FFF8696B"/>
        <color rgb="FFFFEB84"/>
        <color rgb="FF63BE7B"/>
      </colorScale>
    </cfRule>
    <cfRule type="colorScale" priority="53">
      <colorScale>
        <cfvo type="min"/>
        <cfvo type="percentile" val="50"/>
        <cfvo type="max"/>
        <color rgb="FFF8696B"/>
        <color rgb="FFFFEB84"/>
        <color rgb="FF63BE7B"/>
      </colorScale>
    </cfRule>
  </conditionalFormatting>
  <conditionalFormatting sqref="AO11">
    <cfRule type="containsText" dxfId="28" priority="54" operator="containsText" text="ALTA">
      <formula>NOT(ISERROR(SEARCH("ALTA",AO11)))</formula>
    </cfRule>
    <cfRule type="containsText" dxfId="27" priority="55" operator="containsText" text="EXTREMA">
      <formula>NOT(ISERROR(SEARCH("EXTREMA",AO11)))</formula>
    </cfRule>
    <cfRule type="containsText" dxfId="26" priority="56" operator="containsText" text="ALTA">
      <formula>NOT(ISERROR(SEARCH("ALTA",AO11)))</formula>
    </cfRule>
    <cfRule type="containsText" dxfId="25" priority="57" operator="containsText" text="MODERADA">
      <formula>NOT(ISERROR(SEARCH("MODERADA",AO11)))</formula>
    </cfRule>
    <cfRule type="containsText" dxfId="24" priority="58" operator="containsText" text="BAJA">
      <formula>NOT(ISERROR(SEARCH("BAJA",AO11)))</formula>
    </cfRule>
    <cfRule type="colorScale" priority="59">
      <colorScale>
        <cfvo type="num" val="1"/>
        <cfvo type="num" val="2"/>
        <cfvo type="num" val="5"/>
        <color rgb="FFF8696B"/>
        <color rgb="FFFFEB84"/>
        <color rgb="FF63BE7B"/>
      </colorScale>
    </cfRule>
    <cfRule type="colorScale" priority="60">
      <colorScale>
        <cfvo type="min"/>
        <cfvo type="percentile" val="50"/>
        <cfvo type="max"/>
        <color rgb="FFF8696B"/>
        <color rgb="FFFFEB84"/>
        <color rgb="FF63BE7B"/>
      </colorScale>
    </cfRule>
  </conditionalFormatting>
  <conditionalFormatting sqref="V31">
    <cfRule type="containsText" dxfId="23" priority="5" operator="containsText" text="ALTA">
      <formula>NOT(ISERROR(SEARCH("ALTA",V31)))</formula>
    </cfRule>
    <cfRule type="containsText" dxfId="22" priority="6" operator="containsText" text="EXTREMA">
      <formula>NOT(ISERROR(SEARCH("EXTREMA",V31)))</formula>
    </cfRule>
    <cfRule type="containsText" dxfId="21" priority="7" operator="containsText" text="ALTA">
      <formula>NOT(ISERROR(SEARCH("ALTA",V31)))</formula>
    </cfRule>
    <cfRule type="containsText" dxfId="20" priority="8" operator="containsText" text="MODERADA">
      <formula>NOT(ISERROR(SEARCH("MODERADA",V31)))</formula>
    </cfRule>
    <cfRule type="containsText" dxfId="19" priority="9" operator="containsText" text="BAJA">
      <formula>NOT(ISERROR(SEARCH("BAJA",V31)))</formula>
    </cfRule>
    <cfRule type="colorScale" priority="10">
      <colorScale>
        <cfvo type="num" val="1"/>
        <cfvo type="num" val="2"/>
        <cfvo type="num" val="5"/>
        <color rgb="FFF8696B"/>
        <color rgb="FFFFEB84"/>
        <color rgb="FF63BE7B"/>
      </colorScale>
    </cfRule>
    <cfRule type="colorScale" priority="11">
      <colorScale>
        <cfvo type="min"/>
        <cfvo type="percentile" val="50"/>
        <cfvo type="max"/>
        <color rgb="FFF8696B"/>
        <color rgb="FFFFEB84"/>
        <color rgb="FF63BE7B"/>
      </colorScale>
    </cfRule>
  </conditionalFormatting>
  <conditionalFormatting sqref="V31">
    <cfRule type="containsText" dxfId="18" priority="12" operator="containsText" text="ALTA">
      <formula>NOT(ISERROR(SEARCH("ALTA",V31)))</formula>
    </cfRule>
    <cfRule type="containsText" dxfId="17" priority="13" operator="containsText" text="EXTREMA">
      <formula>NOT(ISERROR(SEARCH("EXTREMA",V31)))</formula>
    </cfRule>
    <cfRule type="containsText" dxfId="16" priority="14" operator="containsText" text="ALTA">
      <formula>NOT(ISERROR(SEARCH("ALTA",V31)))</formula>
    </cfRule>
    <cfRule type="containsText" dxfId="15" priority="15" operator="containsText" text="MODERADA">
      <formula>NOT(ISERROR(SEARCH("MODERADA",V31)))</formula>
    </cfRule>
    <cfRule type="containsText" dxfId="14" priority="16" operator="containsText" text="BAJA">
      <formula>NOT(ISERROR(SEARCH("BAJA",V31)))</formula>
    </cfRule>
    <cfRule type="colorScale" priority="17">
      <colorScale>
        <cfvo type="num" val="1"/>
        <cfvo type="num" val="2"/>
        <cfvo type="num" val="5"/>
        <color rgb="FFF8696B"/>
        <color rgb="FFFFEB84"/>
        <color rgb="FF63BE7B"/>
      </colorScale>
    </cfRule>
    <cfRule type="colorScale" priority="18">
      <colorScale>
        <cfvo type="min"/>
        <cfvo type="percentile" val="50"/>
        <cfvo type="max"/>
        <color rgb="FFF8696B"/>
        <color rgb="FFFFEB84"/>
        <color rgb="FF63BE7B"/>
      </colorScale>
    </cfRule>
  </conditionalFormatting>
  <conditionalFormatting sqref="AO31">
    <cfRule type="containsText" dxfId="13" priority="19" operator="containsText" text="ALTA">
      <formula>NOT(ISERROR(SEARCH("ALTA",AO31)))</formula>
    </cfRule>
    <cfRule type="containsText" dxfId="12" priority="20" operator="containsText" text="EXTREMA">
      <formula>NOT(ISERROR(SEARCH("EXTREMA",AO31)))</formula>
    </cfRule>
    <cfRule type="containsText" dxfId="11" priority="21" operator="containsText" text="ALTA">
      <formula>NOT(ISERROR(SEARCH("ALTA",AO31)))</formula>
    </cfRule>
    <cfRule type="containsText" dxfId="10" priority="22" operator="containsText" text="MODERADA">
      <formula>NOT(ISERROR(SEARCH("MODERADA",AO31)))</formula>
    </cfRule>
    <cfRule type="containsText" dxfId="9" priority="23" operator="containsText" text="BAJA">
      <formula>NOT(ISERROR(SEARCH("BAJA",AO31)))</formula>
    </cfRule>
    <cfRule type="colorScale" priority="24">
      <colorScale>
        <cfvo type="num" val="1"/>
        <cfvo type="num" val="2"/>
        <cfvo type="num" val="5"/>
        <color rgb="FFF8696B"/>
        <color rgb="FFFFEB84"/>
        <color rgb="FF63BE7B"/>
      </colorScale>
    </cfRule>
    <cfRule type="colorScale" priority="25">
      <colorScale>
        <cfvo type="min"/>
        <cfvo type="percentile" val="50"/>
        <cfvo type="max"/>
        <color rgb="FFF8696B"/>
        <color rgb="FFFFEB84"/>
        <color rgb="FF63BE7B"/>
      </colorScale>
    </cfRule>
  </conditionalFormatting>
  <conditionalFormatting sqref="AO31">
    <cfRule type="containsText" dxfId="8" priority="26" operator="containsText" text="ALTA">
      <formula>NOT(ISERROR(SEARCH("ALTA",AO31)))</formula>
    </cfRule>
    <cfRule type="containsText" dxfId="7" priority="27" operator="containsText" text="EXTREMA">
      <formula>NOT(ISERROR(SEARCH("EXTREMA",AO31)))</formula>
    </cfRule>
    <cfRule type="containsText" dxfId="6" priority="28" operator="containsText" text="ALTA">
      <formula>NOT(ISERROR(SEARCH("ALTA",AO31)))</formula>
    </cfRule>
    <cfRule type="containsText" dxfId="5" priority="29" operator="containsText" text="MODERADA">
      <formula>NOT(ISERROR(SEARCH("MODERADA",AO31)))</formula>
    </cfRule>
    <cfRule type="containsText" dxfId="4" priority="30" operator="containsText" text="BAJA">
      <formula>NOT(ISERROR(SEARCH("BAJA",AO31)))</formula>
    </cfRule>
    <cfRule type="colorScale" priority="31">
      <colorScale>
        <cfvo type="num" val="1"/>
        <cfvo type="num" val="2"/>
        <cfvo type="num" val="5"/>
        <color rgb="FFF8696B"/>
        <color rgb="FFFFEB84"/>
        <color rgb="FF63BE7B"/>
      </colorScale>
    </cfRule>
    <cfRule type="colorScale" priority="32">
      <colorScale>
        <cfvo type="min"/>
        <cfvo type="percentile" val="50"/>
        <cfvo type="max"/>
        <color rgb="FFF8696B"/>
        <color rgb="FFFFEB84"/>
        <color rgb="FF63BE7B"/>
      </colorScale>
    </cfRule>
  </conditionalFormatting>
  <conditionalFormatting sqref="BB6:BB7">
    <cfRule type="containsText" dxfId="3" priority="4" operator="containsText" text="INCUMPLIDA">
      <formula>NOT(ISERROR(SEARCH("INCUMPLIDA",BB6)))</formula>
    </cfRule>
  </conditionalFormatting>
  <conditionalFormatting sqref="BB9:BB34">
    <cfRule type="containsText" dxfId="2" priority="3" operator="containsText" text="SIN INICIAR">
      <formula>NOT(ISERROR(SEARCH("SIN INICIAR",BB9)))</formula>
    </cfRule>
    <cfRule type="containsText" dxfId="1" priority="2" operator="containsText" text="EN PROCESO">
      <formula>NOT(ISERROR(SEARCH("EN PROCESO",BB9)))</formula>
    </cfRule>
    <cfRule type="containsText" dxfId="0" priority="1" operator="containsText" text="TERMINADA">
      <formula>NOT(ISERROR(SEARCH("TERMINADA",BB9)))</formula>
    </cfRule>
  </conditionalFormatting>
  <dataValidations count="5">
    <dataValidation type="list" allowBlank="1" showInputMessage="1" showErrorMessage="1" sqref="O9 O27:O31 O21 O25 O11:O19" xr:uid="{00000000-0002-0000-0100-000000000000}">
      <formula1>Frecuencia</formula1>
    </dataValidation>
    <dataValidation type="list" allowBlank="1" showInputMessage="1" showErrorMessage="1" sqref="R9 R27:R31 R21 R25 R11:R19" xr:uid="{00000000-0002-0000-0100-000001000000}">
      <formula1>Impacto</formula1>
    </dataValidation>
    <dataValidation type="list" allowBlank="1" showInputMessage="1" showErrorMessage="1" sqref="A9:A34" xr:uid="{00000000-0002-0000-0100-000002000000}">
      <formula1>Macroprocesos</formula1>
    </dataValidation>
    <dataValidation type="list" allowBlank="1" showInputMessage="1" showErrorMessage="1" sqref="B9:B34" xr:uid="{00000000-0002-0000-0100-000003000000}">
      <formula1>Procesos</formula1>
    </dataValidation>
    <dataValidation type="list" allowBlank="1" showInputMessage="1" showErrorMessage="1" sqref="M25:M31 M9:M21" xr:uid="{00000000-0002-0000-0100-000004000000}">
      <formula1>INDIRECT(L9)</formula1>
    </dataValidation>
  </dataValidations>
  <printOptions horizontalCentered="1"/>
  <pageMargins left="0.11" right="0.13" top="0.27559055118110237" bottom="0.32" header="0.19685039370078741" footer="0.17"/>
  <pageSetup paperSize="281" scale="60" pageOrder="overThenDown" orientation="landscape" r:id="rId1"/>
  <ignoredErrors>
    <ignoredError sqref="BB11" unlockedFormula="1"/>
    <ignoredError sqref="BB12"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'[Matriz-de-riesgos-de-Corrupcion-2023-Version-2-13.03.2023-New (1).xlsx]Listas'!#REF!</xm:f>
          </x14:formula1>
          <xm:sqref>AE9:AG9 AC9 N9 N30:N31 E30:E34 G30:G31 L30:L31 AA30:AA34 AC30:AC34 AE30:AG34 G27 N25:N27 G25 L25:L27 G21 N11:N21 E9:E27 G9:G19 L9:L21 AA11:AA27 AC11:AC27 AE11:AG27</xm:sqref>
        </x14:dataValidation>
        <x14:dataValidation type="list" allowBlank="1" showInputMessage="1" showErrorMessage="1" xr:uid="{00000000-0002-0000-0100-000013000000}">
          <x14:formula1>
            <xm:f>Hoja1!$B$2:$B$34</xm:f>
          </x14:formula1>
          <xm:sqref>AZ21:AZ34 AZ9 AZ11:AZ19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topLeftCell="A7" workbookViewId="0">
      <selection activeCell="D11" sqref="D11"/>
    </sheetView>
  </sheetViews>
  <sheetFormatPr baseColWidth="10" defaultColWidth="10.77734375" defaultRowHeight="14.4" x14ac:dyDescent="0.3"/>
  <cols>
    <col min="2" max="2" width="11.5546875" style="97"/>
  </cols>
  <sheetData>
    <row r="2" spans="2:2" x14ac:dyDescent="0.3">
      <c r="B2" s="97">
        <v>0</v>
      </c>
    </row>
    <row r="3" spans="2:2" x14ac:dyDescent="0.3">
      <c r="B3" s="97">
        <v>0.3</v>
      </c>
    </row>
    <row r="4" spans="2:2" x14ac:dyDescent="0.3">
      <c r="B4" s="97">
        <v>0.5</v>
      </c>
    </row>
    <row r="5" spans="2:2" x14ac:dyDescent="0.3">
      <c r="B5" s="97">
        <v>1</v>
      </c>
    </row>
    <row r="6" spans="2:2" x14ac:dyDescent="0.3">
      <c r="B6" s="97">
        <v>2</v>
      </c>
    </row>
    <row r="7" spans="2:2" x14ac:dyDescent="0.3">
      <c r="B7" s="97">
        <v>3</v>
      </c>
    </row>
    <row r="8" spans="2:2" x14ac:dyDescent="0.3">
      <c r="B8" s="97">
        <v>4</v>
      </c>
    </row>
    <row r="9" spans="2:2" x14ac:dyDescent="0.3">
      <c r="B9" s="97">
        <v>5</v>
      </c>
    </row>
    <row r="10" spans="2:2" x14ac:dyDescent="0.3">
      <c r="B10" s="97">
        <v>6</v>
      </c>
    </row>
    <row r="11" spans="2:2" x14ac:dyDescent="0.3">
      <c r="B11" s="97">
        <v>7</v>
      </c>
    </row>
    <row r="12" spans="2:2" x14ac:dyDescent="0.3">
      <c r="B12" s="97">
        <v>8</v>
      </c>
    </row>
    <row r="13" spans="2:2" x14ac:dyDescent="0.3">
      <c r="B13" s="97">
        <v>9</v>
      </c>
    </row>
    <row r="14" spans="2:2" x14ac:dyDescent="0.3">
      <c r="B14" s="97">
        <v>10</v>
      </c>
    </row>
    <row r="15" spans="2:2" x14ac:dyDescent="0.3">
      <c r="B15" s="97">
        <v>11</v>
      </c>
    </row>
    <row r="16" spans="2:2" x14ac:dyDescent="0.3">
      <c r="B16" s="97">
        <v>12</v>
      </c>
    </row>
    <row r="17" spans="2:2" x14ac:dyDescent="0.3">
      <c r="B17" s="97">
        <v>13</v>
      </c>
    </row>
    <row r="18" spans="2:2" x14ac:dyDescent="0.3">
      <c r="B18" s="97">
        <v>14</v>
      </c>
    </row>
    <row r="19" spans="2:2" x14ac:dyDescent="0.3">
      <c r="B19" s="97">
        <v>15</v>
      </c>
    </row>
    <row r="20" spans="2:2" x14ac:dyDescent="0.3">
      <c r="B20" s="97">
        <v>16</v>
      </c>
    </row>
    <row r="21" spans="2:2" x14ac:dyDescent="0.3">
      <c r="B21" s="97">
        <v>17</v>
      </c>
    </row>
    <row r="22" spans="2:2" x14ac:dyDescent="0.3">
      <c r="B22" s="97">
        <v>18</v>
      </c>
    </row>
    <row r="23" spans="2:2" x14ac:dyDescent="0.3">
      <c r="B23" s="97">
        <v>19</v>
      </c>
    </row>
    <row r="24" spans="2:2" x14ac:dyDescent="0.3">
      <c r="B24" s="97">
        <v>20</v>
      </c>
    </row>
    <row r="25" spans="2:2" x14ac:dyDescent="0.3">
      <c r="B25" s="97">
        <v>21</v>
      </c>
    </row>
    <row r="26" spans="2:2" x14ac:dyDescent="0.3">
      <c r="B26" s="97">
        <v>22</v>
      </c>
    </row>
    <row r="27" spans="2:2" x14ac:dyDescent="0.3">
      <c r="B27" s="97">
        <v>23</v>
      </c>
    </row>
    <row r="28" spans="2:2" x14ac:dyDescent="0.3">
      <c r="B28" s="97">
        <v>24</v>
      </c>
    </row>
    <row r="29" spans="2:2" x14ac:dyDescent="0.3">
      <c r="B29" s="97">
        <v>25</v>
      </c>
    </row>
    <row r="30" spans="2:2" x14ac:dyDescent="0.3">
      <c r="B30" s="97">
        <v>26</v>
      </c>
    </row>
    <row r="31" spans="2:2" x14ac:dyDescent="0.3">
      <c r="B31" s="97">
        <v>27</v>
      </c>
    </row>
    <row r="32" spans="2:2" x14ac:dyDescent="0.3">
      <c r="B32" s="97">
        <v>28</v>
      </c>
    </row>
    <row r="33" spans="2:2" x14ac:dyDescent="0.3">
      <c r="B33" s="97">
        <v>29</v>
      </c>
    </row>
    <row r="34" spans="2:2" x14ac:dyDescent="0.3">
      <c r="B34" s="97">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16"/>
  <sheetViews>
    <sheetView topLeftCell="R1" zoomScale="120" zoomScaleNormal="120" workbookViewId="0">
      <selection activeCell="U5" sqref="U5"/>
    </sheetView>
  </sheetViews>
  <sheetFormatPr baseColWidth="10" defaultColWidth="10.77734375" defaultRowHeight="14.4" x14ac:dyDescent="0.3"/>
  <cols>
    <col min="1" max="1" width="31.77734375" bestFit="1" customWidth="1"/>
    <col min="2" max="2" width="51.33203125" bestFit="1" customWidth="1"/>
    <col min="3" max="3" width="15.5546875" customWidth="1"/>
    <col min="4" max="6" width="22.77734375" customWidth="1"/>
    <col min="7" max="7" width="12.109375" bestFit="1" customWidth="1"/>
    <col min="8" max="8" width="13.5546875" customWidth="1"/>
    <col min="9" max="9" width="6.33203125" bestFit="1" customWidth="1"/>
    <col min="10" max="10" width="23.6640625" bestFit="1" customWidth="1"/>
    <col min="11" max="11" width="12" customWidth="1"/>
    <col min="14" max="14" width="18.109375" customWidth="1"/>
    <col min="15" max="15" width="13.88671875" customWidth="1"/>
    <col min="16" max="16" width="41.44140625" bestFit="1" customWidth="1"/>
    <col min="18" max="18" width="12" customWidth="1"/>
    <col min="19" max="19" width="13.33203125" bestFit="1" customWidth="1"/>
    <col min="20" max="20" width="14.6640625" bestFit="1" customWidth="1"/>
  </cols>
  <sheetData>
    <row r="2" spans="1:25" s="34" customFormat="1" x14ac:dyDescent="0.3">
      <c r="A2" s="34" t="s">
        <v>9</v>
      </c>
      <c r="B2" s="34" t="s">
        <v>10</v>
      </c>
      <c r="C2" s="34" t="s">
        <v>35</v>
      </c>
      <c r="D2" s="34" t="s">
        <v>163</v>
      </c>
      <c r="E2" s="34" t="s">
        <v>152</v>
      </c>
      <c r="F2" s="34" t="s">
        <v>157</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201</v>
      </c>
      <c r="V2" s="34" t="s">
        <v>213</v>
      </c>
      <c r="W2" s="34" t="s">
        <v>203</v>
      </c>
      <c r="X2" s="34" t="s">
        <v>204</v>
      </c>
      <c r="Y2" s="34" t="s">
        <v>205</v>
      </c>
    </row>
    <row r="3" spans="1:25" x14ac:dyDescent="0.3">
      <c r="E3" t="s">
        <v>153</v>
      </c>
      <c r="F3" t="s">
        <v>158</v>
      </c>
    </row>
    <row r="4" spans="1:25" x14ac:dyDescent="0.3">
      <c r="A4" t="s">
        <v>13</v>
      </c>
      <c r="B4" t="s">
        <v>14</v>
      </c>
      <c r="C4" t="s">
        <v>15</v>
      </c>
      <c r="D4" t="s">
        <v>164</v>
      </c>
      <c r="E4" t="s">
        <v>154</v>
      </c>
      <c r="F4" t="s">
        <v>190</v>
      </c>
      <c r="G4" t="s">
        <v>195</v>
      </c>
      <c r="H4" t="s">
        <v>197</v>
      </c>
      <c r="I4" t="s">
        <v>16</v>
      </c>
      <c r="J4" t="s">
        <v>17</v>
      </c>
      <c r="K4" t="s">
        <v>61</v>
      </c>
      <c r="L4" t="s">
        <v>63</v>
      </c>
      <c r="M4" t="s">
        <v>65</v>
      </c>
      <c r="N4" t="s">
        <v>67</v>
      </c>
      <c r="O4" t="s">
        <v>69</v>
      </c>
      <c r="P4" t="s">
        <v>71</v>
      </c>
      <c r="Q4" t="s">
        <v>73</v>
      </c>
      <c r="R4" t="s">
        <v>99</v>
      </c>
      <c r="S4" t="s">
        <v>102</v>
      </c>
      <c r="T4" t="s">
        <v>102</v>
      </c>
      <c r="U4" t="s">
        <v>206</v>
      </c>
      <c r="V4" t="s">
        <v>212</v>
      </c>
      <c r="W4" t="s">
        <v>215</v>
      </c>
      <c r="X4" t="s">
        <v>216</v>
      </c>
      <c r="Y4" t="s">
        <v>219</v>
      </c>
    </row>
    <row r="5" spans="1:25" x14ac:dyDescent="0.3">
      <c r="A5" t="s">
        <v>18</v>
      </c>
      <c r="B5" t="s">
        <v>19</v>
      </c>
      <c r="C5" t="s">
        <v>20</v>
      </c>
      <c r="D5" t="s">
        <v>165</v>
      </c>
      <c r="F5" t="s">
        <v>160</v>
      </c>
      <c r="G5" t="s">
        <v>17</v>
      </c>
      <c r="H5" t="s">
        <v>52</v>
      </c>
      <c r="I5" t="s">
        <v>21</v>
      </c>
      <c r="J5" t="s">
        <v>22</v>
      </c>
      <c r="K5" t="s">
        <v>62</v>
      </c>
      <c r="L5" t="s">
        <v>64</v>
      </c>
      <c r="M5" t="s">
        <v>66</v>
      </c>
      <c r="N5" t="s">
        <v>68</v>
      </c>
      <c r="O5" t="s">
        <v>70</v>
      </c>
      <c r="P5" t="s">
        <v>72</v>
      </c>
      <c r="Q5" t="s">
        <v>74</v>
      </c>
      <c r="R5" t="s">
        <v>24</v>
      </c>
      <c r="S5" t="s">
        <v>103</v>
      </c>
      <c r="T5" t="s">
        <v>104</v>
      </c>
      <c r="U5" s="78" t="s">
        <v>208</v>
      </c>
      <c r="V5" t="s">
        <v>211</v>
      </c>
      <c r="W5" t="s">
        <v>214</v>
      </c>
      <c r="X5" t="s">
        <v>217</v>
      </c>
      <c r="Y5" t="s">
        <v>218</v>
      </c>
    </row>
    <row r="6" spans="1:25" x14ac:dyDescent="0.3">
      <c r="A6" t="s">
        <v>23</v>
      </c>
      <c r="B6" t="s">
        <v>226</v>
      </c>
      <c r="C6" t="s">
        <v>115</v>
      </c>
      <c r="D6" t="s">
        <v>166</v>
      </c>
      <c r="F6" t="s">
        <v>161</v>
      </c>
      <c r="G6" t="s">
        <v>193</v>
      </c>
      <c r="H6" t="s">
        <v>24</v>
      </c>
      <c r="J6" t="s">
        <v>25</v>
      </c>
      <c r="Q6" t="s">
        <v>75</v>
      </c>
      <c r="R6" t="s">
        <v>100</v>
      </c>
      <c r="T6" t="s">
        <v>103</v>
      </c>
      <c r="U6" t="s">
        <v>207</v>
      </c>
    </row>
    <row r="7" spans="1:25" x14ac:dyDescent="0.3">
      <c r="A7" t="s">
        <v>26</v>
      </c>
      <c r="B7" t="s">
        <v>227</v>
      </c>
      <c r="C7" t="s">
        <v>135</v>
      </c>
      <c r="D7" t="s">
        <v>167</v>
      </c>
      <c r="F7" t="s">
        <v>162</v>
      </c>
      <c r="G7" t="s">
        <v>25</v>
      </c>
      <c r="H7" t="s">
        <v>27</v>
      </c>
      <c r="J7" t="s">
        <v>28</v>
      </c>
    </row>
    <row r="8" spans="1:25" x14ac:dyDescent="0.3">
      <c r="B8" t="s">
        <v>228</v>
      </c>
      <c r="C8" t="s">
        <v>136</v>
      </c>
      <c r="D8" t="s">
        <v>168</v>
      </c>
      <c r="G8" t="s">
        <v>194</v>
      </c>
      <c r="H8" t="s">
        <v>29</v>
      </c>
    </row>
    <row r="9" spans="1:25" x14ac:dyDescent="0.3">
      <c r="B9" t="s">
        <v>229</v>
      </c>
      <c r="D9" t="s">
        <v>169</v>
      </c>
    </row>
    <row r="10" spans="1:25" x14ac:dyDescent="0.3">
      <c r="B10" t="s">
        <v>230</v>
      </c>
      <c r="D10" t="s">
        <v>170</v>
      </c>
    </row>
    <row r="11" spans="1:25" x14ac:dyDescent="0.3">
      <c r="B11" t="s">
        <v>30</v>
      </c>
      <c r="D11" t="s">
        <v>47</v>
      </c>
    </row>
    <row r="12" spans="1:25" x14ac:dyDescent="0.3">
      <c r="B12" t="s">
        <v>231</v>
      </c>
    </row>
    <row r="13" spans="1:25" x14ac:dyDescent="0.3">
      <c r="B13" t="s">
        <v>232</v>
      </c>
    </row>
    <row r="14" spans="1:25" x14ac:dyDescent="0.3">
      <c r="B14" t="s">
        <v>31</v>
      </c>
    </row>
    <row r="15" spans="1:25" x14ac:dyDescent="0.3">
      <c r="B15" t="s">
        <v>233</v>
      </c>
    </row>
    <row r="16" spans="1:25" x14ac:dyDescent="0.3">
      <c r="B16" t="s">
        <v>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6"/>
  <sheetViews>
    <sheetView workbookViewId="0">
      <selection activeCell="B1" sqref="B1"/>
    </sheetView>
  </sheetViews>
  <sheetFormatPr baseColWidth="10" defaultColWidth="10.77734375" defaultRowHeight="14.4" x14ac:dyDescent="0.3"/>
  <cols>
    <col min="1" max="1" width="6.5546875" customWidth="1"/>
    <col min="2" max="3" width="41.88671875" customWidth="1"/>
    <col min="4" max="4" width="57.6640625" customWidth="1"/>
    <col min="5" max="5" width="12.5546875" bestFit="1" customWidth="1"/>
    <col min="6" max="6" width="12" bestFit="1" customWidth="1"/>
    <col min="7" max="7" width="13.6640625" bestFit="1" customWidth="1"/>
    <col min="8" max="8" width="13" bestFit="1" customWidth="1"/>
    <col min="9" max="9" width="12.21875" bestFit="1" customWidth="1"/>
  </cols>
  <sheetData>
    <row r="1" spans="2:9" ht="15" thickBot="1" x14ac:dyDescent="0.35">
      <c r="B1" s="83" t="s">
        <v>149</v>
      </c>
      <c r="C1" s="84" t="s">
        <v>148</v>
      </c>
      <c r="D1" s="84" t="s">
        <v>142</v>
      </c>
      <c r="E1" s="84" t="s">
        <v>143</v>
      </c>
      <c r="F1" s="84" t="s">
        <v>144</v>
      </c>
      <c r="G1" s="84" t="s">
        <v>145</v>
      </c>
      <c r="H1" s="84" t="s">
        <v>146</v>
      </c>
      <c r="I1" s="85" t="s">
        <v>147</v>
      </c>
    </row>
    <row r="2" spans="2:9" ht="60" x14ac:dyDescent="0.3">
      <c r="B2" s="93" t="s">
        <v>14</v>
      </c>
      <c r="C2" s="92" t="s">
        <v>251</v>
      </c>
      <c r="D2" s="92" t="s">
        <v>252</v>
      </c>
      <c r="E2" s="86" t="s">
        <v>253</v>
      </c>
      <c r="F2" s="86" t="s">
        <v>253</v>
      </c>
      <c r="G2" s="86" t="s">
        <v>253</v>
      </c>
      <c r="H2" s="86" t="s">
        <v>253</v>
      </c>
      <c r="I2" s="96" t="s">
        <v>254</v>
      </c>
    </row>
    <row r="3" spans="2:9" x14ac:dyDescent="0.3">
      <c r="B3" s="94" t="s">
        <v>19</v>
      </c>
      <c r="C3" s="90"/>
      <c r="D3" s="90"/>
      <c r="E3" s="81"/>
      <c r="F3" s="81"/>
      <c r="G3" s="81"/>
      <c r="H3" s="81"/>
      <c r="I3" s="87"/>
    </row>
    <row r="4" spans="2:9" x14ac:dyDescent="0.3">
      <c r="B4" s="94" t="s">
        <v>226</v>
      </c>
      <c r="C4" s="90"/>
      <c r="D4" s="90"/>
      <c r="E4" s="81"/>
      <c r="F4" s="81"/>
      <c r="G4" s="81"/>
      <c r="H4" s="81"/>
      <c r="I4" s="87"/>
    </row>
    <row r="5" spans="2:9" ht="28.8" x14ac:dyDescent="0.3">
      <c r="B5" s="94" t="s">
        <v>227</v>
      </c>
      <c r="C5" s="90"/>
      <c r="D5" s="90"/>
      <c r="E5" s="81"/>
      <c r="F5" s="81"/>
      <c r="G5" s="81"/>
      <c r="H5" s="81"/>
      <c r="I5" s="87"/>
    </row>
    <row r="6" spans="2:9" ht="28.8" x14ac:dyDescent="0.3">
      <c r="B6" s="94" t="s">
        <v>228</v>
      </c>
      <c r="C6" s="90"/>
      <c r="D6" s="90"/>
      <c r="E6" s="81"/>
      <c r="F6" s="81"/>
      <c r="G6" s="81"/>
      <c r="H6" s="81"/>
      <c r="I6" s="87"/>
    </row>
    <row r="7" spans="2:9" x14ac:dyDescent="0.3">
      <c r="B7" s="94" t="s">
        <v>229</v>
      </c>
      <c r="C7" s="90"/>
      <c r="D7" s="90"/>
      <c r="E7" s="81"/>
      <c r="F7" s="81"/>
      <c r="G7" s="81"/>
      <c r="H7" s="81"/>
      <c r="I7" s="87"/>
    </row>
    <row r="8" spans="2:9" ht="28.8" x14ac:dyDescent="0.3">
      <c r="B8" s="94" t="s">
        <v>230</v>
      </c>
      <c r="C8" s="90"/>
      <c r="D8" s="90"/>
      <c r="E8" s="81"/>
      <c r="F8" s="81"/>
      <c r="G8" s="81"/>
      <c r="H8" s="81"/>
      <c r="I8" s="87"/>
    </row>
    <row r="9" spans="2:9" x14ac:dyDescent="0.3">
      <c r="B9" s="94" t="s">
        <v>30</v>
      </c>
      <c r="C9" s="90"/>
      <c r="D9" s="90"/>
      <c r="E9" s="81"/>
      <c r="F9" s="81"/>
      <c r="G9" s="81"/>
      <c r="H9" s="81"/>
      <c r="I9" s="87"/>
    </row>
    <row r="10" spans="2:9" ht="28.8" x14ac:dyDescent="0.3">
      <c r="B10" s="94" t="s">
        <v>231</v>
      </c>
      <c r="C10" s="90"/>
      <c r="D10" s="90"/>
      <c r="E10" s="81"/>
      <c r="F10" s="81"/>
      <c r="G10" s="81"/>
      <c r="H10" s="81"/>
      <c r="I10" s="87"/>
    </row>
    <row r="11" spans="2:9" x14ac:dyDescent="0.3">
      <c r="B11" s="94" t="s">
        <v>232</v>
      </c>
      <c r="C11" s="90"/>
      <c r="D11" s="90"/>
      <c r="E11" s="81"/>
      <c r="F11" s="81"/>
      <c r="G11" s="81"/>
      <c r="H11" s="81"/>
      <c r="I11" s="87"/>
    </row>
    <row r="12" spans="2:9" x14ac:dyDescent="0.3">
      <c r="B12" s="94" t="s">
        <v>31</v>
      </c>
      <c r="C12" s="90"/>
      <c r="D12" s="90"/>
      <c r="E12" s="81"/>
      <c r="F12" s="81"/>
      <c r="G12" s="81"/>
      <c r="H12" s="81"/>
      <c r="I12" s="87"/>
    </row>
    <row r="13" spans="2:9" x14ac:dyDescent="0.3">
      <c r="B13" s="94" t="s">
        <v>233</v>
      </c>
      <c r="C13" s="90"/>
      <c r="D13" s="90"/>
      <c r="E13" s="81"/>
      <c r="F13" s="81"/>
      <c r="G13" s="81"/>
      <c r="H13" s="81"/>
      <c r="I13" s="87"/>
    </row>
    <row r="14" spans="2:9" ht="15" thickBot="1" x14ac:dyDescent="0.35">
      <c r="B14" s="95" t="s">
        <v>32</v>
      </c>
      <c r="C14" s="91"/>
      <c r="D14" s="91"/>
      <c r="E14" s="88"/>
      <c r="F14" s="88"/>
      <c r="G14" s="88"/>
      <c r="H14" s="88"/>
      <c r="I14" s="89"/>
    </row>
    <row r="15" spans="2:9" ht="15" customHeight="1" thickBot="1" x14ac:dyDescent="0.35"/>
    <row r="16" spans="2:9" ht="15" thickBot="1" x14ac:dyDescent="0.35">
      <c r="B16" s="82" t="s">
        <v>150</v>
      </c>
      <c r="C16" s="69" t="s">
        <v>149</v>
      </c>
    </row>
    <row r="17" spans="2:3" ht="15" customHeight="1" x14ac:dyDescent="0.3">
      <c r="B17" s="375" t="s">
        <v>244</v>
      </c>
      <c r="C17" s="70" t="s">
        <v>229</v>
      </c>
    </row>
    <row r="18" spans="2:3" ht="22.8" x14ac:dyDescent="0.3">
      <c r="B18" s="376"/>
      <c r="C18" s="70" t="s">
        <v>228</v>
      </c>
    </row>
    <row r="19" spans="2:3" ht="15" thickBot="1" x14ac:dyDescent="0.35">
      <c r="B19" s="377"/>
      <c r="C19" s="71" t="s">
        <v>233</v>
      </c>
    </row>
    <row r="20" spans="2:3" ht="24" customHeight="1" x14ac:dyDescent="0.3">
      <c r="B20" s="375" t="s">
        <v>245</v>
      </c>
      <c r="C20" s="70" t="s">
        <v>246</v>
      </c>
    </row>
    <row r="21" spans="2:3" ht="24" customHeight="1" x14ac:dyDescent="0.3">
      <c r="B21" s="376"/>
      <c r="C21" s="72" t="s">
        <v>229</v>
      </c>
    </row>
    <row r="22" spans="2:3" ht="24" customHeight="1" thickBot="1" x14ac:dyDescent="0.35">
      <c r="B22" s="377"/>
      <c r="C22" s="73" t="s">
        <v>227</v>
      </c>
    </row>
    <row r="23" spans="2:3" ht="15" customHeight="1" x14ac:dyDescent="0.3">
      <c r="B23" s="375" t="s">
        <v>248</v>
      </c>
      <c r="C23" s="70" t="s">
        <v>14</v>
      </c>
    </row>
    <row r="24" spans="2:3" ht="26.4" x14ac:dyDescent="0.3">
      <c r="B24" s="376"/>
      <c r="C24" s="72" t="s">
        <v>227</v>
      </c>
    </row>
    <row r="25" spans="2:3" ht="15" customHeight="1" thickBot="1" x14ac:dyDescent="0.35">
      <c r="B25" s="377"/>
      <c r="C25" s="73" t="s">
        <v>232</v>
      </c>
    </row>
    <row r="26" spans="2:3" ht="36" customHeight="1" x14ac:dyDescent="0.3">
      <c r="B26" s="375" t="s">
        <v>249</v>
      </c>
      <c r="C26" s="72" t="s">
        <v>226</v>
      </c>
    </row>
    <row r="27" spans="2:3" ht="15" thickBot="1" x14ac:dyDescent="0.35">
      <c r="B27" s="377"/>
      <c r="C27" s="71" t="s">
        <v>247</v>
      </c>
    </row>
    <row r="28" spans="2:3" ht="36" customHeight="1" x14ac:dyDescent="0.3">
      <c r="B28" s="375" t="s">
        <v>250</v>
      </c>
      <c r="C28" s="70" t="s">
        <v>14</v>
      </c>
    </row>
    <row r="29" spans="2:3" x14ac:dyDescent="0.3">
      <c r="B29" s="376"/>
      <c r="C29" s="70" t="s">
        <v>246</v>
      </c>
    </row>
    <row r="30" spans="2:3" x14ac:dyDescent="0.3">
      <c r="B30" s="376"/>
      <c r="C30" s="72" t="s">
        <v>232</v>
      </c>
    </row>
    <row r="31" spans="2:3" x14ac:dyDescent="0.3">
      <c r="B31" s="376"/>
      <c r="C31" s="70" t="s">
        <v>31</v>
      </c>
    </row>
    <row r="32" spans="2:3" x14ac:dyDescent="0.3">
      <c r="B32" s="376"/>
      <c r="C32" s="70" t="s">
        <v>247</v>
      </c>
    </row>
    <row r="33" spans="2:3" ht="26.4" x14ac:dyDescent="0.3">
      <c r="B33" s="376"/>
      <c r="C33" s="72" t="s">
        <v>231</v>
      </c>
    </row>
    <row r="34" spans="2:3" x14ac:dyDescent="0.3">
      <c r="B34" s="376"/>
      <c r="C34" s="72" t="s">
        <v>233</v>
      </c>
    </row>
    <row r="35" spans="2:3" ht="15" thickBot="1" x14ac:dyDescent="0.35">
      <c r="B35" s="377"/>
      <c r="C35" s="71" t="s">
        <v>26</v>
      </c>
    </row>
    <row r="36" spans="2:3" x14ac:dyDescent="0.3">
      <c r="C36" s="75"/>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
  <sheetViews>
    <sheetView workbookViewId="0">
      <selection activeCell="C11" sqref="C11"/>
    </sheetView>
  </sheetViews>
  <sheetFormatPr baseColWidth="10" defaultColWidth="10.77734375" defaultRowHeight="14.4" x14ac:dyDescent="0.3"/>
  <cols>
    <col min="2" max="6" width="15.77734375" customWidth="1"/>
  </cols>
  <sheetData>
    <row r="1" spans="1:6" x14ac:dyDescent="0.3">
      <c r="B1" t="s">
        <v>158</v>
      </c>
      <c r="C1" t="s">
        <v>159</v>
      </c>
      <c r="D1" t="s">
        <v>160</v>
      </c>
      <c r="E1" t="s">
        <v>161</v>
      </c>
      <c r="F1" t="s">
        <v>162</v>
      </c>
    </row>
    <row r="2" spans="1:6" ht="22.8" x14ac:dyDescent="0.3">
      <c r="A2" s="79" t="s">
        <v>158</v>
      </c>
      <c r="B2" s="77" t="s">
        <v>173</v>
      </c>
      <c r="C2" s="77" t="s">
        <v>177</v>
      </c>
      <c r="D2" s="77" t="s">
        <v>180</v>
      </c>
      <c r="E2" s="77" t="s">
        <v>184</v>
      </c>
      <c r="F2" s="77" t="s">
        <v>187</v>
      </c>
    </row>
    <row r="3" spans="1:6" ht="57" x14ac:dyDescent="0.3">
      <c r="A3" s="79" t="s">
        <v>190</v>
      </c>
      <c r="B3" s="77" t="s">
        <v>174</v>
      </c>
      <c r="C3" s="77" t="s">
        <v>178</v>
      </c>
      <c r="D3" s="77" t="s">
        <v>181</v>
      </c>
      <c r="E3" s="77" t="s">
        <v>185</v>
      </c>
      <c r="F3" s="77" t="s">
        <v>188</v>
      </c>
    </row>
    <row r="4" spans="1:6" ht="45.6" x14ac:dyDescent="0.3">
      <c r="A4" s="79" t="s">
        <v>160</v>
      </c>
      <c r="B4" s="77" t="s">
        <v>175</v>
      </c>
      <c r="C4" s="77" t="s">
        <v>179</v>
      </c>
      <c r="D4" s="77" t="s">
        <v>182</v>
      </c>
      <c r="E4" s="77" t="s">
        <v>186</v>
      </c>
      <c r="F4" s="77" t="s">
        <v>189</v>
      </c>
    </row>
    <row r="5" spans="1:6" ht="34.200000000000003" x14ac:dyDescent="0.3">
      <c r="A5" s="79" t="s">
        <v>161</v>
      </c>
      <c r="B5" s="77" t="s">
        <v>176</v>
      </c>
      <c r="C5" s="74"/>
      <c r="D5" s="77" t="s">
        <v>183</v>
      </c>
      <c r="E5" s="74"/>
      <c r="F5" s="74"/>
    </row>
    <row r="6" spans="1:6" x14ac:dyDescent="0.3">
      <c r="A6" s="79" t="s">
        <v>162</v>
      </c>
      <c r="B6" s="74"/>
      <c r="C6" s="74"/>
      <c r="D6" s="74"/>
      <c r="E6" s="74"/>
      <c r="F6" s="7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6"/>
  <sheetViews>
    <sheetView zoomScale="80" zoomScaleNormal="80" workbookViewId="0">
      <selection activeCell="B4" sqref="B4"/>
    </sheetView>
  </sheetViews>
  <sheetFormatPr baseColWidth="10" defaultColWidth="10.77734375" defaultRowHeight="14.4" x14ac:dyDescent="0.3"/>
  <cols>
    <col min="1" max="1" width="6.5546875" customWidth="1"/>
    <col min="2" max="2" width="63" customWidth="1"/>
    <col min="3" max="12" width="15.5546875" customWidth="1"/>
    <col min="13" max="13" width="16.109375" customWidth="1"/>
    <col min="14" max="17" width="15.5546875" customWidth="1"/>
    <col min="18" max="18" width="15.77734375" customWidth="1"/>
  </cols>
  <sheetData>
    <row r="1" spans="1:18" ht="15" thickBot="1" x14ac:dyDescent="0.35"/>
    <row r="2" spans="1:18" ht="55.5" customHeight="1" thickBot="1" x14ac:dyDescent="0.35">
      <c r="A2" s="378" t="s">
        <v>109</v>
      </c>
      <c r="B2" s="379"/>
      <c r="C2" s="379"/>
      <c r="D2" s="379"/>
      <c r="E2" s="379"/>
      <c r="F2" s="379"/>
      <c r="G2" s="379"/>
      <c r="H2" s="379"/>
      <c r="I2" s="379"/>
      <c r="J2" s="379"/>
      <c r="K2" s="379"/>
      <c r="L2" s="379"/>
      <c r="M2" s="379"/>
      <c r="N2" s="379"/>
      <c r="O2" s="379"/>
      <c r="P2" s="379"/>
      <c r="Q2" s="379"/>
      <c r="R2" s="380"/>
    </row>
    <row r="3" spans="1:18" ht="15" thickBot="1" x14ac:dyDescent="0.35"/>
    <row r="4" spans="1:18" x14ac:dyDescent="0.3">
      <c r="B4" s="66" t="s">
        <v>95</v>
      </c>
      <c r="C4" s="41">
        <f>COUNTIF(C8:C26,"SI")</f>
        <v>9</v>
      </c>
      <c r="D4" s="42">
        <f>COUNTIF(D8:D26,"SI")</f>
        <v>7</v>
      </c>
      <c r="E4" s="42">
        <f t="shared" ref="E4:P4" si="0">COUNTIF(E8:E26,"SI")</f>
        <v>7</v>
      </c>
      <c r="F4" s="42">
        <f t="shared" si="0"/>
        <v>8</v>
      </c>
      <c r="G4" s="42">
        <f t="shared" si="0"/>
        <v>11</v>
      </c>
      <c r="H4" s="42">
        <f t="shared" si="0"/>
        <v>10</v>
      </c>
      <c r="I4" s="42">
        <f t="shared" si="0"/>
        <v>10</v>
      </c>
      <c r="J4" s="42">
        <f t="shared" si="0"/>
        <v>11</v>
      </c>
      <c r="K4" s="42">
        <f t="shared" si="0"/>
        <v>10</v>
      </c>
      <c r="L4" s="42">
        <f t="shared" si="0"/>
        <v>11</v>
      </c>
      <c r="M4" s="42">
        <f t="shared" si="0"/>
        <v>16</v>
      </c>
      <c r="N4" s="42">
        <f t="shared" si="0"/>
        <v>11</v>
      </c>
      <c r="O4" s="42">
        <f t="shared" si="0"/>
        <v>12</v>
      </c>
      <c r="P4" s="42">
        <f t="shared" si="0"/>
        <v>12</v>
      </c>
      <c r="Q4" s="42">
        <f t="shared" ref="Q4" si="1">COUNTIF(Q8:Q26,"SI")</f>
        <v>12</v>
      </c>
      <c r="R4" s="36">
        <f>COUNTIF(R8:R26,"SI")</f>
        <v>10</v>
      </c>
    </row>
    <row r="5" spans="1:18" ht="15" thickBot="1" x14ac:dyDescent="0.35">
      <c r="B5" s="67" t="s">
        <v>8</v>
      </c>
      <c r="C5" s="43" t="str">
        <f>IF(C4=0,"-",IF(C4&lt;=5,"Moderado",IF(C4&lt;=11,"Mayor",IF(C4&lt;=19,"Catastrófico"))))</f>
        <v>Mayor</v>
      </c>
      <c r="D5" s="44" t="str">
        <f>IF(D4=0,"-",IF(D4&lt;=5,"Moderado",IF(D4&lt;=11,"Mayor",IF(D4&lt;=19,"Catastrófico"))))</f>
        <v>Mayor</v>
      </c>
      <c r="E5" s="44" t="str">
        <f t="shared" ref="E5:P5" si="2">IF(E4=0,"-",IF(E4&lt;=5,"Moderado",IF(E4&lt;=11,"Mayor",IF(E4&lt;=19,"Catastrófico"))))</f>
        <v>Mayor</v>
      </c>
      <c r="F5" s="44" t="str">
        <f t="shared" si="2"/>
        <v>Mayor</v>
      </c>
      <c r="G5" s="44" t="str">
        <f t="shared" si="2"/>
        <v>Mayor</v>
      </c>
      <c r="H5" s="44" t="str">
        <f t="shared" si="2"/>
        <v>Mayor</v>
      </c>
      <c r="I5" s="44" t="str">
        <f t="shared" si="2"/>
        <v>Mayor</v>
      </c>
      <c r="J5" s="44" t="str">
        <f t="shared" si="2"/>
        <v>Mayor</v>
      </c>
      <c r="K5" s="44" t="str">
        <f t="shared" si="2"/>
        <v>Mayor</v>
      </c>
      <c r="L5" s="44" t="str">
        <f t="shared" si="2"/>
        <v>Mayor</v>
      </c>
      <c r="M5" s="44" t="str">
        <f t="shared" si="2"/>
        <v>Catastrófico</v>
      </c>
      <c r="N5" s="44" t="str">
        <f t="shared" si="2"/>
        <v>Mayor</v>
      </c>
      <c r="O5" s="44" t="str">
        <f t="shared" si="2"/>
        <v>Catastrófico</v>
      </c>
      <c r="P5" s="44" t="str">
        <f t="shared" si="2"/>
        <v>Catastrófico</v>
      </c>
      <c r="Q5" s="44" t="str">
        <f t="shared" ref="Q5" si="3">IF(Q4=0,"-",IF(Q4&lt;=5,"Moderado",IF(Q4&lt;=11,"Mayor",IF(Q4&lt;=19,"Catastrófico"))))</f>
        <v>Catastrófico</v>
      </c>
      <c r="R5" s="37" t="str">
        <f>IF(R4=0,"-",IF(R4&lt;=5,"Moderado",IF(R4&lt;=11,"Mayor",IF(R4&lt;=19,"Catastrófico"))))</f>
        <v>Mayor</v>
      </c>
    </row>
    <row r="6" spans="1:18" ht="15" thickBot="1" x14ac:dyDescent="0.35">
      <c r="C6" s="35"/>
      <c r="D6" s="35"/>
      <c r="R6" s="35"/>
    </row>
    <row r="7" spans="1:18" ht="22.5" customHeight="1" thickBot="1" x14ac:dyDescent="0.35">
      <c r="A7" s="54"/>
      <c r="B7" s="54"/>
      <c r="C7" s="45" t="s">
        <v>118</v>
      </c>
      <c r="D7" s="46" t="s">
        <v>132</v>
      </c>
      <c r="E7" s="46" t="s">
        <v>119</v>
      </c>
      <c r="F7" s="46" t="s">
        <v>120</v>
      </c>
      <c r="G7" s="46" t="s">
        <v>121</v>
      </c>
      <c r="H7" s="46" t="s">
        <v>122</v>
      </c>
      <c r="I7" s="46" t="s">
        <v>123</v>
      </c>
      <c r="J7" s="46" t="s">
        <v>129</v>
      </c>
      <c r="K7" s="46" t="s">
        <v>130</v>
      </c>
      <c r="L7" s="46" t="s">
        <v>131</v>
      </c>
      <c r="M7" s="46" t="s">
        <v>133</v>
      </c>
      <c r="N7" s="46" t="s">
        <v>124</v>
      </c>
      <c r="O7" s="46" t="s">
        <v>125</v>
      </c>
      <c r="P7" s="46" t="s">
        <v>126</v>
      </c>
      <c r="Q7" s="46" t="s">
        <v>261</v>
      </c>
      <c r="R7" s="47" t="s">
        <v>127</v>
      </c>
    </row>
    <row r="8" spans="1:18" x14ac:dyDescent="0.3">
      <c r="A8" s="59">
        <v>1</v>
      </c>
      <c r="B8" s="62" t="s">
        <v>77</v>
      </c>
      <c r="C8" s="55" t="s">
        <v>16</v>
      </c>
      <c r="D8" s="56" t="s">
        <v>16</v>
      </c>
      <c r="E8" s="57" t="s">
        <v>16</v>
      </c>
      <c r="F8" s="57" t="s">
        <v>16</v>
      </c>
      <c r="G8" s="57" t="s">
        <v>16</v>
      </c>
      <c r="H8" s="57" t="s">
        <v>16</v>
      </c>
      <c r="I8" s="56" t="s">
        <v>16</v>
      </c>
      <c r="J8" s="57" t="s">
        <v>16</v>
      </c>
      <c r="K8" s="57" t="s">
        <v>16</v>
      </c>
      <c r="L8" s="58" t="s">
        <v>16</v>
      </c>
      <c r="M8" s="57" t="s">
        <v>16</v>
      </c>
      <c r="N8" s="57" t="s">
        <v>16</v>
      </c>
      <c r="O8" s="57" t="s">
        <v>16</v>
      </c>
      <c r="P8" s="57" t="s">
        <v>16</v>
      </c>
      <c r="Q8" s="57" t="s">
        <v>16</v>
      </c>
      <c r="R8" s="65" t="s">
        <v>16</v>
      </c>
    </row>
    <row r="9" spans="1:18" x14ac:dyDescent="0.3">
      <c r="A9" s="60">
        <v>2</v>
      </c>
      <c r="B9" s="63" t="s">
        <v>78</v>
      </c>
      <c r="C9" s="48" t="s">
        <v>16</v>
      </c>
      <c r="D9" s="39" t="s">
        <v>21</v>
      </c>
      <c r="E9" s="38" t="s">
        <v>16</v>
      </c>
      <c r="F9" s="38" t="s">
        <v>16</v>
      </c>
      <c r="G9" s="38" t="s">
        <v>16</v>
      </c>
      <c r="H9" s="38" t="s">
        <v>16</v>
      </c>
      <c r="I9" s="39" t="s">
        <v>16</v>
      </c>
      <c r="J9" s="38" t="s">
        <v>16</v>
      </c>
      <c r="K9" s="38" t="s">
        <v>16</v>
      </c>
      <c r="L9" s="52" t="s">
        <v>16</v>
      </c>
      <c r="M9" s="38" t="s">
        <v>16</v>
      </c>
      <c r="N9" s="38" t="s">
        <v>16</v>
      </c>
      <c r="O9" s="38" t="s">
        <v>16</v>
      </c>
      <c r="P9" s="38" t="s">
        <v>16</v>
      </c>
      <c r="Q9" s="38" t="s">
        <v>16</v>
      </c>
      <c r="R9" s="50" t="s">
        <v>16</v>
      </c>
    </row>
    <row r="10" spans="1:18" x14ac:dyDescent="0.3">
      <c r="A10" s="60">
        <v>3</v>
      </c>
      <c r="B10" s="63" t="s">
        <v>79</v>
      </c>
      <c r="C10" s="48" t="s">
        <v>21</v>
      </c>
      <c r="D10" s="39" t="s">
        <v>16</v>
      </c>
      <c r="E10" s="38" t="s">
        <v>21</v>
      </c>
      <c r="F10" s="38" t="s">
        <v>16</v>
      </c>
      <c r="G10" s="38" t="s">
        <v>16</v>
      </c>
      <c r="H10" s="38" t="s">
        <v>128</v>
      </c>
      <c r="I10" s="39" t="s">
        <v>128</v>
      </c>
      <c r="J10" s="38" t="s">
        <v>16</v>
      </c>
      <c r="K10" s="38" t="s">
        <v>16</v>
      </c>
      <c r="L10" s="52" t="s">
        <v>21</v>
      </c>
      <c r="M10" s="38" t="s">
        <v>16</v>
      </c>
      <c r="N10" s="38" t="s">
        <v>16</v>
      </c>
      <c r="O10" s="38" t="s">
        <v>16</v>
      </c>
      <c r="P10" s="38" t="s">
        <v>16</v>
      </c>
      <c r="Q10" s="38" t="s">
        <v>16</v>
      </c>
      <c r="R10" s="50" t="s">
        <v>21</v>
      </c>
    </row>
    <row r="11" spans="1:18" ht="26.4" x14ac:dyDescent="0.3">
      <c r="A11" s="60">
        <v>4</v>
      </c>
      <c r="B11" s="63" t="s">
        <v>80</v>
      </c>
      <c r="C11" s="48" t="s">
        <v>21</v>
      </c>
      <c r="D11" s="39" t="s">
        <v>21</v>
      </c>
      <c r="E11" s="38" t="s">
        <v>21</v>
      </c>
      <c r="F11" s="38" t="s">
        <v>21</v>
      </c>
      <c r="G11" s="38" t="s">
        <v>16</v>
      </c>
      <c r="H11" s="38" t="s">
        <v>21</v>
      </c>
      <c r="I11" s="39" t="s">
        <v>21</v>
      </c>
      <c r="J11" s="38" t="s">
        <v>21</v>
      </c>
      <c r="K11" s="38" t="s">
        <v>21</v>
      </c>
      <c r="L11" s="52" t="s">
        <v>21</v>
      </c>
      <c r="M11" s="38" t="s">
        <v>21</v>
      </c>
      <c r="N11" s="38" t="s">
        <v>21</v>
      </c>
      <c r="O11" s="38" t="s">
        <v>21</v>
      </c>
      <c r="P11" s="38" t="s">
        <v>21</v>
      </c>
      <c r="Q11" s="38" t="s">
        <v>21</v>
      </c>
      <c r="R11" s="50" t="s">
        <v>21</v>
      </c>
    </row>
    <row r="12" spans="1:18" x14ac:dyDescent="0.3">
      <c r="A12" s="60">
        <v>5</v>
      </c>
      <c r="B12" s="63" t="s">
        <v>81</v>
      </c>
      <c r="C12" s="48" t="s">
        <v>16</v>
      </c>
      <c r="D12" s="39" t="s">
        <v>16</v>
      </c>
      <c r="E12" s="38" t="s">
        <v>16</v>
      </c>
      <c r="F12" s="38" t="s">
        <v>16</v>
      </c>
      <c r="G12" s="38" t="s">
        <v>16</v>
      </c>
      <c r="H12" s="38" t="s">
        <v>16</v>
      </c>
      <c r="I12" s="39" t="s">
        <v>16</v>
      </c>
      <c r="J12" s="38" t="s">
        <v>21</v>
      </c>
      <c r="K12" s="38" t="s">
        <v>16</v>
      </c>
      <c r="L12" s="52" t="s">
        <v>16</v>
      </c>
      <c r="M12" s="38" t="s">
        <v>16</v>
      </c>
      <c r="N12" s="38" t="s">
        <v>16</v>
      </c>
      <c r="O12" s="38" t="s">
        <v>16</v>
      </c>
      <c r="P12" s="38" t="s">
        <v>16</v>
      </c>
      <c r="Q12" s="38" t="s">
        <v>16</v>
      </c>
      <c r="R12" s="50" t="s">
        <v>16</v>
      </c>
    </row>
    <row r="13" spans="1:18" x14ac:dyDescent="0.3">
      <c r="A13" s="60">
        <v>6</v>
      </c>
      <c r="B13" s="63" t="s">
        <v>82</v>
      </c>
      <c r="C13" s="48" t="s">
        <v>21</v>
      </c>
      <c r="D13" s="39" t="s">
        <v>21</v>
      </c>
      <c r="E13" s="38" t="s">
        <v>21</v>
      </c>
      <c r="F13" s="38" t="s">
        <v>16</v>
      </c>
      <c r="G13" s="38" t="s">
        <v>16</v>
      </c>
      <c r="H13" s="38" t="s">
        <v>16</v>
      </c>
      <c r="I13" s="39" t="s">
        <v>16</v>
      </c>
      <c r="J13" s="38" t="s">
        <v>16</v>
      </c>
      <c r="K13" s="38" t="s">
        <v>16</v>
      </c>
      <c r="L13" s="52" t="s">
        <v>16</v>
      </c>
      <c r="M13" s="38" t="s">
        <v>16</v>
      </c>
      <c r="N13" s="38" t="s">
        <v>16</v>
      </c>
      <c r="O13" s="38" t="s">
        <v>16</v>
      </c>
      <c r="P13" s="38" t="s">
        <v>16</v>
      </c>
      <c r="Q13" s="38" t="s">
        <v>16</v>
      </c>
      <c r="R13" s="50" t="s">
        <v>16</v>
      </c>
    </row>
    <row r="14" spans="1:18" x14ac:dyDescent="0.3">
      <c r="A14" s="60">
        <v>7</v>
      </c>
      <c r="B14" s="63" t="s">
        <v>83</v>
      </c>
      <c r="C14" s="48" t="s">
        <v>21</v>
      </c>
      <c r="D14" s="39" t="s">
        <v>21</v>
      </c>
      <c r="E14" s="38" t="s">
        <v>16</v>
      </c>
      <c r="F14" s="38" t="s">
        <v>21</v>
      </c>
      <c r="G14" s="38" t="s">
        <v>16</v>
      </c>
      <c r="H14" s="38" t="s">
        <v>16</v>
      </c>
      <c r="I14" s="39" t="s">
        <v>16</v>
      </c>
      <c r="J14" s="38" t="s">
        <v>16</v>
      </c>
      <c r="K14" s="38" t="s">
        <v>21</v>
      </c>
      <c r="L14" s="52" t="s">
        <v>16</v>
      </c>
      <c r="M14" s="38" t="s">
        <v>16</v>
      </c>
      <c r="N14" s="38" t="s">
        <v>16</v>
      </c>
      <c r="O14" s="38" t="s">
        <v>16</v>
      </c>
      <c r="P14" s="38" t="s">
        <v>16</v>
      </c>
      <c r="Q14" s="38" t="s">
        <v>16</v>
      </c>
      <c r="R14" s="50" t="s">
        <v>16</v>
      </c>
    </row>
    <row r="15" spans="1:18" ht="26.25" customHeight="1" x14ac:dyDescent="0.3">
      <c r="A15" s="60">
        <v>8</v>
      </c>
      <c r="B15" s="63" t="s">
        <v>96</v>
      </c>
      <c r="C15" s="48" t="s">
        <v>21</v>
      </c>
      <c r="D15" s="39" t="s">
        <v>21</v>
      </c>
      <c r="E15" s="38" t="s">
        <v>21</v>
      </c>
      <c r="F15" s="38" t="s">
        <v>21</v>
      </c>
      <c r="G15" s="38" t="s">
        <v>21</v>
      </c>
      <c r="H15" s="38" t="s">
        <v>21</v>
      </c>
      <c r="I15" s="39" t="s">
        <v>21</v>
      </c>
      <c r="J15" s="38" t="s">
        <v>21</v>
      </c>
      <c r="K15" s="38" t="s">
        <v>21</v>
      </c>
      <c r="L15" s="52" t="s">
        <v>21</v>
      </c>
      <c r="M15" s="38" t="s">
        <v>16</v>
      </c>
      <c r="N15" s="38" t="s">
        <v>21</v>
      </c>
      <c r="O15" s="38" t="s">
        <v>21</v>
      </c>
      <c r="P15" s="38" t="s">
        <v>21</v>
      </c>
      <c r="Q15" s="38" t="s">
        <v>21</v>
      </c>
      <c r="R15" s="50" t="s">
        <v>21</v>
      </c>
    </row>
    <row r="16" spans="1:18" x14ac:dyDescent="0.3">
      <c r="A16" s="60">
        <v>9</v>
      </c>
      <c r="B16" s="63" t="s">
        <v>84</v>
      </c>
      <c r="C16" s="48" t="s">
        <v>16</v>
      </c>
      <c r="D16" s="39" t="s">
        <v>21</v>
      </c>
      <c r="E16" s="38" t="s">
        <v>21</v>
      </c>
      <c r="F16" s="38" t="s">
        <v>21</v>
      </c>
      <c r="G16" s="38" t="s">
        <v>21</v>
      </c>
      <c r="H16" s="38" t="s">
        <v>21</v>
      </c>
      <c r="I16" s="39" t="s">
        <v>21</v>
      </c>
      <c r="J16" s="38" t="s">
        <v>16</v>
      </c>
      <c r="K16" s="38" t="s">
        <v>21</v>
      </c>
      <c r="L16" s="52" t="s">
        <v>16</v>
      </c>
      <c r="M16" s="38" t="s">
        <v>16</v>
      </c>
      <c r="N16" s="38" t="s">
        <v>21</v>
      </c>
      <c r="O16" s="38" t="s">
        <v>16</v>
      </c>
      <c r="P16" s="38" t="s">
        <v>16</v>
      </c>
      <c r="Q16" s="38" t="s">
        <v>16</v>
      </c>
      <c r="R16" s="50" t="s">
        <v>21</v>
      </c>
    </row>
    <row r="17" spans="1:18" ht="26.4" x14ac:dyDescent="0.3">
      <c r="A17" s="60">
        <v>10</v>
      </c>
      <c r="B17" s="63" t="s">
        <v>85</v>
      </c>
      <c r="C17" s="48" t="s">
        <v>16</v>
      </c>
      <c r="D17" s="39" t="s">
        <v>16</v>
      </c>
      <c r="E17" s="38" t="s">
        <v>16</v>
      </c>
      <c r="F17" s="38" t="s">
        <v>16</v>
      </c>
      <c r="G17" s="38" t="s">
        <v>16</v>
      </c>
      <c r="H17" s="38" t="s">
        <v>16</v>
      </c>
      <c r="I17" s="39" t="s">
        <v>16</v>
      </c>
      <c r="J17" s="38" t="s">
        <v>16</v>
      </c>
      <c r="K17" s="38" t="s">
        <v>16</v>
      </c>
      <c r="L17" s="52" t="s">
        <v>16</v>
      </c>
      <c r="M17" s="38" t="s">
        <v>16</v>
      </c>
      <c r="N17" s="38" t="s">
        <v>16</v>
      </c>
      <c r="O17" s="38" t="s">
        <v>16</v>
      </c>
      <c r="P17" s="38" t="s">
        <v>16</v>
      </c>
      <c r="Q17" s="38" t="s">
        <v>16</v>
      </c>
      <c r="R17" s="50" t="s">
        <v>16</v>
      </c>
    </row>
    <row r="18" spans="1:18" x14ac:dyDescent="0.3">
      <c r="A18" s="60">
        <v>11</v>
      </c>
      <c r="B18" s="63" t="s">
        <v>86</v>
      </c>
      <c r="C18" s="48" t="s">
        <v>16</v>
      </c>
      <c r="D18" s="39" t="s">
        <v>16</v>
      </c>
      <c r="E18" s="38" t="s">
        <v>16</v>
      </c>
      <c r="F18" s="38" t="s">
        <v>16</v>
      </c>
      <c r="G18" s="38" t="s">
        <v>21</v>
      </c>
      <c r="H18" s="38" t="s">
        <v>16</v>
      </c>
      <c r="I18" s="39" t="s">
        <v>16</v>
      </c>
      <c r="J18" s="38" t="s">
        <v>16</v>
      </c>
      <c r="K18" s="38" t="s">
        <v>16</v>
      </c>
      <c r="L18" s="52" t="s">
        <v>16</v>
      </c>
      <c r="M18" s="38" t="s">
        <v>16</v>
      </c>
      <c r="N18" s="38" t="s">
        <v>16</v>
      </c>
      <c r="O18" s="38" t="s">
        <v>16</v>
      </c>
      <c r="P18" s="38" t="s">
        <v>16</v>
      </c>
      <c r="Q18" s="38" t="s">
        <v>16</v>
      </c>
      <c r="R18" s="50" t="s">
        <v>16</v>
      </c>
    </row>
    <row r="19" spans="1:18" x14ac:dyDescent="0.3">
      <c r="A19" s="60">
        <v>12</v>
      </c>
      <c r="B19" s="63" t="s">
        <v>87</v>
      </c>
      <c r="C19" s="48" t="s">
        <v>16</v>
      </c>
      <c r="D19" s="39" t="s">
        <v>16</v>
      </c>
      <c r="E19" s="38" t="s">
        <v>16</v>
      </c>
      <c r="F19" s="38" t="s">
        <v>16</v>
      </c>
      <c r="G19" s="38" t="s">
        <v>16</v>
      </c>
      <c r="H19" s="38" t="s">
        <v>16</v>
      </c>
      <c r="I19" s="39" t="s">
        <v>16</v>
      </c>
      <c r="J19" s="38" t="s">
        <v>16</v>
      </c>
      <c r="K19" s="38" t="s">
        <v>16</v>
      </c>
      <c r="L19" s="52" t="s">
        <v>16</v>
      </c>
      <c r="M19" s="38" t="s">
        <v>16</v>
      </c>
      <c r="N19" s="38" t="s">
        <v>16</v>
      </c>
      <c r="O19" s="38" t="s">
        <v>16</v>
      </c>
      <c r="P19" s="38" t="s">
        <v>16</v>
      </c>
      <c r="Q19" s="38" t="s">
        <v>16</v>
      </c>
      <c r="R19" s="50" t="s">
        <v>16</v>
      </c>
    </row>
    <row r="20" spans="1:18" x14ac:dyDescent="0.3">
      <c r="A20" s="60">
        <v>13</v>
      </c>
      <c r="B20" s="63" t="s">
        <v>88</v>
      </c>
      <c r="C20" s="48" t="s">
        <v>16</v>
      </c>
      <c r="D20" s="39" t="s">
        <v>21</v>
      </c>
      <c r="E20" s="38" t="s">
        <v>21</v>
      </c>
      <c r="F20" s="38" t="s">
        <v>21</v>
      </c>
      <c r="G20" s="38" t="s">
        <v>16</v>
      </c>
      <c r="H20" s="38" t="s">
        <v>16</v>
      </c>
      <c r="I20" s="39" t="s">
        <v>16</v>
      </c>
      <c r="J20" s="38" t="s">
        <v>16</v>
      </c>
      <c r="K20" s="38" t="s">
        <v>16</v>
      </c>
      <c r="L20" s="52" t="s">
        <v>16</v>
      </c>
      <c r="M20" s="38" t="s">
        <v>16</v>
      </c>
      <c r="N20" s="38" t="s">
        <v>16</v>
      </c>
      <c r="O20" s="38" t="s">
        <v>16</v>
      </c>
      <c r="P20" s="38" t="s">
        <v>16</v>
      </c>
      <c r="Q20" s="38" t="s">
        <v>16</v>
      </c>
      <c r="R20" s="50" t="s">
        <v>16</v>
      </c>
    </row>
    <row r="21" spans="1:18" x14ac:dyDescent="0.3">
      <c r="A21" s="60">
        <v>14</v>
      </c>
      <c r="B21" s="63" t="s">
        <v>89</v>
      </c>
      <c r="C21" s="48" t="s">
        <v>21</v>
      </c>
      <c r="D21" s="39" t="s">
        <v>16</v>
      </c>
      <c r="E21" s="38" t="s">
        <v>21</v>
      </c>
      <c r="F21" s="38" t="s">
        <v>21</v>
      </c>
      <c r="G21" s="38" t="s">
        <v>16</v>
      </c>
      <c r="H21" s="38" t="s">
        <v>16</v>
      </c>
      <c r="I21" s="39" t="s">
        <v>16</v>
      </c>
      <c r="J21" s="38" t="s">
        <v>16</v>
      </c>
      <c r="K21" s="38" t="s">
        <v>16</v>
      </c>
      <c r="L21" s="52" t="s">
        <v>16</v>
      </c>
      <c r="M21" s="38" t="s">
        <v>16</v>
      </c>
      <c r="N21" s="38" t="s">
        <v>16</v>
      </c>
      <c r="O21" s="38" t="s">
        <v>16</v>
      </c>
      <c r="P21" s="38" t="s">
        <v>16</v>
      </c>
      <c r="Q21" s="38" t="s">
        <v>16</v>
      </c>
      <c r="R21" s="50" t="s">
        <v>16</v>
      </c>
    </row>
    <row r="22" spans="1:18" x14ac:dyDescent="0.3">
      <c r="A22" s="60">
        <v>15</v>
      </c>
      <c r="B22" s="63" t="s">
        <v>90</v>
      </c>
      <c r="C22" s="48" t="s">
        <v>16</v>
      </c>
      <c r="D22" s="39" t="s">
        <v>21</v>
      </c>
      <c r="E22" s="38" t="s">
        <v>21</v>
      </c>
      <c r="F22" s="38" t="s">
        <v>21</v>
      </c>
      <c r="G22" s="38" t="s">
        <v>21</v>
      </c>
      <c r="H22" s="38" t="s">
        <v>21</v>
      </c>
      <c r="I22" s="39" t="s">
        <v>21</v>
      </c>
      <c r="J22" s="38" t="s">
        <v>21</v>
      </c>
      <c r="K22" s="38" t="s">
        <v>21</v>
      </c>
      <c r="L22" s="52" t="s">
        <v>21</v>
      </c>
      <c r="M22" s="38" t="s">
        <v>16</v>
      </c>
      <c r="N22" s="38" t="s">
        <v>21</v>
      </c>
      <c r="O22" s="38" t="s">
        <v>21</v>
      </c>
      <c r="P22" s="38" t="s">
        <v>21</v>
      </c>
      <c r="Q22" s="38" t="s">
        <v>21</v>
      </c>
      <c r="R22" s="50" t="s">
        <v>21</v>
      </c>
    </row>
    <row r="23" spans="1:18" x14ac:dyDescent="0.3">
      <c r="A23" s="60">
        <v>16</v>
      </c>
      <c r="B23" s="63" t="s">
        <v>91</v>
      </c>
      <c r="C23" s="48" t="s">
        <v>21</v>
      </c>
      <c r="D23" s="39" t="s">
        <v>21</v>
      </c>
      <c r="E23" s="38" t="s">
        <v>21</v>
      </c>
      <c r="F23" s="38" t="s">
        <v>21</v>
      </c>
      <c r="G23" s="38" t="s">
        <v>21</v>
      </c>
      <c r="H23" s="38" t="s">
        <v>21</v>
      </c>
      <c r="I23" s="39" t="s">
        <v>21</v>
      </c>
      <c r="J23" s="38" t="s">
        <v>21</v>
      </c>
      <c r="K23" s="38" t="s">
        <v>21</v>
      </c>
      <c r="L23" s="52" t="s">
        <v>21</v>
      </c>
      <c r="M23" s="38" t="s">
        <v>21</v>
      </c>
      <c r="N23" s="38" t="s">
        <v>21</v>
      </c>
      <c r="O23" s="38" t="s">
        <v>21</v>
      </c>
      <c r="P23" s="38" t="s">
        <v>21</v>
      </c>
      <c r="Q23" s="38" t="s">
        <v>21</v>
      </c>
      <c r="R23" s="50" t="s">
        <v>21</v>
      </c>
    </row>
    <row r="24" spans="1:18" x14ac:dyDescent="0.3">
      <c r="A24" s="60">
        <v>17</v>
      </c>
      <c r="B24" s="63" t="s">
        <v>92</v>
      </c>
      <c r="C24" s="48" t="s">
        <v>21</v>
      </c>
      <c r="D24" s="39" t="s">
        <v>21</v>
      </c>
      <c r="E24" s="38" t="s">
        <v>21</v>
      </c>
      <c r="F24" s="38" t="s">
        <v>21</v>
      </c>
      <c r="G24" s="38" t="s">
        <v>21</v>
      </c>
      <c r="H24" s="38" t="s">
        <v>21</v>
      </c>
      <c r="I24" s="39" t="s">
        <v>21</v>
      </c>
      <c r="J24" s="38" t="s">
        <v>21</v>
      </c>
      <c r="K24" s="38" t="s">
        <v>21</v>
      </c>
      <c r="L24" s="52" t="s">
        <v>21</v>
      </c>
      <c r="M24" s="38" t="s">
        <v>16</v>
      </c>
      <c r="N24" s="38" t="s">
        <v>21</v>
      </c>
      <c r="O24" s="38" t="s">
        <v>21</v>
      </c>
      <c r="P24" s="38" t="s">
        <v>21</v>
      </c>
      <c r="Q24" s="38" t="s">
        <v>21</v>
      </c>
      <c r="R24" s="50" t="s">
        <v>21</v>
      </c>
    </row>
    <row r="25" spans="1:18" x14ac:dyDescent="0.3">
      <c r="A25" s="60">
        <v>18</v>
      </c>
      <c r="B25" s="63" t="s">
        <v>93</v>
      </c>
      <c r="C25" s="48" t="s">
        <v>21</v>
      </c>
      <c r="D25" s="39" t="s">
        <v>21</v>
      </c>
      <c r="E25" s="38" t="s">
        <v>21</v>
      </c>
      <c r="F25" s="38" t="s">
        <v>21</v>
      </c>
      <c r="G25" s="38" t="s">
        <v>21</v>
      </c>
      <c r="H25" s="38" t="s">
        <v>21</v>
      </c>
      <c r="I25" s="39" t="s">
        <v>21</v>
      </c>
      <c r="J25" s="38" t="s">
        <v>21</v>
      </c>
      <c r="K25" s="38" t="s">
        <v>21</v>
      </c>
      <c r="L25" s="52" t="s">
        <v>21</v>
      </c>
      <c r="M25" s="38" t="s">
        <v>16</v>
      </c>
      <c r="N25" s="38" t="s">
        <v>21</v>
      </c>
      <c r="O25" s="38" t="s">
        <v>21</v>
      </c>
      <c r="P25" s="38" t="s">
        <v>21</v>
      </c>
      <c r="Q25" s="38" t="s">
        <v>21</v>
      </c>
      <c r="R25" s="50" t="s">
        <v>21</v>
      </c>
    </row>
    <row r="26" spans="1:18" ht="15" thickBot="1" x14ac:dyDescent="0.35">
      <c r="A26" s="61">
        <v>19</v>
      </c>
      <c r="B26" s="64" t="s">
        <v>94</v>
      </c>
      <c r="C26" s="49" t="s">
        <v>21</v>
      </c>
      <c r="D26" s="40" t="s">
        <v>21</v>
      </c>
      <c r="E26" s="40" t="s">
        <v>21</v>
      </c>
      <c r="F26" s="40" t="s">
        <v>21</v>
      </c>
      <c r="G26" s="40" t="s">
        <v>21</v>
      </c>
      <c r="H26" s="40" t="s">
        <v>21</v>
      </c>
      <c r="I26" s="40" t="s">
        <v>21</v>
      </c>
      <c r="J26" s="40" t="s">
        <v>21</v>
      </c>
      <c r="K26" s="40" t="s">
        <v>21</v>
      </c>
      <c r="L26" s="53" t="s">
        <v>21</v>
      </c>
      <c r="M26" s="40" t="s">
        <v>21</v>
      </c>
      <c r="N26" s="40" t="s">
        <v>21</v>
      </c>
      <c r="O26" s="40" t="s">
        <v>21</v>
      </c>
      <c r="P26" s="40" t="s">
        <v>21</v>
      </c>
      <c r="Q26" s="40" t="s">
        <v>21</v>
      </c>
      <c r="R26" s="51" t="s">
        <v>21</v>
      </c>
    </row>
  </sheetData>
  <mergeCells count="1">
    <mergeCell ref="A2:R2"/>
  </mergeCells>
  <phoneticPr fontId="14" type="noConversion"/>
  <dataValidations count="2">
    <dataValidation type="list" allowBlank="1" showInputMessage="1" showErrorMessage="1" sqref="E8:E26 J8:K26 P8:R26" xr:uid="{00000000-0002-0000-0600-000000000000}">
      <formula1>Si_No</formula1>
    </dataValidation>
    <dataValidation type="list" allowBlank="1" showErrorMessage="1" sqref="L8:L26" xr:uid="{00000000-0002-0000-0600-000001000000}">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24</vt:i4>
      </vt:variant>
    </vt:vector>
  </HeadingPairs>
  <TitlesOfParts>
    <vt:vector size="31" baseType="lpstr">
      <vt:lpstr>Mapa</vt:lpstr>
      <vt:lpstr>Matriz</vt:lpstr>
      <vt:lpstr>Hoja1</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JIZETH</cp:lastModifiedBy>
  <cp:lastPrinted>2022-07-26T00:16:24Z</cp:lastPrinted>
  <dcterms:created xsi:type="dcterms:W3CDTF">2020-01-13T19:31:31Z</dcterms:created>
  <dcterms:modified xsi:type="dcterms:W3CDTF">2023-05-15T19:51:44Z</dcterms:modified>
</cp:coreProperties>
</file>