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D:\Users\Jizeth\Documents\JIZETH\CANAL CAPITAL_2023\PTEP-MRC_3CUAT_2023\MRC\"/>
    </mc:Choice>
  </mc:AlternateContent>
  <xr:revisionPtr revIDLastSave="0" documentId="8_{28027F62-4247-463D-9D77-7C8BA5E65686}" xr6:coauthVersionLast="41" xr6:coauthVersionMax="41" xr10:uidLastSave="{00000000-0000-0000-0000-000000000000}"/>
  <bookViews>
    <workbookView xWindow="-108" yWindow="-108" windowWidth="23256" windowHeight="12456" tabRatio="863" xr2:uid="{00000000-000D-0000-FFFF-FFFF00000000}"/>
  </bookViews>
  <sheets>
    <sheet name="Matriz" sheetId="1" r:id="rId1"/>
  </sheets>
  <externalReferences>
    <externalReference r:id="rId2"/>
    <externalReference r:id="rId3"/>
  </externalReferences>
  <definedNames>
    <definedName name="_xlnm._FilterDatabase" localSheetId="0" hidden="1">Matriz!$A$12:$BI$39</definedName>
    <definedName name="A">[1]Listas!$I$6:$I$7</definedName>
    <definedName name="B">[1]Listas!#REF!</definedName>
    <definedName name="evaluación">#REF!</definedName>
    <definedName name="Frecuencia">[2]Listas!$G$3:$G$8</definedName>
    <definedName name="Impacto">[2]Listas!$H$3:$H$8</definedName>
    <definedName name="MACROPROCESO">[1]Listas!$B$5:$B$9</definedName>
    <definedName name="Macroprocesos">[2]Listas!$A$3:$A$7</definedName>
    <definedName name="Procesos">[2]Listas!$B$3:$B$16</definedName>
    <definedName name="Si_No">[2]Listas!$I$3:$I$5</definedName>
    <definedName name="TIPO">[1]Listas!#REF!</definedName>
    <definedName name="TIPO_">[1]Listas!$H$6:$H$8</definedName>
    <definedName name="_xlnm.Print_Titles" localSheetId="0">Matriz!$1:$12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F20" i="1" l="1"/>
  <c r="BF14" i="1" l="1"/>
  <c r="BG14" i="1" s="1"/>
  <c r="BF15" i="1"/>
  <c r="BG15" i="1" s="1"/>
  <c r="BF16" i="1"/>
  <c r="BG16" i="1" s="1"/>
  <c r="BF17" i="1"/>
  <c r="BG17" i="1" s="1"/>
  <c r="BF18" i="1"/>
  <c r="BG18" i="1" s="1"/>
  <c r="BF19" i="1"/>
  <c r="BG19" i="1" s="1"/>
  <c r="BG20" i="1"/>
  <c r="BF21" i="1"/>
  <c r="BG21" i="1" s="1"/>
  <c r="BF22" i="1"/>
  <c r="BG22" i="1" s="1"/>
  <c r="BF23" i="1"/>
  <c r="BG23" i="1" s="1"/>
  <c r="BF24" i="1"/>
  <c r="BG24" i="1" s="1"/>
  <c r="BF25" i="1"/>
  <c r="BG25" i="1" s="1"/>
  <c r="BF26" i="1"/>
  <c r="BG26" i="1" s="1"/>
  <c r="BF27" i="1"/>
  <c r="BG27" i="1" s="1"/>
  <c r="BF28" i="1"/>
  <c r="BG28" i="1" s="1"/>
  <c r="BF29" i="1"/>
  <c r="BG29" i="1" s="1"/>
  <c r="BF30" i="1"/>
  <c r="BG30" i="1" s="1"/>
  <c r="BF31" i="1"/>
  <c r="BG31" i="1" s="1"/>
  <c r="BF32" i="1"/>
  <c r="BG32" i="1" s="1"/>
  <c r="BF34" i="1"/>
  <c r="BG34" i="1" s="1"/>
  <c r="BF35" i="1"/>
  <c r="BG35" i="1" s="1"/>
  <c r="BF36" i="1"/>
  <c r="BG36" i="1" s="1"/>
  <c r="BF37" i="1"/>
  <c r="BG37" i="1" s="1"/>
  <c r="BF38" i="1"/>
  <c r="BG38" i="1" s="1"/>
  <c r="BF39" i="1"/>
  <c r="BG39" i="1" s="1"/>
  <c r="BF13" i="1"/>
  <c r="BG13" i="1" s="1"/>
  <c r="AD39" i="1" l="1"/>
  <c r="AB39" i="1"/>
  <c r="AD38" i="1"/>
  <c r="AB38" i="1"/>
  <c r="AD37" i="1"/>
  <c r="AB37" i="1"/>
  <c r="AD36" i="1"/>
  <c r="AB36" i="1"/>
  <c r="T36" i="1"/>
  <c r="AM39" i="1" s="1"/>
  <c r="AK39" i="1" s="1"/>
  <c r="S36" i="1"/>
  <c r="Q36" i="1"/>
  <c r="P36" i="1"/>
  <c r="AD35" i="1"/>
  <c r="AB35" i="1"/>
  <c r="T35" i="1"/>
  <c r="AM35" i="1" s="1"/>
  <c r="AK35" i="1" s="1"/>
  <c r="AL35" i="1" s="1"/>
  <c r="S35" i="1"/>
  <c r="Q35" i="1"/>
  <c r="P35" i="1"/>
  <c r="AD34" i="1"/>
  <c r="AB34" i="1"/>
  <c r="T34" i="1"/>
  <c r="AM34" i="1" s="1"/>
  <c r="AK34" i="1" s="1"/>
  <c r="AL34" i="1" s="1"/>
  <c r="S34" i="1"/>
  <c r="Q34" i="1"/>
  <c r="P34" i="1"/>
  <c r="AD32" i="1"/>
  <c r="AB32" i="1"/>
  <c r="T32" i="1"/>
  <c r="AM32" i="1" s="1"/>
  <c r="AK32" i="1" s="1"/>
  <c r="AL32" i="1" s="1"/>
  <c r="S32" i="1"/>
  <c r="Q32" i="1"/>
  <c r="P32" i="1"/>
  <c r="AD31" i="1"/>
  <c r="AB31" i="1"/>
  <c r="T31" i="1"/>
  <c r="AM31" i="1" s="1"/>
  <c r="AK31" i="1" s="1"/>
  <c r="AL31" i="1" s="1"/>
  <c r="S31" i="1"/>
  <c r="Q31" i="1"/>
  <c r="P31" i="1"/>
  <c r="AD30" i="1"/>
  <c r="AB30" i="1"/>
  <c r="T30" i="1"/>
  <c r="AM30" i="1" s="1"/>
  <c r="AK30" i="1" s="1"/>
  <c r="AL30" i="1" s="1"/>
  <c r="S30" i="1"/>
  <c r="Q30" i="1"/>
  <c r="P30" i="1"/>
  <c r="AD29" i="1"/>
  <c r="AB29" i="1"/>
  <c r="AD28" i="1"/>
  <c r="AB28" i="1"/>
  <c r="AD27" i="1"/>
  <c r="AB27" i="1"/>
  <c r="AD26" i="1"/>
  <c r="AB26" i="1"/>
  <c r="T26" i="1"/>
  <c r="AM26" i="1" s="1"/>
  <c r="AK26" i="1" s="1"/>
  <c r="AL26" i="1" s="1"/>
  <c r="S26" i="1"/>
  <c r="Q26" i="1"/>
  <c r="P26" i="1"/>
  <c r="AD25" i="1"/>
  <c r="AB25" i="1"/>
  <c r="AD24" i="1"/>
  <c r="AB24" i="1"/>
  <c r="T24" i="1"/>
  <c r="AM25" i="1" s="1"/>
  <c r="AK25" i="1" s="1"/>
  <c r="AL25" i="1" s="1"/>
  <c r="S24" i="1"/>
  <c r="Q24" i="1"/>
  <c r="P24" i="1"/>
  <c r="AD23" i="1"/>
  <c r="AB23" i="1"/>
  <c r="AD22" i="1"/>
  <c r="AB22" i="1"/>
  <c r="T22" i="1"/>
  <c r="AM22" i="1" s="1"/>
  <c r="AK22" i="1" s="1"/>
  <c r="AL22" i="1" s="1"/>
  <c r="S22" i="1"/>
  <c r="Q22" i="1"/>
  <c r="P22" i="1"/>
  <c r="AD21" i="1"/>
  <c r="AB21" i="1"/>
  <c r="T21" i="1"/>
  <c r="AM21" i="1" s="1"/>
  <c r="AK21" i="1" s="1"/>
  <c r="AL21" i="1" s="1"/>
  <c r="S21" i="1"/>
  <c r="Q21" i="1"/>
  <c r="P21" i="1"/>
  <c r="AD19" i="1"/>
  <c r="AB19" i="1"/>
  <c r="T19" i="1"/>
  <c r="AM19" i="1" s="1"/>
  <c r="AK19" i="1" s="1"/>
  <c r="AL19" i="1" s="1"/>
  <c r="S19" i="1"/>
  <c r="Q19" i="1"/>
  <c r="P19" i="1"/>
  <c r="AD18" i="1"/>
  <c r="AB18" i="1"/>
  <c r="T18" i="1"/>
  <c r="AM18" i="1" s="1"/>
  <c r="AK18" i="1" s="1"/>
  <c r="AL18" i="1" s="1"/>
  <c r="S18" i="1"/>
  <c r="Q18" i="1"/>
  <c r="P18" i="1"/>
  <c r="AD17" i="1"/>
  <c r="AB17" i="1"/>
  <c r="T17" i="1"/>
  <c r="AM17" i="1" s="1"/>
  <c r="AK17" i="1" s="1"/>
  <c r="AL17" i="1" s="1"/>
  <c r="S17" i="1"/>
  <c r="Q17" i="1"/>
  <c r="P17" i="1"/>
  <c r="AD16" i="1"/>
  <c r="AB16" i="1"/>
  <c r="T16" i="1"/>
  <c r="AM16" i="1" s="1"/>
  <c r="AK16" i="1" s="1"/>
  <c r="AL16" i="1" s="1"/>
  <c r="S16" i="1"/>
  <c r="Q16" i="1"/>
  <c r="P16" i="1"/>
  <c r="AD15" i="1"/>
  <c r="AB15" i="1"/>
  <c r="T15" i="1"/>
  <c r="AM15" i="1" s="1"/>
  <c r="AK15" i="1" s="1"/>
  <c r="AL15" i="1" s="1"/>
  <c r="S15" i="1"/>
  <c r="Q15" i="1"/>
  <c r="P15" i="1"/>
  <c r="AD14" i="1"/>
  <c r="AB14" i="1"/>
  <c r="T14" i="1"/>
  <c r="AM14" i="1" s="1"/>
  <c r="AK14" i="1" s="1"/>
  <c r="AL14" i="1" s="1"/>
  <c r="S14" i="1"/>
  <c r="Q14" i="1"/>
  <c r="P14" i="1"/>
  <c r="AD13" i="1"/>
  <c r="AB13" i="1"/>
  <c r="T13" i="1"/>
  <c r="AM13" i="1" s="1"/>
  <c r="AK13" i="1" s="1"/>
  <c r="AL13" i="1" s="1"/>
  <c r="S13" i="1"/>
  <c r="Q13" i="1"/>
  <c r="P13" i="1"/>
  <c r="U16" i="1" l="1"/>
  <c r="V16" i="1" s="1"/>
  <c r="U17" i="1"/>
  <c r="V17" i="1" s="1"/>
  <c r="AJ19" i="1"/>
  <c r="AH19" i="1" s="1"/>
  <c r="AI19" i="1" s="1"/>
  <c r="AJ18" i="1"/>
  <c r="AH18" i="1" s="1"/>
  <c r="AI18" i="1" s="1"/>
  <c r="AN18" i="1" s="1"/>
  <c r="AO18" i="1" s="1"/>
  <c r="AP18" i="1" s="1"/>
  <c r="U24" i="1"/>
  <c r="V24" i="1" s="1"/>
  <c r="AJ17" i="1"/>
  <c r="AH17" i="1" s="1"/>
  <c r="AI17" i="1" s="1"/>
  <c r="AN17" i="1" s="1"/>
  <c r="AO17" i="1" s="1"/>
  <c r="AP17" i="1" s="1"/>
  <c r="AJ16" i="1"/>
  <c r="AH16" i="1" s="1"/>
  <c r="AI16" i="1" s="1"/>
  <c r="AN16" i="1" s="1"/>
  <c r="AO16" i="1" s="1"/>
  <c r="AP16" i="1" s="1"/>
  <c r="U15" i="1"/>
  <c r="V15" i="1" s="1"/>
  <c r="AJ30" i="1"/>
  <c r="AH30" i="1" s="1"/>
  <c r="AI30" i="1" s="1"/>
  <c r="AN30" i="1" s="1"/>
  <c r="AO30" i="1" s="1"/>
  <c r="AP30" i="1" s="1"/>
  <c r="AJ36" i="1"/>
  <c r="AH36" i="1" s="1"/>
  <c r="AI36" i="1" s="1"/>
  <c r="U30" i="1"/>
  <c r="V30" i="1" s="1"/>
  <c r="AM28" i="1"/>
  <c r="AK28" i="1" s="1"/>
  <c r="AL29" i="1" s="1"/>
  <c r="AJ15" i="1"/>
  <c r="AH15" i="1" s="1"/>
  <c r="AI15" i="1" s="1"/>
  <c r="AN15" i="1" s="1"/>
  <c r="AO15" i="1" s="1"/>
  <c r="AP15" i="1" s="1"/>
  <c r="U26" i="1"/>
  <c r="V26" i="1" s="1"/>
  <c r="AM36" i="1"/>
  <c r="AK36" i="1" s="1"/>
  <c r="AL36" i="1" s="1"/>
  <c r="U14" i="1"/>
  <c r="V14" i="1" s="1"/>
  <c r="AJ26" i="1"/>
  <c r="AH26" i="1" s="1"/>
  <c r="AI26" i="1" s="1"/>
  <c r="AN26" i="1" s="1"/>
  <c r="U36" i="1"/>
  <c r="V36" i="1" s="1"/>
  <c r="U13" i="1"/>
  <c r="V13" i="1" s="1"/>
  <c r="AJ14" i="1"/>
  <c r="AH14" i="1" s="1"/>
  <c r="AI14" i="1" s="1"/>
  <c r="AN14" i="1" s="1"/>
  <c r="AO14" i="1" s="1"/>
  <c r="AP14" i="1" s="1"/>
  <c r="AM27" i="1"/>
  <c r="AK27" i="1" s="1"/>
  <c r="AL28" i="1" s="1"/>
  <c r="U34" i="1"/>
  <c r="V34" i="1" s="1"/>
  <c r="U35" i="1"/>
  <c r="V35" i="1" s="1"/>
  <c r="AJ13" i="1"/>
  <c r="AH13" i="1" s="1"/>
  <c r="AI13" i="1" s="1"/>
  <c r="AN13" i="1" s="1"/>
  <c r="AO13" i="1" s="1"/>
  <c r="AP13" i="1" s="1"/>
  <c r="U31" i="1"/>
  <c r="V31" i="1" s="1"/>
  <c r="U32" i="1"/>
  <c r="V32" i="1" s="1"/>
  <c r="AJ34" i="1"/>
  <c r="AH34" i="1" s="1"/>
  <c r="AI34" i="1" s="1"/>
  <c r="AN34" i="1" s="1"/>
  <c r="AO34" i="1" s="1"/>
  <c r="AP34" i="1" s="1"/>
  <c r="AJ35" i="1"/>
  <c r="AH35" i="1" s="1"/>
  <c r="AI35" i="1" s="1"/>
  <c r="AN35" i="1" s="1"/>
  <c r="AO35" i="1" s="1"/>
  <c r="AP35" i="1" s="1"/>
  <c r="U19" i="1"/>
  <c r="V19" i="1" s="1"/>
  <c r="AJ21" i="1"/>
  <c r="AH21" i="1" s="1"/>
  <c r="AI21" i="1" s="1"/>
  <c r="AN21" i="1" s="1"/>
  <c r="AO21" i="1" s="1"/>
  <c r="AP21" i="1" s="1"/>
  <c r="AJ32" i="1"/>
  <c r="AH32" i="1" s="1"/>
  <c r="AI32" i="1" s="1"/>
  <c r="AN32" i="1" s="1"/>
  <c r="AO32" i="1" s="1"/>
  <c r="AP32" i="1" s="1"/>
  <c r="AN19" i="1"/>
  <c r="AO19" i="1" s="1"/>
  <c r="AP19" i="1" s="1"/>
  <c r="AM38" i="1"/>
  <c r="AK38" i="1" s="1"/>
  <c r="AL39" i="1" s="1"/>
  <c r="U21" i="1"/>
  <c r="V21" i="1" s="1"/>
  <c r="AJ22" i="1"/>
  <c r="AH22" i="1" s="1"/>
  <c r="AI22" i="1" s="1"/>
  <c r="AN22" i="1" s="1"/>
  <c r="U22" i="1"/>
  <c r="V22" i="1" s="1"/>
  <c r="AM29" i="1"/>
  <c r="AK29" i="1" s="1"/>
  <c r="AJ31" i="1"/>
  <c r="AH31" i="1" s="1"/>
  <c r="AI31" i="1" s="1"/>
  <c r="AN31" i="1" s="1"/>
  <c r="AO31" i="1" s="1"/>
  <c r="AP31" i="1" s="1"/>
  <c r="AJ24" i="1"/>
  <c r="AH24" i="1" s="1"/>
  <c r="AI24" i="1" s="1"/>
  <c r="AM37" i="1"/>
  <c r="AK37" i="1" s="1"/>
  <c r="AL38" i="1" s="1"/>
  <c r="U18" i="1"/>
  <c r="V18" i="1" s="1"/>
  <c r="AM23" i="1"/>
  <c r="AK23" i="1" s="1"/>
  <c r="AL23" i="1" s="1"/>
  <c r="AM24" i="1"/>
  <c r="AK24" i="1" s="1"/>
  <c r="AL24" i="1" s="1"/>
  <c r="AJ37" i="1" l="1"/>
  <c r="AJ23" i="1"/>
  <c r="AH23" i="1" s="1"/>
  <c r="AI23" i="1" s="1"/>
  <c r="AN23" i="1" s="1"/>
  <c r="AO22" i="1" s="1"/>
  <c r="AP22" i="1" s="1"/>
  <c r="AN36" i="1"/>
  <c r="AJ25" i="1"/>
  <c r="AH25" i="1" s="1"/>
  <c r="AI25" i="1" s="1"/>
  <c r="AN25" i="1" s="1"/>
  <c r="AO24" i="1" s="1"/>
  <c r="AP24" i="1" s="1"/>
  <c r="AJ27" i="1"/>
  <c r="AH27" i="1" s="1"/>
  <c r="AI27" i="1" s="1"/>
  <c r="AL27" i="1"/>
  <c r="AL37" i="1"/>
  <c r="AN24" i="1"/>
  <c r="AJ38" i="1"/>
  <c r="AH37" i="1"/>
  <c r="AI37" i="1" s="1"/>
  <c r="AN37" i="1" l="1"/>
  <c r="AN27" i="1"/>
  <c r="AJ28" i="1"/>
  <c r="AJ29" i="1" s="1"/>
  <c r="AH29" i="1" s="1"/>
  <c r="AI29" i="1" s="1"/>
  <c r="AN29" i="1" s="1"/>
  <c r="AO26" i="1" s="1"/>
  <c r="AP26" i="1" s="1"/>
  <c r="AH38" i="1"/>
  <c r="AI38" i="1" s="1"/>
  <c r="AN38" i="1" s="1"/>
  <c r="AJ39" i="1"/>
  <c r="AH39" i="1" s="1"/>
  <c r="AI39" i="1" s="1"/>
  <c r="AN39" i="1" s="1"/>
  <c r="AO36" i="1" s="1"/>
  <c r="AP36" i="1" s="1"/>
  <c r="AH28" i="1" l="1"/>
  <c r="AI28" i="1" s="1"/>
  <c r="AN28" i="1" s="1"/>
</calcChain>
</file>

<file path=xl/sharedStrings.xml><?xml version="1.0" encoding="utf-8"?>
<sst xmlns="http://schemas.openxmlformats.org/spreadsheetml/2006/main" count="841" uniqueCount="442">
  <si>
    <t>Versión:</t>
  </si>
  <si>
    <t>Fecha de actualización:</t>
  </si>
  <si>
    <t>Descripción:</t>
  </si>
  <si>
    <t>Se adelantaron los ajustes a los riesgos de corrupción de todos los procesos de acuerdo con la revisión semestral contemplada en el Programa de Transparencia y Ética Pública - PTEP (En transición con el Plan Anticorrupción y de Atención al Ciudadano - PAAC) y lo informado por los líderes y responsables de los procesos.</t>
  </si>
  <si>
    <t>Identificación del riesgo</t>
  </si>
  <si>
    <t>Análisis de Riesgo (Riesgo inherente)</t>
  </si>
  <si>
    <t>Evaluación de controles</t>
  </si>
  <si>
    <t xml:space="preserve">Riesgo residual </t>
  </si>
  <si>
    <t>Plan de manejo de riesgos</t>
  </si>
  <si>
    <t xml:space="preserve">Identificación de los puntos de riesgo </t>
  </si>
  <si>
    <t>Área de impacto</t>
  </si>
  <si>
    <r>
      <t xml:space="preserve">Riesgo 
</t>
    </r>
    <r>
      <rPr>
        <sz val="8"/>
        <rFont val="Tahoma"/>
        <family val="2"/>
      </rPr>
      <t>(¿Qué puede suceder?)</t>
    </r>
  </si>
  <si>
    <t xml:space="preserve">Factor de riesgo </t>
  </si>
  <si>
    <t>Clasificación</t>
  </si>
  <si>
    <r>
      <t xml:space="preserve">Probabilidad o Frecuencia
</t>
    </r>
    <r>
      <rPr>
        <sz val="8"/>
        <rFont val="Tahoma"/>
        <family val="2"/>
      </rPr>
      <t>(Sobre las causas)</t>
    </r>
  </si>
  <si>
    <t>F</t>
  </si>
  <si>
    <t>%F</t>
  </si>
  <si>
    <r>
      <t xml:space="preserve">Impacto
</t>
    </r>
    <r>
      <rPr>
        <sz val="8"/>
        <rFont val="Tahoma"/>
        <family val="2"/>
      </rPr>
      <t>(Sobre las consecuencias)</t>
    </r>
  </si>
  <si>
    <t>I</t>
  </si>
  <si>
    <t>%I</t>
  </si>
  <si>
    <r>
      <t xml:space="preserve">Total Nivel de Exposición
</t>
    </r>
    <r>
      <rPr>
        <sz val="8"/>
        <rFont val="Tahoma"/>
        <family val="2"/>
      </rPr>
      <t>(F x I)</t>
    </r>
  </si>
  <si>
    <t>Zona de riesgo Inherente</t>
  </si>
  <si>
    <t>Descripción del control</t>
  </si>
  <si>
    <t>Ponderación controles (%)</t>
  </si>
  <si>
    <t>Tipo de control aplicado</t>
  </si>
  <si>
    <t xml:space="preserve">% Control </t>
  </si>
  <si>
    <t xml:space="preserve">Análisis y evaluación de controles </t>
  </si>
  <si>
    <t>Probabilidad o Frecuencia residual</t>
  </si>
  <si>
    <t>F'</t>
  </si>
  <si>
    <t>%F'</t>
  </si>
  <si>
    <t>Impacto residual</t>
  </si>
  <si>
    <t>I'</t>
  </si>
  <si>
    <t>%I'</t>
  </si>
  <si>
    <r>
      <t xml:space="preserve">Total Nivel de Exposición ajustado 
</t>
    </r>
    <r>
      <rPr>
        <sz val="8"/>
        <rFont val="Tahoma"/>
        <family val="2"/>
      </rPr>
      <t>(F' x I')</t>
    </r>
  </si>
  <si>
    <t>Zona de riesgo residual</t>
  </si>
  <si>
    <t>Opciones de manejo</t>
  </si>
  <si>
    <t>Actividad de control</t>
  </si>
  <si>
    <t>Universo</t>
  </si>
  <si>
    <t>Soporte</t>
  </si>
  <si>
    <t>Responsable</t>
  </si>
  <si>
    <t>Plazo de ejecución</t>
  </si>
  <si>
    <t>Indicador / producto</t>
  </si>
  <si>
    <t>1. Fecha seguimiento</t>
  </si>
  <si>
    <t>4. Resultado del indicador</t>
  </si>
  <si>
    <t>5. Alerta</t>
  </si>
  <si>
    <t>6. Análisis - Seguimiento OCI</t>
  </si>
  <si>
    <t>7. Auditor que realizó el seguimiento</t>
  </si>
  <si>
    <t>Macroproceso</t>
  </si>
  <si>
    <t>Proceso / Proyecto</t>
  </si>
  <si>
    <t>Objetivo del proceso / proyecto</t>
  </si>
  <si>
    <t>Alcance del proceso</t>
  </si>
  <si>
    <t>Tipología</t>
  </si>
  <si>
    <t>Código</t>
  </si>
  <si>
    <t>Inicio</t>
  </si>
  <si>
    <t xml:space="preserve">¿Qué?
Impacto </t>
  </si>
  <si>
    <t xml:space="preserve">¿Cómo?
Causa Inmediata  </t>
  </si>
  <si>
    <t xml:space="preserve">¿Por qué?
Causa raíz </t>
  </si>
  <si>
    <t xml:space="preserve">Factor </t>
  </si>
  <si>
    <t xml:space="preserve">Descripción </t>
  </si>
  <si>
    <t xml:space="preserve">Responsable </t>
  </si>
  <si>
    <t xml:space="preserve">Acción </t>
  </si>
  <si>
    <t xml:space="preserve">Complemento </t>
  </si>
  <si>
    <t>Implementación</t>
  </si>
  <si>
    <t xml:space="preserve">% Implementación </t>
  </si>
  <si>
    <t xml:space="preserve">Documentación </t>
  </si>
  <si>
    <t xml:space="preserve">Frecuencia </t>
  </si>
  <si>
    <t xml:space="preserve">Evidencia </t>
  </si>
  <si>
    <t>Fecha inicio</t>
  </si>
  <si>
    <t>Fecha finalización</t>
  </si>
  <si>
    <t>Estratégico</t>
  </si>
  <si>
    <t>Planeación Estratégica</t>
  </si>
  <si>
    <t>Orientar estratégicamente a Capital a través de la formulación y seguimiento de políticas, planes, programas, proyectos, procesos y procedimientos, con el propósito de lograr el cumplimiento de la misión y de los objetivos estratégicos de la entidad</t>
  </si>
  <si>
    <t>Inicia con la determinación de las orientaciones estratégicas de la entidad y la formulación de planes y proyectos y comprende su seguimiento, análisis, revisión y toma de decisiones encaminadas al mejoramiento continuo</t>
  </si>
  <si>
    <t>Corrupción</t>
  </si>
  <si>
    <t>EPLE-RC-001</t>
  </si>
  <si>
    <t>Afectación reputacional.</t>
  </si>
  <si>
    <t xml:space="preserve">Posibilidad de </t>
  </si>
  <si>
    <t>Realizar reportes de avances manipulados e inconsistentes respecto a la ejecución real de presupuesto y de metas en los proyectos de inversión de la Entidad</t>
  </si>
  <si>
    <t>para el favorecimiento de un tercero</t>
  </si>
  <si>
    <t>debido a presiones externas para alterar la información</t>
  </si>
  <si>
    <t xml:space="preserve">Talento_Humano </t>
  </si>
  <si>
    <t>Posibles comportamientos no éticos.</t>
  </si>
  <si>
    <t>Fraude interno</t>
  </si>
  <si>
    <t>Muy baja</t>
  </si>
  <si>
    <t>Mayor</t>
  </si>
  <si>
    <t>Equipo de planeación - profesional asignado y líder y/o responsable del proceso</t>
  </si>
  <si>
    <t>Revisar de forma periódica según la programación de la SDP y DNP, la información reportada sobre el cumplimiento en las metas de la entidad, a partir de la información remitida por los líderes y responsables de las mismas.</t>
  </si>
  <si>
    <t>En caso de identificar inconsistencias en los reportes, solicita aclaraciones y validaciones sobre estos para que, posteriormente, se haga el registro de la información final en los aplicativos de seguimiento correspondientes (SEGPLAN / SPI).</t>
  </si>
  <si>
    <t>Preventivo</t>
  </si>
  <si>
    <t>Manual</t>
  </si>
  <si>
    <t>Documentado</t>
  </si>
  <si>
    <t>Continua</t>
  </si>
  <si>
    <t>Con registro</t>
  </si>
  <si>
    <t>1. Realizar revisiones periódicas de acuerdo con la programación de la SDP y DNP sobre el cumplimiento en la ejecución de los proyectos de inversión, como insumo de validación para el reporte y registro de información en el sistema SEGPLAN y SPI.</t>
  </si>
  <si>
    <t>1. Correos electrónicos con los responsables de las metas asociadas a los proyectos de inversión.
2. Reporte de información de seguimiento a la ejecución de proyectos de inversión en el sistema SEGPLAN y SPI, según la programación de la SDP y DNP.</t>
  </si>
  <si>
    <t>Profesional de Planeación.
Equipo de Planeación.
Responsables del reporte de metas de los proyectos de inversión</t>
  </si>
  <si>
    <t>1. Número de reportes realizados en el sistema SEGPLAN y/o SPI / Total de reportes según la programación de la SDP y DNP para los seguimientos en SEGPLAN y SPI de la vigencia.</t>
  </si>
  <si>
    <t>Henry Beltrán</t>
  </si>
  <si>
    <t xml:space="preserve">Gestión de las Comunicaciones </t>
  </si>
  <si>
    <t>Generar canales de comunicación internos y externos para fortalecer la gestión de la entidad, mediante estrategias comunicacional organizacional interna y estrategias de comunicación masiva de forma externa.</t>
  </si>
  <si>
    <t>Inicia con la formulación de políticas de comunicación del Canal tanto interna como externa y finaliza en su implementación y evaluación.</t>
  </si>
  <si>
    <t>EGCM-RC-001</t>
  </si>
  <si>
    <t xml:space="preserve">Difusión intencional de información sin los controles necesarios </t>
  </si>
  <si>
    <t>de manera innecesaria, malintencionada, poco veraz o sesgada</t>
  </si>
  <si>
    <t xml:space="preserve">atendiendo a intereses particulares internos o externos. </t>
  </si>
  <si>
    <t>Usuarios, productos y prácticas</t>
  </si>
  <si>
    <t>Baja</t>
  </si>
  <si>
    <t xml:space="preserve">El profesional especializado de  Comunicaciones. </t>
  </si>
  <si>
    <t>Aplica una ruta de revisión del contenido a publicar o difundir.</t>
  </si>
  <si>
    <t xml:space="preserve">Se realiza una verificación continua de la información a publicar que permite identificar cualquier tipo de desviación o diferencia. </t>
  </si>
  <si>
    <t>1. Mantener la aplicación de la ruta de revisión del contenido a publicar o difundir por parte de Prensa y Comunicaciones. 
2. Incluir la descripción de la ruta de revisión de contenido a publicar en la Política de Comunicaciones.</t>
  </si>
  <si>
    <t>1. Comunicaciones entre Prensa y Comunicaciones y las diferentes áreas. 
2. Descripción de la ruta incluida en la Política de Comunicaciones.</t>
  </si>
  <si>
    <t>Profesional especializado de prensa y comunicaciones</t>
  </si>
  <si>
    <t>1. Política de Comunicaciones con la ruta de aprobación incluida.</t>
  </si>
  <si>
    <r>
      <t>Análisis OCI:</t>
    </r>
    <r>
      <rPr>
        <sz val="8"/>
        <color theme="1"/>
        <rFont val="Tahoma"/>
        <family val="2"/>
      </rPr>
      <t xml:space="preserve"> El área no reporto avance en el cumplimiento de las acciones, por lo anterior se califica </t>
    </r>
    <r>
      <rPr>
        <b/>
        <sz val="8"/>
        <color theme="1"/>
        <rFont val="Tahoma"/>
        <family val="2"/>
      </rPr>
      <t>"Sin iniciar".</t>
    </r>
  </si>
  <si>
    <t>Mónica Virgüéz</t>
  </si>
  <si>
    <t xml:space="preserve">Gestión de negocios y proyectos estratégicos </t>
  </si>
  <si>
    <t>Conceptualizar, diseñar y/o ejecutar estrategias de comunicación tradicional y no tradicional que establezcan una relación entre los públicos de interés y las entidades, a través de propuestas que ubiquen a la ciudadanía en el centro de los objetivos, de modo que generen experiencias relevantes y memorables.</t>
  </si>
  <si>
    <t>Este proceso comprende las acciones relacionadas con la planeación, diseño y /o ejecución de estrategias de comunicación tradicional y no tradicional definida por Capital para cada vigencia</t>
  </si>
  <si>
    <t>MCOM-RC-001</t>
  </si>
  <si>
    <t>Afectación económica (presupuestal)</t>
  </si>
  <si>
    <t xml:space="preserve">
obtener comisiones u otro tipo de ventajas con los clientes y/o proveedores de proyectos estratégicos,
</t>
  </si>
  <si>
    <t>para favorecer intereses particulares</t>
  </si>
  <si>
    <t>en detrimento de la rentabilidad de Capital.</t>
  </si>
  <si>
    <t>Fraude interno (corrupción, soborno).</t>
  </si>
  <si>
    <t>Media</t>
  </si>
  <si>
    <t>El profesional grado 1 de Ventas y Mercadeo, el líder de Proyectos Estratégicos y el Project Manager</t>
  </si>
  <si>
    <t>Cada vez que se formula y presenta una propuesta de venta y se formaliza un contrato u oferta comercial, realizan la revisión rigurosa de aspectos técnicos, misionales, jurídicos y financieros con base en el procedimiento "MCOM-PD-002 Gestión proyectos y negocios estratégicos", así mismo realizan la verificación del cumplimiento de la resolución de tarifas, cuando aplique, para garantizar la pertinencia de los compromisos pactados en la comercialización.
Cada vez que se requiera la contratación de productos o servicios necesarios para la ejecución de un contrato interadministrativo u oferta comercial, realizaran, junto con el equipo de contratista designado a esta actividad, la revisión de las condiciones pactadas con el Cliente, la revisión de los lineamientos establecidos en el AGJC-CN-MN-001 manual de contratación que se encuentre vigente. Lo anterior con el objetivo de garantizar el cumplimiento del principio de selección objetiva y convalidar los requisitos mínimos definidos por Capital para la contratación de proveedores.
Una vez, esté en ejecución el contrato u oferta comercial, dichos profesionales efectúan el seguimiento a la gestión realizada por parte del equipo de proyectos estratégicos, con el fin verificar que la información suministrada sea confiable y trazable y de esta manera darla a conocer a las instancias pertinentes, según se requiera.</t>
  </si>
  <si>
    <t>En caso de identificarse desviaciones en la formulación de cotizaciones  y/o propuesta creativa y presupuesto, así como para la aplicación de descuentos, el profesional grado 1 de Ventas y Mercadeo, el líder de proyectos estratégicos (contratista) y/o el Project Manager (contratista), realizarán la revisión de los antecedentes del evento y el contexto del mismo y posteriormente elevará al caso al Gerente, con base en la decisión que esta instancia tome, se realizarán las acciones correspondientes</t>
  </si>
  <si>
    <t>El profesional grado 1 de Ventas y Mercadeo, el líder de Proyectos Estratégicos y el Project Manager, cada vez que se perfecciona un contrato u oferta de servicio, realizarán la asignación de los productores (contratistas) para las diferentes cuentas del área, así mismo realizarán las reuniones de tráfico (mínimo dos veces en el mes) con los equipos de proyectos estratégicos (comunicación pública y negocios estratégicos), lo anterior con el fin de verificar la evolución del proyecto, que la información suministrada sea confiable y trazable y atender de manera oportuna, cualquier anomalía que pueda presentarse.
En caso de identificarse desviaciones en la ejecución del proyecto, el profesional grado 1 de Ventas y Mercadeo, el líder de proyectos estratégicos (contratista) y/o el Project Manager (contratistas), realizarán la revisión de los antecedentes del evento y el contexto del mismo, según los resultados de dicho análisis elevarán al caso a las instancias correspondientes para la toma de decisión.
Como soporte de la ejecución de estas actividades se realizará el registro de la información en la herramienta dispuesta para este fin.</t>
  </si>
  <si>
    <t>1. MCOM-FT-019. SEGUIMIENTO A LA GESTION COMERCIAL Y MERCADEO
2. LINK REUNIONES DE TRÁFICO</t>
  </si>
  <si>
    <t>Profesional grado 1 de Ventas y Mercadeo, líder de Proyectos Estratégicos y el Project Manager, o quien haga las veces por vacancia o por cualquier motivo.</t>
  </si>
  <si>
    <t xml:space="preserve">1. Número de reuniones de tráfico realizadas </t>
  </si>
  <si>
    <t>Misional</t>
  </si>
  <si>
    <t xml:space="preserve">Producción de contenidos </t>
  </si>
  <si>
    <t>Producir contenidos audiovisuales que planteen la transformación de la sociedad hacia un modelo participativo e incluyente, bajo la política editorial que se construye para el cuatrienio "el ciudadano en el centro"</t>
  </si>
  <si>
    <t>El proceso comienza estableciendo directrices para la realización de nuevos productos multiplataforma, estableciendo una estrategia de producción y programación para todas las plataformas de circulación. Para ello es necesario identificar las necesidades de aliados, financiadores y audiencias del canal, y gestionarlos recursos financieros, humanos, logísticos, técnicos y tecnológicos que permitirán abordar la construcción de los productos audiovisuales en las fases de desarrollo, preproducción, producción, postproducción y promoción. Este proceso comprende la producción de contenidos gestados desde las siguientes equipos:
1. Línea de ciudadanía, cultura y educación
2. Proyectos periodísticos
3. Producción de contenidos autopromos
4. Transmisiones culturales y deportivas</t>
  </si>
  <si>
    <t>MPTV-RC-001</t>
  </si>
  <si>
    <t>Posibilidad de afectación económica</t>
  </si>
  <si>
    <t xml:space="preserve">por la realización de los procesos precontractuales inadecuados con relación a los procesos de selección  de la prestación de servicios y/o adquisición de bienes con los recursos asignados para la producción de contenidos </t>
  </si>
  <si>
    <t>con el fin obtener beneficio propio o para favorecer un tercero</t>
  </si>
  <si>
    <t>debido a la falta de conocimiento, rigor y/o incumplimiento en la ejecución de los controles definidos por la oficina jurídica, para el elaboración de estudios previos y anexos de la etapa precontractual de los proceso de selección y contratación de proveedores que prestan servicios de administración delegada, servicios logísticos y/o producciones por encargo</t>
  </si>
  <si>
    <t>El Profesional especializado  grado 3 o grado 2 de Producción y/o Director Operativo y el equipo de contratistas designados a apoyar la etapa precontractual de los proyectos</t>
  </si>
  <si>
    <t>cada vez que se requiera la contratación de proveedores que prestan servicios de administración delegada, servicios logísticos y/o producciones por encargo verifican que la formulación de condiciones técnicas y financieras contenidas en los documentos precontractuales a radicar en el área jurídica, para la adquisición de los bienes o servicios requeridos en el marco de la producción de contenidos audiovisuales, estén en coherencia con los lineamientos institucionales definidos en el Plan Anual de Adquisiciones - PAA y/o AGJC-CN-MN-001 manual de contratación que se encuentre vigente, según corresponda.</t>
  </si>
  <si>
    <t>Soporte de dicha verificación es la firma del estudio previo suministrado al área jurídica para iniciar la etapa contractual, y una vez formalizado la minuta, se evidencia a través de los soportes de la supervisión realizada al servicio o producto contratado por la entidad al proveedor seleccionado.
En caso de que el área financiera y/o área técnica y/o área jurídica y/o comité de contratación, según aplique, identifiquen posibles desviaciones o fallas en el diseño del estudio previo o de los anexos suministrados, estos serán revisados y subsanados por el equipo de producción, de igual manera en caso de que el supervisor del contrato identifique fallas o desviaciones en la ejecución del mismo, se realizarán las acciones descritas en el AGJC-CN-MN-002 manual de supervisión e interventoría que se encuentre vigente.</t>
  </si>
  <si>
    <r>
      <t xml:space="preserve">Cada vez que se identifica la necesidad de producir contenidos o contratar servicios para la Dirección Operativa, los equipos técnicos, financieros y jurídicos designados para el apoyo de los procesos de contratación de bienes y servicios, realizan la definición de las condiciones técnicas, jurídicas y financieras para la contratación de los proveedores requeridos para la producción de contenidos audiovisuales (servicios de administración delegada, servicios logístico y/o producciones por encargo). Lo anterior con el objetivo de garantizar el cumplimiento del principio de selección objetiva y convalidar los requisitos mínimos definidos por Capital para la contratación de proveedores en el marco del Manual de contratación y procedimientos relacionados que se encuentren vigentes. 
En caso de que el área financiera y/o área técnica y/o área jurídica y/o comité de contratación, según aplique, identifiquen posibles desviaciones o fallas en el diseño del estudio previo o de los anexos suministrados, estos serán revisados y subsanados por el equipo de producción, de igual manera en caso de que el supervisor del contrato identifique fallas o desviaciones en la ejecución del mismo, se realizarán las acciones descritas en el AGJC-CN-MN-002 manual de supervisión e interventoría que se encuentre vigente.
</t>
    </r>
    <r>
      <rPr>
        <b/>
        <sz val="8"/>
        <rFont val="Tahoma"/>
        <family val="2"/>
      </rPr>
      <t>Nota:</t>
    </r>
    <r>
      <rPr>
        <sz val="8"/>
        <rFont val="Tahoma"/>
        <family val="2"/>
      </rPr>
      <t xml:space="preserve"> 
Se realiza una descripción ampliada de los responsables del control, los cuales participaran, según corresponda y de acuerdo con la etapa precontractual:
Profesional especializado grado 3 de producción
Profesional especializado grado 2 de producción
Profesional especializado grado 2 de prensa y comunicaciones
Profesional grado 1 de ventas y mercadeo o quien ella designe
Contratista designado para coordinar las actividades de diseño y monitoreo de modelos de producción
Contratista designado para coordinar las actividades del equipo digital
Contratista designado para coordinar las actividades del equipo ciudadanía, cultura e infancia
Colaboradores de técnica y/o programación, según corresponda y de acuerdo a la pertinencia de la producción
Colaboradores de la subdirección financiera, jurídica y administrativa designados</t>
    </r>
  </si>
  <si>
    <t>Expediente con la información precontractual para  la contratación de los proveedores requeridos por la dirección operativa tales como estudio previo y soportes.
Esta información puede visualizarse en una carpeta drive compartida o en el link de Secop II (el medio de soporte y el lugar de almacenamiento será determinado por el área jurídica de la entidad y el equipo de la Dirección Operativa seguirá los lineamientos por dicha instancia definidos).</t>
  </si>
  <si>
    <t>Profesional especializado de grado 3 o grado 2 de producción, según  corresponda y/o Director Operativo, según corresponda o la persona designada en caso de vacancia por cualquier motivo</t>
  </si>
  <si>
    <t>Número de expedientes cargados  carpeta drive compartida o en el link de Secop II</t>
  </si>
  <si>
    <t>Jizeth González</t>
  </si>
  <si>
    <t xml:space="preserve">Diseño y ejecución de la estrategia de circulación de contenidos </t>
  </si>
  <si>
    <t>Ofrecer a las audiencias una programación de contenidos de calidad que planteen la transformación de la sociedad hacia un modelo participativo e incluyente</t>
  </si>
  <si>
    <t>En la etapa inicial del proceso, que corresponde a la planeación del mismo, se elabora un plan de programación acorde con las directrices de la Dirección Operativa y la Gerencia y en coordinación con los equipos de Cultura, Ciudadanía y Educación (CCE),  Proyectos Estratégicos y Ventas y Mercadeo, así como el área de Producción. En la etapa siguiente se realiza el diseño de la parrilla de programación semanal y la continuidad diaria de programación y se realiza el control de calidad de los contenidos para evaluar el cumplimiento de parámetros técnicos y editoriales para su correspondiente emisión.</t>
  </si>
  <si>
    <t>MDCC-RC-001</t>
  </si>
  <si>
    <t>programar contenidos audiovisuales para emisión, que no están asociados a la misionalidad de Capital o a un convenio o contrato suscrito con la entidad</t>
  </si>
  <si>
    <t>ocasionado por presiones externas o conflictos de intereses (de acuerdo con lo que estipule la entidad en tal sentido) de alguno (s) de los miembros de la cadena que define y pone en pantalla los contenidos a emitir</t>
  </si>
  <si>
    <t>Para favorecer a un tercero (persona, cliente o entidad)</t>
  </si>
  <si>
    <t>El profesional especializado grado 3 de Programación y el equipo de Programación asignado a la definición de los contenidos a programar</t>
  </si>
  <si>
    <t>diariamente realizan el seguimiento y registro en el formato "MDCC-FT-013 continuidad diaria de emisión", en cumplimiento de los procedimientos y manuales internos que describen la actividad, con el fin validar que los contenidos puestos en la parrilla den cumplimiento con los lineamientos editoriales de Capital.</t>
  </si>
  <si>
    <t>En caso de que se evidencie la materialización del riesgo, el profesional especializado grado 3 de Programación, o el director operativo, elevará el caso ante la instancia interna que corresponda.</t>
  </si>
  <si>
    <t>1 El profesional especializado grado 3 de Programación o el auxiliar de Tráfico o el contratista designado para tal final, presentan al director operativo, al menos una vez al mes, las parrillas mensuales y las novedades, para su aprobación validación.
2. El auxiliar de Tráfico remite diariamente a las áreas competentes la continuidad de emisión, a través de correo electrónico, con el fin de dar a conocer la parrilla de programación del día siguiente.
3. Los operadores de máster diligencian diariamente las bitácoras de seguimiento de los contenidos emitidos con el fin de reportar situaciones que puedan presentarse en la programación.
Todo lo anterior se realiza con el objeto de verificar el cumplimiento de los puntos de control en la gestión de la programación en relación con los contenidos que no provienen de los equipos de Producción o Proyectos Estratégicos del Canal.
En caso de identificar una posible desviación, el profesional especializado grado 3 de Programación, o el director operativo, realizará el análisis e indagación de la situación presentada sobre la programación de contenidos que no están asociados a la misionalidad de Capital o a un convenio o contrato suscrito con la entidad.
En caso de que se evidencie la materialización del riesgo, el profesional especializado grado 3 de Programación, o el director operativo, elevará el caso ante la instancia interna respectiva.</t>
  </si>
  <si>
    <t>1. Acta en la que el director operativo aprueba la parrilla.
2. Correos electrónicos con la continuidad diaria de emisión.
3. Bitácoras diarias de seguimiento a la emisión.</t>
  </si>
  <si>
    <t>Profesional especializado grado 3 de programación o la persona designada en caso de vacancia por cualquier motivo
Auxiliar de tráfico
o la persona designada en caso de vacancia por cualquier motivo</t>
  </si>
  <si>
    <t>1. Número de  presentaciones realizadas al director operativo para la aprobación - validación de la parrilla.
2. Número de correos electrónicos con la continuidad diaria de emisión.
3.  Número de bitácoras diarias de seguimiento a la emisión.</t>
  </si>
  <si>
    <t xml:space="preserve">Gestión técnica de la realización y circulación de contenidos </t>
  </si>
  <si>
    <t>Garantizar, evaluar y monitorear el correcto funcionamiento de la infraestructura tecnológica, que permita la difusión de la señal del Canal,  realizando la ejecución oportuna de las adquisiciones de equipos y/o contratos de soporte correspondientes.</t>
  </si>
  <si>
    <t>El proceso de Gestión técnica de la realización y circulación de contenidos  comprende las acciones relacionadas con:
* Proceso de contratación para la renovación, actualización y/o reestructuración de la infraestructura tecnológica, así como la contratación de soporte especializado y autorizado por el fabricante sobre la misma,, de acuerdo a los lineamientos establecidos en el manual de contratación de capital que se encuentre vigente</t>
  </si>
  <si>
    <t>MECN-RC-001</t>
  </si>
  <si>
    <t>Recibir sanciones de tipo disciplinario, penal y/o fiscal, así como generar afectaciones en la producción, postproducción y/o emisión de los contenidos emitidos por Canal Capital por medio de sus dos canales (Canal Capital y Eureka) y que son distribuidos a través de sus plataformas digitales.</t>
  </si>
  <si>
    <r>
      <t>D</t>
    </r>
    <r>
      <rPr>
        <sz val="8"/>
        <rFont val="Tahoma"/>
        <family val="2"/>
      </rPr>
      <t>ebido a la manipulación y/o direccionamiento de aspectos técnicos</t>
    </r>
    <r>
      <rPr>
        <sz val="8"/>
        <color theme="1"/>
        <rFont val="Tahoma"/>
        <family val="2"/>
      </rPr>
      <t xml:space="preserve"> dentro de la información precontractual</t>
    </r>
    <r>
      <rPr>
        <sz val="8"/>
        <rFont val="Tahoma"/>
        <family val="2"/>
      </rPr>
      <t xml:space="preserve"> por parte del equipo del área Técnica, para la adquisición de equipos y servicios asociados al proceso.</t>
    </r>
  </si>
  <si>
    <t xml:space="preserve">Por el interés de obtener comisiones o beneficiar a terceros, así como por falta o incumplimiento de controles o lineamientos para establecer las condiciones técnicas; desatender los lineamientos del área jurídica referente a la realización del proceso precontractual a través de SECOP II, pliego de condiciones o reglas de participación según lo definido en el manual de contratación de Canal Capital que se encuentre vigente.  </t>
  </si>
  <si>
    <t>El profesional especializado grado 3 del Área Técnica y equipo de apoyo administrativo del área técnica</t>
  </si>
  <si>
    <t>Una vez surja una necesidad, se debe realizar una viabilidad técnica y se procederá a la realización de un proceso de contratación, que requiere estudios de mercado y de acuerdo con el Plan Anual de Adquisiciones - PAA, deberá atender los lineamientos definidos en el documento AGJC-CN-MN-001 Manual de contratación que se encuentre vigente, con el fin de establecer la modalidad de contratación.</t>
  </si>
  <si>
    <t xml:space="preserve">En caso de que el proceso precontractual sea realizado por un colaborador diferente al profesional especializado grado 3 del área técnica y este último al revisar el proceso identifique una posible desviación en los documentos que lo componen, se realizará la revisión y trazabilidad correspondiente; con base en la información identificada para elevar el caso a las instancias internas que corresponda para la toma de decisiones. 
Si la contratación requiere ser con un proveedor exclusivo por la necesidad del bien o servicio  este deberá ser soportado por un documento que así lo estipule.
En caso de que el área jurídica identifique posibles desviaciones o fallas en la proyección del estudio previo o de los anexos suministrados, estos serán revisados y subsanados por el área técnica.
</t>
  </si>
  <si>
    <t>El Profesional Especializado grado 3 del área técnica o el apoyo administrativo del área técnica, cada vez que requiera iniciar un proceso de contratación, en el cual sea necesario efectuar un estudio de mercado realiza las siguientes acciones:
1. Proyección de un anexo técnico
2. Invitación por SECOP II a cotizar a empresas con experiencia en el producto o servicios a contratar el cual contiene de un cronograma que incluye fecha de publicación, observaciones por parte de proveedores, respuestas a dichas observaciones y fecha de cierre.
3. Comparación de las ofertas.
4. Solicitud y verificación de documentos para contratación.
Lo anterior con el objetivo de garantizar el cumplimiento del principio de selección objetiva y convalidar los requisitos mínimos definidos por Capital para la contratación de proveedores en el marco del AGJC-CN-MN-001 Manual de contratación y procedimientos relacionados que se encuentren vigentes. 
En caso de que el diseño del proceso precontractual sea realizado por un colaborador diferente al profesional especializado grado 3 del área técnica, y que al revisar el documento se identifique una posible desviación en dichos documentos, se realizará la revisión y trazabilidad correspondiente; con base en la información identificada se elevará el caso a las instancias internas que corresponda para la toma de decisiones. 
En caso de que el área jurídica identifique posibles desviaciones o fallas en el diseño del estudio previo o de los anexos suministrados, estos serán revisados y subsanados por el equipo del área técnica.</t>
  </si>
  <si>
    <t xml:space="preserve">Carpeta drive que contenga lo siguiente:
1. Anexos técnicos 
2. Solicitud de información a proveedores SIP (documento soporte de solicitud de cotización en Secop II)
3. Estudio de mercado correspondiente al proceso a contratar cuando aplique.
4. Ofertas de proveedores
5. Archivo "cuadro consolidado"
6. "AGJC-CN-FT-028 listado de documentos para contratar"
</t>
  </si>
  <si>
    <t>Profesional especializado grado 3 del área técnica o la persona designada en caso de vacancia por cualquier motivo</t>
  </si>
  <si>
    <t>1. Total de procesos precontractuales, elaborados por técnica / Total de procesos precontractuales  que requieren estudio de mercado.</t>
  </si>
  <si>
    <t xml:space="preserve">Gestión digital para la creación, circulación y optimización de contenidos </t>
  </si>
  <si>
    <t>Realizar las fases de creación, definición de estrategias y circulación de contenidos digitales en las diferentes plataformas disponibles en Capital, así como la optimización de los mismos, en alineación con la estrategia de contenidos y directrices institucionales.</t>
  </si>
  <si>
    <t>Este proceso contempla las fases de:
1. Producciones transversales con soporte en las necesidades de circulación, promoción y diseño de los contenidos de las mismas en redes sociales y sitio web.
2. Producciones propias multiplataforma de largo alcance en las fases de desarrollo, preproducción, producción y postproducción correspondientes a los contenidos circuladas en micrositios de la página web de Capital y redes sociales</t>
  </si>
  <si>
    <t>MGDC-RC-001</t>
  </si>
  <si>
    <t>perder la confidencialidad, integridad y disponibilidad de los contenidos, que administra el  equipo digital de la Dirección Operativa, en las plataformas asignadas para las actividades misionales en convergencia con la producción de contenidos, convenios o contratos suscritos con los clientes</t>
  </si>
  <si>
    <t>con el fin obtener beneficio propio o para favorecer un tercero (persona, cliente o entidad)</t>
  </si>
  <si>
    <t>ocasionado por debilidades en el control de acceso lógico de las plataformas digitales asignadas al equipo digital, o por falta de claridad sobre los aspectos relacionados con Seguridad de la información, o por capacidad tecnológica insuficiente o por falla o ausencia de copias de respaldo</t>
  </si>
  <si>
    <t xml:space="preserve">El profesional especializado grado 3 de técnica y el contratista designado para coordinar las actividades del equipo digital </t>
  </si>
  <si>
    <t>cada vez que se requiere gestionar la adquisición de la plataforma tecnológica que da soporte a la página web, con relación copia de seguridad de los archivos, realizan la definición de las condiciones técnicas para la contratación del proveedor, con base en las necesidades identificadas en la administración de la página web por parte del equipo Digital de la Dirección Operativa. 
Lo anterior se realiza con el objetivo de garantizar el cumplimiento del principio de selección objetiva y convalidando los requisitos mínimos definidos por Capital para la contratación de proveedores en el marco del Manual de contratación y procedimientos relacionados que se encuentren vigentes.</t>
  </si>
  <si>
    <t xml:space="preserve">En caso de que se requiera la restauración de la información se solicitará al proveedor a través de los canales correspondientes, o en caso de incumplimiento  por parte del proveedor se realizarán los trámites jurídicos determinados entre las parte. </t>
  </si>
  <si>
    <t>1. El contratista designado para coordinar las actividades del equipo digital, cada vez que se realice la contratación (nuevo contrato) de un miembro del equipo digital designado a la administración u optimización de los contenidos audiovisuales en las plataformas digitales del Canal, realizará la asignación y retiro de los permisos de usuarios, lo anterior con el objetivo de garantizar el buen uso y la limitación de acceso de las mismas. En caso de haber cambios en la designación de la actividad, deben realizarse los ajustes requeridos, quedando explícito en un correo electrónico y/o en la herramienta interna creada para el control de los permisos, como evidencia de la actividad.
2. El contratista designado para coordinar las actividades del equipo digital, o el contratista designado como Webmaster o el contratista designado como coordinador de proyectos digitales, cada vez que se detecta una falla asociada a alterar, manipular o falsificar información o contenidos en el uso de las plataformas digitales del Canal ocasionada por el proveedor o por parte de un miembro del equipo designado a la actividad, solicita soporte tecnológico y/o realiza el ajuste correspondiente, posteriormente realiza la investigación de las causas que ocasionaron la falla y elevan el caso a las instancias internas correspondientes para la toma de decisiones, lo anterior con el objetivo de evitar el mal uso de las plataformas o de la información y/o corregir la realización de acciones indebidas que no estén en coherencia con los protocolos digitales definidos.</t>
  </si>
  <si>
    <t>1. Correo electrónico de asignación de permisos y/o "herramienta  control de acceso/permisos a las plataformas del equipo digital" de la vigencia.
2. Solicitudes de soporte al proveedor cuando hay lugar a ello, o soporte de las correcciones realizadas en los contenidos o publicaciones  derivado de alteraciones, manipulaciones o falsificaciones de la información publicada y con esto afectar la reputación de la entidad. 
Nota: No aplica para fallas de estilo o forma realizados a los contenidos. Si durante la vigencia no se presenta conatos de manipulación de la información derivado del alcance expresado en el control, este soporte no será suministrado por cuanto no se tendrán soportes ni de solicitudes al proveedores ni de correcciones internas.</t>
  </si>
  <si>
    <t>Contratista designado para coordinar las actividades del equipo digital, el director operativo y/o el profesional especializado grado 3 de programación</t>
  </si>
  <si>
    <t>1. N° de asignaciones o retiros de permisos de acceso realizados en la vigencia al equipo digital
2. N° de solicitudes de soporte tecnológico o de ajustes de contenidos derivado de manipulación, falsificación o alteración, cuando haya lugar a ello.</t>
  </si>
  <si>
    <t xml:space="preserve">Tecnología </t>
  </si>
  <si>
    <t>Errores en programas y software</t>
  </si>
  <si>
    <t>Apoyo</t>
  </si>
  <si>
    <t>Gestión del Talento Humano</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</si>
  <si>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</si>
  <si>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Inicia con el cubrimiento de un cargo vacante y la elaboración de los planes y programas del proceso y finaliza cuando se realiza la liquidación definitiva del contrato de trabajo y con la evaluación de los planes y programas ejecutados</t>
  </si>
  <si>
    <t>AGTH-RC-001</t>
  </si>
  <si>
    <t xml:space="preserve">afectación en la imagen institucional, investigaciones y/o sanciones por parte de los entes de control por vinculación de una persona sin el debido proceso </t>
  </si>
  <si>
    <t>Debido a omisiones en la  verificación del cumplimiento del perfil del cargo.</t>
  </si>
  <si>
    <t>Por influencia externa o por presión de un tercero.</t>
  </si>
  <si>
    <t xml:space="preserve">El profesional especializado de talento humano y/o el subdirector administrativo </t>
  </si>
  <si>
    <t xml:space="preserve">Realiza la validación de la documentación cada  vez que ingresa un funcionario nuevo, esto en coherencia con lo establecido en el procedimiento  AGTH-PD-005 INGRESO DE SERVIDORES PUBLICOS, y sus puntos de control a través del diligenciamiento del formato  AGTH-FT-036 VERIFICACIÓN DEL CUMPLIMIENTO DE PERFIL DEL CARGO) y  AGTH-FT-064 LISTA DE VERIFICACIÓN INTERNA DE DOCUMENTOS PARA LA VINCULACIÓN EN PLANTA </t>
  </si>
  <si>
    <t>Estos formatos y validaciones se realizan con la información física o digital que aporta la persona que se encuentra en proceso de vinculación y reposan en las historias laborales de cada colaborador.</t>
  </si>
  <si>
    <t>Formatos diligenciados en cada proceso de vinculación</t>
  </si>
  <si>
    <t xml:space="preserve">Profesional de Talento humano </t>
  </si>
  <si>
    <t>Diana Romero</t>
  </si>
  <si>
    <t>Gestión de recursos administrativos - Sistemas</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</si>
  <si>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</si>
  <si>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Inicia con el recibo de las solicitudes de suministros, mantenimientos, equipos y soporte técnico de los líderes de los procesos del Canal y finaliza con el respectivo trámite y solución.</t>
  </si>
  <si>
    <t>AGRI-SI-RC-001</t>
  </si>
  <si>
    <t xml:space="preserve">Recibir sanciones de tipo disciplinario, penal y/o fiscal, así como ocasionar detrimento patrimonial  y daños en la imagen y reputación institucional </t>
  </si>
  <si>
    <t>Por no determinar de manera clara las condiciones técnicas de los servicios por adquirir o por discriminar tecnológicamente o comercialmente a proveedores u oferentes para favorecer a otros.</t>
  </si>
  <si>
    <t>Debido al interés de obtener comisiones o beneficiar a terceros, así como por falta de transparencia al interior del área en los procesos de contratación.</t>
  </si>
  <si>
    <t xml:space="preserve">El profesional Especializado de sistemas con el apoyo de su equipo de trabajo </t>
  </si>
  <si>
    <t>Se encarga de revisar que los anexos técnicos contengan información detallada de acuerdo a los bienes y/o servicios que se vayan a contratar, de manera que puedan evidenciar la pluralidad del mercado antes de realizar el proceso de convocatoria y contratación de los bienes y/o servicios requeridos por la entidad.</t>
  </si>
  <si>
    <t xml:space="preserve">Permitiendo determinar la necesidad de la entidad así como la oferta del mercado. Si se presentan falencias en la aplicación del control, se tomarán las medidas correspondientes para subsanar las mismas. 
Por solicitud del área jurídica podrán presentarse revisiones e investigaciones adicionales. </t>
  </si>
  <si>
    <t>1. Elaborar anexos técnicos para los procesos de adquisición de bienes y/o servicios que realiza el área.</t>
  </si>
  <si>
    <t>1. Anexo técnico de los procesos adelantados en el periodo</t>
  </si>
  <si>
    <t>Profesional Especializado de Sistemas</t>
  </si>
  <si>
    <t>1. Número de anexos técnicos elaborados / Total de contratos de adquisición de bienes y servicios del área.</t>
  </si>
  <si>
    <t>Se encarga de comparar los valores históricos de la contratación de bienes y servicios con las condiciones actuales del mercado y las referencias de entidades estatales.</t>
  </si>
  <si>
    <t>A través  de un estudio de mercado que permita adelantar el proceso de contratación y surtir los tramites en las diferentes dependencias involucradas quienes sugieren los cambios a los que haya lugar. En caso de detectarse fallas, se toman acciones previas a la contratación para determinar el valor real de los bienes y/o servicios.</t>
  </si>
  <si>
    <t>2. Identificar los valores de referencia históricos de la entidad y del sector (Colombia Compra Eficiente)</t>
  </si>
  <si>
    <t>1. Estudios del mercado y análisis del sector de los procesos adelantados</t>
  </si>
  <si>
    <t>1. Número de estudios de mercado y análisis de sector adelantados por adquisición de bienes y/o servicios / Total de contratos de adquisición de bienes y servicios del área.</t>
  </si>
  <si>
    <t>Gestión de recursos administrativos - gestión documental</t>
  </si>
  <si>
    <t>AGRI-GD-RC-001</t>
  </si>
  <si>
    <t>alteración de la información, pérdida de la misma y pérdida de la credibilidad de la gestión documental de la entidad así como sanciones e investigaciones, procesos disciplinarios, fiscales, penales y pérdidas económicas para el Canal.</t>
  </si>
  <si>
    <t xml:space="preserve">por manipulación de la información para beneficio de un tercero </t>
  </si>
  <si>
    <t>Debido a intereses particulares sobre cualquier documento con información de la entidad así como por falta de control con el custodio documental y la confidencialidad de la información con el equipo de trabajo.</t>
  </si>
  <si>
    <t>El equipo de gestión documental</t>
  </si>
  <si>
    <t xml:space="preserve">Se encarga de llevar a cabo el control al préstamo y consulta de los documentos físicos teniendo en cuenta aquellos criterios definidos en el documento AGRI-GD-PD-004 PRÉSTAMO Y CONSULTA DOCUMENTAL, específicamente en los puntos de control 6 y 7 del mismo </t>
  </si>
  <si>
    <t>Dejando la trazabilidad de la información asociada al préstamo de los documentos físicos del Archivo Central de la entidad.</t>
  </si>
  <si>
    <t>Detectivo</t>
  </si>
  <si>
    <t>1. Realizar la solicitud de préstamo por correo electrónico.
2. Registrar la solicitud en la base de datos de préstamos.
3. Realizar la entrega del expediente solicitado en formato digital dejando la evidencia de entrega por medio de correo electrónico.</t>
  </si>
  <si>
    <t>1. Correo de solicitud de préstamo de expedientes.
2. Base de datos de control de préstamos de expedientes.
3. Correo electrónico de evidencia de entrega y/o devolución de expedientes.</t>
  </si>
  <si>
    <t xml:space="preserve">Líder de Gestión Documental 
Equipo de Gestión Documental </t>
  </si>
  <si>
    <t>1. Información registrada y actualizada en el formato de préstamo de expedientes</t>
  </si>
  <si>
    <t xml:space="preserve">se encarga de llevar a cabo el control al préstamo y consulta de los documentos electrónicos y/o Digitales teniendo en cuenta lo criterios definidos en el documento AGRI-GD-PD-004 PRESTAMO Y CONSULTA DOCUMENTAL específicamente en los puntos de control 6 y 7 del mismo </t>
  </si>
  <si>
    <t xml:space="preserve">Dejando la trazabilidad de la información asociada al préstamo o a la generación de accesos a los documentos digitales del archivo central.  </t>
  </si>
  <si>
    <t>Gestión de recursos administrativos - Servicios Administrativos</t>
  </si>
  <si>
    <t>AGRI-SA-RC-001</t>
  </si>
  <si>
    <t>ocasionarle detrimento patrimonial a la entidad así como investigaciones disciplinarias penales y fiscales a los diferentes integrantes del equipo de trabajo,</t>
  </si>
  <si>
    <t xml:space="preserve">debido a exceso en la discrecionalidad del flujo de información relacionada </t>
  </si>
  <si>
    <t xml:space="preserve">principalmente con debilidades en los controles de entrada y salida de elementos,  </t>
  </si>
  <si>
    <t xml:space="preserve">El técnico de servicios administrativos y su equipo de trabajo </t>
  </si>
  <si>
    <t>Se encarga de llevar a cabo la ejecución del procedimiento AGRI-SA-PD-008 SALIDA DE ELEMENTOS DEL ALMACÉN, específicamente en lo relacionado con los puntos de control 2,3,6,7 y 8 para el control de salidas de elementos de la entidad. 
Esto a través del sistema de inventario que permite realizar cualquier movimiento para los bienes contando con la trazabilidad documental respectiva.</t>
  </si>
  <si>
    <t>Lo anterior permite llevar a cabo la salida no controlada de elementos del inventario del Canal. En caso de presentarse fallas en la aplicación del control.</t>
  </si>
  <si>
    <t xml:space="preserve"> Ejecutar el procedimiento AGRI-SA-PD-008 SALIDA DE ELEMENTOS DEL ALMACÉN y actualización en caso de  requerirlo. </t>
  </si>
  <si>
    <t>Salidas de elementos del almacén debidamente firmadas por los responsables de los bienes de Propiedad, planta y Equipo de Canal Capital</t>
  </si>
  <si>
    <t xml:space="preserve">Técnico de Servicios Administrativos  </t>
  </si>
  <si>
    <t>Documentos de salida de elementos del almacén debidamente firmadas por los responsables de los nuevos bienes de Propiedad, planta y Equipo de Canal Capital</t>
  </si>
  <si>
    <t xml:space="preserve">se encarga de llevar a cabo la ejecución del procedimiento AGRI-SA-PD-010 TOMA FÍSICA DE INVENTARIOS, específicamente en lo relacionado con los puntos de control: 3,6, 7 y 9 con el fin de tener actualizado el estado de los elementos que hacen parte de los activos de la entidad, </t>
  </si>
  <si>
    <t>a través del sistema de inventarios  que  permite prevenir o detectar las causas que pueden dar origen al riesgo, En caso de detectarse anomalías o fallas en el flujo de información se procede con las investigaciones correspondientes tanto internas como externas (proceso disciplinario, investigaciones con entes de control, autoridades entre otros)</t>
  </si>
  <si>
    <t>Ejecutar el procedimiento AGRI-SA-PD-010 TOMA FÍSICA DE INVENTARIOS de acuerdo con la periodicidad definida y/o ejecutar el procedimiento AGRI-SA-PD-011 ENTREGA DE INVENTARIO INDIVIDUAL cuando haya lugar.</t>
  </si>
  <si>
    <t>Actas de reuniones firmadas por el área de Servicios Administrativos junto con registro fotográfico de la toma física realizada.</t>
  </si>
  <si>
    <t xml:space="preserve">Se encarga de llevar a cabo la ejecución del procedimiento AGRI-SA-PD-011 ENTREGA DE INVENTARIO INDIVIDUAL, específicamente en lo relacionado con los puntos de control: 2, 3 y 4 con el fin de tener realizar la entrega formal del inventario al funcionario entrante. </t>
  </si>
  <si>
    <t>A través del sistema de inventarios de la entidad que permite asignar, retirar o trasladar bienes con el fin de mantener actualizada la información</t>
  </si>
  <si>
    <t>Correos electrónicos demostrando la entrega del inventario a los funcionarios entrantes cuando haya lugar</t>
  </si>
  <si>
    <t>se encarga de llevar a cabo el proceso de contratación de la empresa de seguridad que incluye el sistema de seguridad física y tecnológica para la custodia de los bienes de la entidad, dentro de la contratación se solicita lo siguiente: 
* Personal capacitado
* Cámaras de monitoreo en HD
* Sistema de comunicación
* Protocolos de seguridad para disminuir riesgos de pérdida.</t>
  </si>
  <si>
    <t>En caso de detectarse fallas o problemas con la aplicación del control se realiza un control sobre las observaciones identificadas a través de la supervisión del contrato de vigilancia aplicando los protocolos definidos a partir de lo pactado en el contrato.</t>
  </si>
  <si>
    <t>1. Revisión de las obligaciones contractuales del servicio de vigilancia de la entidad en su etapa precontractual
2. Solicitar cada vez que se suscribe un nuevo contrato de vigilancia un estudio de seguridad para cada punto de Capital.</t>
  </si>
  <si>
    <t>Contrato de seguridad firmado. 
Estudios de seguridad de los lugares donde se presta el servicio de vigilancia y seguridad privada</t>
  </si>
  <si>
    <t>1. Una (1) minuta contractual del servicio de vigilancia con las obligaciones definidas por la entidad.
2. Un estudio de seguridad por cada punto donde se presta el servicio de vigilancia.</t>
  </si>
  <si>
    <t xml:space="preserve">Gestión Financiera y Facturación </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</si>
  <si>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</si>
  <si>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Inicia con la programación y ejecución presupuestal, continua con la generación de la obligación y los pagos realizados, expedición y pago de facturas (recaudo de cartera) de acuerdo a los servicios prestados y finaliza con el cierre contable y presentación de los Estados Financieros.</t>
  </si>
  <si>
    <t>AGFF-RC-001</t>
  </si>
  <si>
    <t>Posibilidad de</t>
  </si>
  <si>
    <t>de recibir o solicitar cualquier dádiva o beneficio</t>
  </si>
  <si>
    <t xml:space="preserve">Demora injustificada en los pagos para obligar al contratista a dar una dádiva a cambio de agilizar el pago. </t>
  </si>
  <si>
    <t xml:space="preserve">Falta de control en el número consecutivo de radicación. 
Falta de herramientas ofimáticas que ejerzan control sobre el consecutivo generando las alertas necesarias. 
 </t>
  </si>
  <si>
    <t xml:space="preserve">Proceso </t>
  </si>
  <si>
    <t xml:space="preserve">Errores en cálculos para pagos internos y externos </t>
  </si>
  <si>
    <t>Subdirector Financiero.
Profesionales de la Subdirección Financiera.</t>
  </si>
  <si>
    <t xml:space="preserve">El equipo de la Subdirección Financiera cuenta con personal para cada actividad durante el proceso de radicación, inclusión , contabilización y pago de las OP y ejecución presupuestal. 
Además existe un formulario de radicación que genera un número consecutivo de Orden de Radicación y fecha, generando un correo electrónico a la persona que radica la cuenta.
El proceso genera adicionalmente un número consecutivo de Orden de Pago. </t>
  </si>
  <si>
    <t xml:space="preserve">El número de radicado y el número de orden de pago permiten verificar cuáles cuentas no llegan a Tesorería en el mismo orden para hacer el respectivo seguimiento. </t>
  </si>
  <si>
    <t>1. Vigilar que las cuentas se paguen dentro de los tiempos establecidos dentro del procedimiento. 
2. Realizar seguimiento al número consecutivo de radicación y número de orden de pago. 
3. Realizar seguimiento mensual a todas las cuentas radicadas validando que se encuentren liquidadas.</t>
  </si>
  <si>
    <t xml:space="preserve">Informe de ORDPAGO trámite de cuentas. 
Este reporte genera fecha de liquidación y de pago de las cuentas. </t>
  </si>
  <si>
    <t>1. Número de cuentas tramitadas/ Número de cuentas radicadas. 
2. Fecha de pago/ Fecha de radicación.
3. Informe de Ordpago.</t>
  </si>
  <si>
    <t>AGFF-RC-002</t>
  </si>
  <si>
    <t>Registrar información financiera errada.</t>
  </si>
  <si>
    <t xml:space="preserve">Falta de controles desde el origen (áreas productoras de la información) hasta el registro de la misma en la Subdirección Financiera. 
</t>
  </si>
  <si>
    <t>Con el fin de beneficiar a un tercero.</t>
  </si>
  <si>
    <t>Catastrófico</t>
  </si>
  <si>
    <t>Subdirector Financiero.
Profesionales de la Subdirección Financiera.
Generadores de información de otras áreas.</t>
  </si>
  <si>
    <t xml:space="preserve">El equipo de la Subdirección Financiera cuenta con personal para cada actividad durante el proceso de radicación, inclusión , contabilización y pago de las OP y ejecución presupuestal. 
El saldo del registro presupuestal no permite pagar un mayor valor al pactado en el contrato. 
Las conciliaciones detectan un mayor valor pagado. 
Los informes presentados por la Subdirección Financiera generan alertas sobre los servicios efectivamente prestados. </t>
  </si>
  <si>
    <t xml:space="preserve">Al momento de radicar las órdenes de pago se hace un revisión completa del contrato, los pagos, el Registro Presupuestal las fechas de cobro y los montos establecidos. Lo cual garantiza que se efectúa el pago pactado entre las partes. 
Al momento de recibir la solicitud de facturas se realiza la validación en SECOP II, en las bases de datos y el cumplimiento de la formalidad establecido en el procedimiento. 
Lo anterior genera el insumo para los reportes financieros mensuales. </t>
  </si>
  <si>
    <t>1. Revisar y mantener actualizados los procedimientos y la Política Financiera de la Subdirección Financiera, para que los mismos cumplan  con la normatividad en materia financiera.
2. La conciliación bancaria, la conciliación entre las áreas de la Subdirección Financiera y la conciliación con áreas generadoras de información constituyen la garantía de obtener información depurada y mitigar el riesgo de corrupción. 
3. El informe mensual de Gestión Financiera  permite generar alertas en otras áreas cuando se enteran de los resultados.</t>
  </si>
  <si>
    <t xml:space="preserve">Procedimientos actualizados y publicados
Política Financiera actualizada. 
Conciliaciones mensuales y cruces de información. 
Informe mensual de Gestión Financiera. </t>
  </si>
  <si>
    <t xml:space="preserve">Subdirector Financiero.
Profesionales de la Subdirección Financiera.
Generadores de Información. </t>
  </si>
  <si>
    <t xml:space="preserve">1. Número de conciliaciones 
2. Informes de gestión financiera. </t>
  </si>
  <si>
    <t xml:space="preserve">Gestión Jurídica, contractual y control disciplinario </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</si>
  <si>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la atención y oportuna respuesta en materia jurídica de temas que se susciten para prevenir el daño antijurídico.</t>
  </si>
  <si>
    <t>En lo relacionado con los asuntos contractuales, el proceso Inicia con el planteamiento de las necesidades de contratación desde las diferentes unidades funcionales del canal, continua con el respectivo análisis y asesoría en torno a los procedimientos a seguir dependiendo del proceso contractual que deba realizarse, incluyendo el acompañamiento durante  la ejecución y liquidación de los contratos.
En lo relacionado con los asuntos jurídicos, el proceso inicia con la recepción de información del nivel interno y externo, y finaliza con la expedición de conceptos, respuestas a derechos de petición, respuestas a acción de tutela, y adelantamiento de procesos ante la jurisdicción.</t>
  </si>
  <si>
    <t>AGJC-RC-001</t>
  </si>
  <si>
    <t>afectación reputacional y/o económicas por el favorecimiento a un oferente en un proceso de contratación por:
1. manipulación de estudios previos, de mercado y anexos técnicos que impidan intencionalmente la participación de mejores oferentes, o
2. adjudicación sin el lleno de requisitos legales de contratación</t>
  </si>
  <si>
    <t>permitiendo direccionar hacia una persona natural o jurídica, grupo y/o firma en particular, la suscripción de un contrato determinado</t>
  </si>
  <si>
    <t xml:space="preserve">por acción u omisión generada con dolo, presión de superiores o terceros, </t>
  </si>
  <si>
    <t>Alta</t>
  </si>
  <si>
    <t>Profesional especializado grado 03 del área jurídica y contratistas que prestan servicios como abogados de primera línea y asesor jurídico de la Entidad y asesora jurídica de la Dirección Operativa</t>
  </si>
  <si>
    <t>cada vez que un área solicitante radica el estudio previo y anexos al área jurídica, adelanta la verificación del cumplimiento de los lineamientos establecidos en el AGJC-CN-MN-001 MANUAL DE CONTRATACIÓN, teniendo en cuenta lo descrito en la sección ETAPAS DEL PROCESO DE CONTRATACIÓN - ETAPA DE PLANEACIÓN - Estudios y documentos previos, lo anterior respecto a la idoneidad y experiencia del oferente, requisitos habilitantes y calificantes, aplicación del régimen contractual y aplicación de la modalidad de selección, de conformidad con la necesidad planteada por la dependencia solicitante de la contratación.
Los soportes de la verificación realizada corresponde a:
1. Los correos electrónicos y agendamiento de reuniones 
2. Trazabilidad en el software de gestión contractual
3. Gestión directa en el drive de gestión contractual (control de cambios)</t>
  </si>
  <si>
    <r>
      <t xml:space="preserve">lo anterior con el fin de verificar la completitud del expediente contractual y verificar que el área solicitante acoja las parámetros establecidos en el manual de contratación para los documentos precontractuales respecto a la modalidad de selección que aplique
En caso de no contar con la completitud de los documentos precontractuales o encontrar alguna irregularidad respecto al cumplimiento de la normatividad o procesos internos de contratación, se solicitará al requirente, la subsanación o aclaración de los aspectos identificados a través de correo electrónico o mesas de trabajo y/o reunión. Si las diferencias persisten será elevado al Comité de Contratación (en los casos que aplique) o a las instancias internas correspondientes, según sea el caso.
</t>
    </r>
    <r>
      <rPr>
        <b/>
        <sz val="8"/>
        <rFont val="Tahoma"/>
        <family val="2"/>
      </rPr>
      <t>Nota</t>
    </r>
    <r>
      <rPr>
        <sz val="8"/>
        <rFont val="Tahoma"/>
        <family val="2"/>
      </rPr>
      <t>:
Los controles establecidos por el Área Jurídica no tienen el alcance de detectar las desviaciones de corrupción que se generen sobre los aspectos técnicos, específicos y sobre la necesidad del área requirente, toda vez que no se cuenta con el conocimiento técnico que permita establecer si realmente el bien o servicio solicitado es en efecto una necesidad, además bajo los parámetros establecidos por el área solicitante. Es por ello que el Área Jurídica admite bajo el principio de buena fe, que la solicitud de contratación realizada por el área requirente, se ajusta a la realidad del Canal.</t>
    </r>
  </si>
  <si>
    <t>El Jefe de la Oficina Jurídica o el contratista del área que se designe para el efecto,  realizará mínimo dos (2) jornadas de transferencias de información (las cuales incluyen capacitaciones, socializaciones, comunicados internos, talleres y cualquier espacio de transferencia de conocimiento a que haya lugar y se considere pertinente) sobre el Manual de contratación que se encuentre vigente, en especial la relacionada con la elaboración de estudios previos y anexos.
Lo anterior se realiza con el fin de poner en conocimiento de las áreas las actividades que deben realizar en la etapa precontractual del proceso de contratación.
En caso de identificarse fallas en la ejecución del control se realizaran mesas de trabajo focalizadas con los grupos que tengan inconvenientes con la apropiación de la información transmitida.</t>
  </si>
  <si>
    <t>Formulario google de control de asistencia a jornada de transferencia de información o comunicado interno enviado o grabación de la jornada de transferencia de información o capturas de pantalla de la reunión realizada y agendamientos a reunión o similares</t>
  </si>
  <si>
    <t>Jefe de la Oficina Jurídica  o el contratista del área que se designe para el efecto</t>
  </si>
  <si>
    <t xml:space="preserve">N° de transferencia de información realizadas en el periodo de reporte </t>
  </si>
  <si>
    <t>Servicio al Ciudadano</t>
  </si>
  <si>
    <t>Atender los diferentes requerimientos de los ciudadanos con el apoyo del área competente para satisfacer sus necesidades</t>
  </si>
  <si>
    <t>Inicia con el recibo de los requerimientos de los ciudadanos por los diferentes canales de atención, continua con la respuesta respectiva y finaliza con la evaluación de la percepción de la ciudadanía sobre el servicio prestado</t>
  </si>
  <si>
    <t>AAUT-RC-001</t>
  </si>
  <si>
    <t>Facilitar copias de material audiovisual</t>
  </si>
  <si>
    <t xml:space="preserve"> sin el debido procedimiento </t>
  </si>
  <si>
    <t>a cambio de beneficios económicos personales, ocasionado por el desconocimiento u omisión del procedimiento frente a los requisitos que se deben tener en cuenta para la entrega de las copias, las tarifas o los costos incurridos, así como la falta de comunicación entre las áreas, lo que podría ocasionar detrimento de los recursos y posibles investigaciones por incumplimiento a la Ley de derechos de autor y derechos de imagen</t>
  </si>
  <si>
    <t>La auxiliar de atención al ciudadano o quien haga sus veces</t>
  </si>
  <si>
    <t xml:space="preserve">Cada vez que se reciba una solicitud de copia de material audiovisual se debe registrar en el formato AAUT-FT-008 SEGUIMIENTO Y CONTROL DE PQRS toda la información pertinente, lo cual garantiza que se reduzca al máximo la posible desviación de la solicitud de copias. </t>
  </si>
  <si>
    <t>Semanalmente se revisa el formato AAUT-FT-008
SEGUIMIENTO Y CONTROL DE PQRS y las respuestas dadas a los ciudadanos sobre las solicitudes de copias, con el fin de garantizar la gestión, trámite y respuesta de todas y cada una de las solicitudes.</t>
  </si>
  <si>
    <t>1. Emitir una comunicación a las áreas involucradas en el proceso de copias de material audiovisual donde se socialice el debido cumplimiento del procedimiento establecido AAUT-PD-001 ATENCIÓN Y RESPUESTA A REQUERIMIENTOS DE LA CIUDADANIA, específicamente del punto de control de la actividad tres.</t>
  </si>
  <si>
    <t>1.  Comunicación enviada a las áreas competentes a través de correo electrónico.</t>
  </si>
  <si>
    <t>Auxiliar de Atención al Ciudadano</t>
  </si>
  <si>
    <t>1.  Al menos dos comunicaciones enviada a las áreas competentes.</t>
  </si>
  <si>
    <t>Corrupción OPA</t>
  </si>
  <si>
    <t>AAUT-RC-002</t>
  </si>
  <si>
    <t>afectación en la prestación de servicios asociados al otorgamiento de permisos de retransmisión de señal (OPA),</t>
  </si>
  <si>
    <t>a través de la solicitud de cobros no autorizados</t>
  </si>
  <si>
    <t>a cambio de beneficios económicos personales.</t>
  </si>
  <si>
    <t>Cada vez que se reciba una solicitud de permiso de retransmisión de señal, brinda la orientación al solicitante frente a las actividades que debe adelantar para el otorgamiento del permiso mencionado, indicando que los pasos a seguir se encuentran descritos tanto en el Sistema Único de Información y Trámites - SUIT, como en la Guía de Trámites y Servicios - GTyS.</t>
  </si>
  <si>
    <t xml:space="preserve">El SUIT y la GTyS contemplan que el proceso para solicitar el permiso de retransmisión de señal no tiene costos asociados. En caso de identificar que se adelantan cobros no autorizados o que se ofrezca dádivas para agilizar la gestión, se adelantarán las investigaciones y sanciones pertinentes. </t>
  </si>
  <si>
    <t>Revisar y actualizar (si es el caso) la información relacionada con los costos asociados a la prestación de otros procedimientos administrativos -OPAS y servicios, de acuerdo con lo registrado tanto en el SUIT como en la GTyS de la entidad, con el fin de que no se presenten situaciones de cobros no autorizados.</t>
  </si>
  <si>
    <t xml:space="preserve">Información de la GTyS y SUIT revisada y ajustada (si es el caso) en el componente de cobros asociados. </t>
  </si>
  <si>
    <t xml:space="preserve">1. Una revisión realizada en el año </t>
  </si>
  <si>
    <t>Control, Seguimiento y Evaluación</t>
  </si>
  <si>
    <t xml:space="preserve">Control, Seguimiento y Evaluación </t>
  </si>
  <si>
    <t>Agregar valor a la gestión del Canal a través de la evaluación en forma independiente y objetiva de la eficiencia, eficacia y economía de los procesos, planes, proyectos y metas institucionales, ayudando al cumplimiento de sus objetivos a través de la mejora continua de los procesos.</t>
  </si>
  <si>
    <t xml:space="preserve">Inicia con la formulación del Plan Anual de Auditoría, continúa con la ejecución de las actividades programadas y finaliza con los seguimientos a los planes de mejoramiento y demás informes de carácter normativo. </t>
  </si>
  <si>
    <t>CCSE-RC-001</t>
  </si>
  <si>
    <t>generar detrimentos patrimoniales, sanciones al equipo de la Oficina de Control Interno y/o impedir el inicio de indagaciones y/o investigaciones disciplinarias, penales y/o fiscales por</t>
  </si>
  <si>
    <t>recibir y/o solicitar dádivas o beneficios a nombre propio o de terceros, omitiendo observaciones detectadas, en los informes de resultados o</t>
  </si>
  <si>
    <t>usando inadecuadamente la información a la que se tiene acceso.</t>
  </si>
  <si>
    <t>El Jefe de la Oficina de Control Interno</t>
  </si>
  <si>
    <t>verifica que los profesionales de la OCI ejecuten las actividades determinadas en los procedimientos CCSE-PD-002 Auditorías de gestión y CCSE-PD-003 Seguimientos, a través de la revisión de los informes de resultados generados en el ejercicio de auditoría y/o seguimiento, de manera que estos cumplan con los términos establecidos en el CCSE-MN-001 Manual de Auditoría Interna y CCSE-PO-003 Estatuto de Auditoría Interna previo a la comunicación a las partes interesadas.</t>
  </si>
  <si>
    <t>En caso de detectarse fallas en la operación del control, se realiza la verificación comparando los soportes remitidos por el área responsable de reportar la información versus papeles de trabajo e informe consolidado, de manera que se realicen los ajustes correspondientes en el informe, previo a la emisión de este.</t>
  </si>
  <si>
    <t>1. Revisión, actualización y socialización del procedimiento AUDITORIAS DE GESTIÓN [CCSE-PD-002].
2. Revisión, actualización y socialización del procedimiento SEGUIMIENTOS [CCSE-PD-003].
3. Revisión y/o actualización, socialización del MANUAL DE AUDITORÍA INTERNA [CCSE-MN-001].</t>
  </si>
  <si>
    <t xml:space="preserve">1. Documentos revisados, actualizados y publicados en la intranet. 
2. Acta(s) de reunión de socialización de ajustes realizados. </t>
  </si>
  <si>
    <t xml:space="preserve">Jefe de la Oficina de Control Interno y Profesionales de la Oficina de Control Interno </t>
  </si>
  <si>
    <t>1.Documentos revisados, actualizados y socializados/3</t>
  </si>
  <si>
    <t xml:space="preserve">El Comité Institucional de Coordinación de Control Interno </t>
  </si>
  <si>
    <t>supervisa las responsabilidades establecidas en el CCSE-PO-003 Estatuto de auditoría mediante la presentación periódica de su cumplimiento por parte del Jefe de la Oficina de Control Interno, así como de los resultados de las evaluación(es) y/o seguimiento(s) efectuados.</t>
  </si>
  <si>
    <t>En caso de detectarse fallas en la operación del control [información escalada al comité por el área evaluada], se verifica lo indicado con los soportes entregados en el transcurso de la evaluación; en caso de no corresponder se procede a la revisión y modificación (si hay lugar a ello), adelantando el alcance a la evaluación y/o seguimiento realizado.</t>
  </si>
  <si>
    <t>1. Revisión y modificación del Plan de Fomento de la Cultura del Autocontrol. 
2. Realizar seguimiento al Plan de Fomento de la Cultura del Autocontrol mínimo una (1) vez al mes.
3. Realizar una (1) socialización institucional sobre el ESTATUTO DE AUDITORIA [CCSE-PO-003]</t>
  </si>
  <si>
    <t xml:space="preserve">1. Plan de Fomento de la Cultura del Autocontrol [Modificado].
2. Seguimientos al Plan de Fomento de la Cultura del Autocontrol. 
3. Listado de asistencia y presentación de socialización institucional del estatuto de auditoría. </t>
  </si>
  <si>
    <t>1. Plan de fomento modificado/1
2. Seguimientos adelantados/11
3. Socialización institucional del estatuto de auditoría/1</t>
  </si>
  <si>
    <t>verifica que los profesionales asignados a la Oficina, den cumplimiento a los lineamientos requeridos en el CCSE-PO-004 Código de ética para auditores internos, mediante el diligenciamiento y firma del formato "COMPROMISO ÉTICO DEL AUDITOR INTERNO CANAL CAPITAL" remitiéndolos al expediente contractual.</t>
  </si>
  <si>
    <t>En caso de detectarse fallas en la operación del control, se adelanta la solicitud de diligenciamiento del compromiso, así como la programación de capacitaciones internas sobre el contenido del código y otros temas que fortalezcan las capacidades del equipo de la Oficina de Control Interno.</t>
  </si>
  <si>
    <t>1. Revisar y/o actualizar el Código de Ética del Auditor - Canal Capital.
2. Suscribir el Compromiso Ético del Auditor Interno al inicio de la nueva contratación- Canal Capital y remitir al expediente de cada integrante de la OCI [a la firma de contrato nuevo].
3. Socializar y evaluar a los integrantes de la OCI, sobre el Código de Ética del Auditor y el Código de Integridad.
4. Realizar una capacitación en materia de Gestión Antisoborno y prevención del riesgo de lavado de activos y financiación del terrorismo (SARLAFT).</t>
  </si>
  <si>
    <t>1. Código de ética revisado y/o actualizado. 
2. Acta de reunión de socialización del documento revisado y/o actualizado.
3. Compromiso ético del auditor suscrito.
4. Acta de reunión y/o listado de asistencia de capacitación en gestión Antisoborno y SARLAFT.</t>
  </si>
  <si>
    <t>1. Documento revisado y/o actualizado y socializado/1
2. Compromiso ético del auditor suscrito en el expediente de cada integrante de la OCI.
3. Capacitación en gestión Antisoborno y SARLAFT/1</t>
  </si>
  <si>
    <t xml:space="preserve">Los profesionales de la Oficina de Control Interno </t>
  </si>
  <si>
    <t>dan cumplimiento a lo determinado en la cláusula de confidencialidad y uso de la información contenida en los contratos de prestación de servicios suscritos.</t>
  </si>
  <si>
    <t>En caso de detectarse fallas en la operación del control, se programan capacitaciones internas tanto del equipo de la Oficina de Control Interno como de la Coordinación Jurídica en materia de contratación que fortalezcan el conocimiento del equipo en aspectos de contratación y demás temas relacionados. El supervisor en sus diferentes informes reporta al Ordenador del Gasto presuntos incumplimientos para adelantar las investigaciones a que haya lugar.</t>
  </si>
  <si>
    <t xml:space="preserve">1. Revisar y/o actualizar y socializar el Estatuto de Auditoría - Canal Capital
2. Revisar y/o actualizar y socializar el Manual de Auditoría Interna - Canal Capital
3. Adelantar capacitación en materia de confidencialidad y uso de la información para el equipo de la Oficina de Control Interno. </t>
  </si>
  <si>
    <t>1. Documentos revisados y/o actualizados y socializados.
2. Acta de reunión y/o listado de asistencia de capacitación de uso de información.</t>
  </si>
  <si>
    <t>1. Documentos revisados y/o actualizados y socializados/2
2. Capacitación en materia de confidencialidad y uso de la información/1</t>
  </si>
  <si>
    <t xml:space="preserve"> </t>
  </si>
  <si>
    <t>SIN INICIAR</t>
  </si>
  <si>
    <r>
      <t xml:space="preserve">Comercialización: </t>
    </r>
    <r>
      <rPr>
        <sz val="8"/>
        <color theme="1"/>
        <rFont val="Tahoma"/>
        <family val="2"/>
      </rPr>
      <t>De acuerdo con la actividad de control establecida en el mapa de riesgos de corrupción 2023, se ha realizado el seguimiento ejecutivo a las cuentas durante el periodo de reporte, lo anterior para atender de manera preventiva la ocurrencia de este riesgo. A continuación los soportes que dan cuenta de su realización:
1. Reuniones del equipo de gestión comercial, en las cuales se asignan responsabilidades y se realiza seguimiento a las actividades o entidades contratantes, la información se consolidó en la herramienta "MCOM-FT-019. SEGUIMIENTO A LA GESTION COMERCIAL Y MERCADEO"
2. Reuniones del equipo de comunicación pública, en las cuales se asignan responsabilidades y se realiza seguimiento a las actividades o entidades contratantes, la información se consolidó en la herramienta "LINK REUNIONES DE TRÁFICO"</t>
    </r>
    <r>
      <rPr>
        <b/>
        <sz val="8"/>
        <color theme="1"/>
        <rFont val="Tahoma"/>
        <family val="2"/>
      </rPr>
      <t xml:space="preserve">
</t>
    </r>
    <r>
      <rPr>
        <sz val="8"/>
        <color theme="1"/>
        <rFont val="Tahoma"/>
        <family val="2"/>
      </rPr>
      <t xml:space="preserve">
A</t>
    </r>
    <r>
      <rPr>
        <b/>
        <sz val="8"/>
        <color theme="1"/>
        <rFont val="Tahoma"/>
        <family val="2"/>
      </rPr>
      <t>nálisis OCI:</t>
    </r>
    <r>
      <rPr>
        <sz val="8"/>
        <color theme="1"/>
        <rFont val="Tahoma"/>
        <family val="2"/>
      </rPr>
      <t xml:space="preserve"> Se evidenciaron soportes de las reuniones, de acuerdo con el reporte consolidado de avance realizado por Proyectos estratégicos para el segundo cuatrimestre 2023. Por lo cual se califica </t>
    </r>
    <r>
      <rPr>
        <b/>
        <sz val="8"/>
        <color theme="1"/>
        <rFont val="Tahoma"/>
        <family val="2"/>
      </rPr>
      <t>"En proceso".</t>
    </r>
  </si>
  <si>
    <r>
      <rPr>
        <b/>
        <sz val="8"/>
        <color theme="1"/>
        <rFont val="Tahoma"/>
        <family val="2"/>
      </rPr>
      <t xml:space="preserve">Reporte G. Documental: </t>
    </r>
    <r>
      <rPr>
        <sz val="8"/>
        <color theme="1"/>
        <rFont val="Tahoma"/>
        <family val="2"/>
      </rPr>
      <t>Para el segundo cuatrimestre del año 2023 se realizaron un total de trescientos treinta y seis (336) préstamos recibidos y entregados por correo electrónico de parte de Gestión Documental a las áreas solicitantes. De igual manera, estos se registran en la base de préstamos para su debido control.</t>
    </r>
    <r>
      <rPr>
        <b/>
        <sz val="8"/>
        <color theme="1"/>
        <rFont val="Tahoma"/>
        <family val="2"/>
      </rPr>
      <t xml:space="preserve">
Análisis OCI:</t>
    </r>
    <r>
      <rPr>
        <sz val="8"/>
        <color theme="1"/>
        <rFont val="Tahoma"/>
        <family val="2"/>
      </rPr>
      <t xml:space="preserve"> Se remiten los soportes de correos de solicitud de copia de expedientes digitales por parte de las diferentes áreas de Capital; sin embargo, no es posible verificar que la cantidad reportada sea acorde a lo soportado, dado que la base de datos mencionada no fue remitida, de igual manera, se recomienda al área remitir los soportes correspondientes al periodo identificado para su ejecución [teniendo en cuenta que se entregan soportes de mayo y junio]. Teniendo en cuenta lo anterior, se califica la acción </t>
    </r>
    <r>
      <rPr>
        <b/>
        <sz val="8"/>
        <color theme="1"/>
        <rFont val="Tahoma"/>
        <family val="2"/>
      </rPr>
      <t xml:space="preserve">"En Proceso" </t>
    </r>
    <r>
      <rPr>
        <sz val="8"/>
        <color theme="1"/>
        <rFont val="Tahoma"/>
        <family val="2"/>
      </rPr>
      <t xml:space="preserve">y se recomienda al área ejecutar lo formulado, previo al cierre de la presente vigencia.  
Así mismo, se recomienda al área de Planeación que adelanta el acompañamiento de actualización, el estandarizar el inicio y fin de las acciones de los planes de manejo de riesgos, para que se ejecuten del 1 de enero al 31 de diciembre de cada vigencia o en los casos de actualización semestral se mantenga la fecha de inicio; lo anterior, para adelantar los seguimientos por parte de la Oficina de Control Interno, que por ley realiza cuatrimestralmente, mitigando la calificación de acciones sin iniciar en futuros seguimientos. </t>
    </r>
  </si>
  <si>
    <r>
      <t xml:space="preserve">Reporte S. Financiera: </t>
    </r>
    <r>
      <rPr>
        <sz val="8"/>
        <color theme="1"/>
        <rFont val="Tahoma"/>
        <family val="2"/>
      </rPr>
      <t xml:space="preserve">1. Se realizo actualización del procedimiento AGFF-TE-PD-026 ARQUEO CAJA MENOR EL 24 de agosto de 2023. 2. Se adjuntan las conciliaciones realizadas por el área financiera entre áreas tales como son Conciliaciones bancarias, conciliación de Consumo, Conciliación de Propiedad planta y equipo y de Consumo. 
</t>
    </r>
    <r>
      <rPr>
        <b/>
        <sz val="8"/>
        <color theme="1"/>
        <rFont val="Tahoma"/>
        <family val="2"/>
      </rPr>
      <t>Análisis OCI:</t>
    </r>
    <r>
      <rPr>
        <sz val="8"/>
        <color theme="1"/>
        <rFont val="Tahoma"/>
        <family val="2"/>
      </rPr>
      <t xml:space="preserve"> Se verificaron soportes reportados, para el periodo abril - agosto 2023. Según el indicador de la actividad y la fecha de terminación, se califica </t>
    </r>
    <r>
      <rPr>
        <b/>
        <sz val="8"/>
        <color theme="1"/>
        <rFont val="Tahoma"/>
        <family val="2"/>
      </rPr>
      <t xml:space="preserve">"En Proceso".
</t>
    </r>
    <r>
      <rPr>
        <sz val="8"/>
        <color theme="1"/>
        <rFont val="Tahoma"/>
        <family val="2"/>
      </rPr>
      <t xml:space="preserve">
Así mismo, se recomienda al área de Planeación que adelanta el acompañamiento de actualización, el estandarizar el inicio y fin de las acciones de los planes de manejo de riesgos, para que se ejecuten del 1 de enero al 31 de diciembre de cada vigencia o en los casos de actualización semestral se mantenga la fecha de inicio; lo anterior, para adelantar los seguimientos por parte de la Oficina de Control Interno, que por ley realiza cuatrimestralmente, mitigando la calificación de acciones sin iniciar en futuros seguimientos. </t>
    </r>
  </si>
  <si>
    <r>
      <rPr>
        <b/>
        <sz val="8"/>
        <color theme="1"/>
        <rFont val="Tahoma"/>
        <family val="2"/>
      </rPr>
      <t xml:space="preserve">Reporte S. Ciudadano: </t>
    </r>
    <r>
      <rPr>
        <sz val="8"/>
        <color theme="1"/>
        <rFont val="Tahoma"/>
        <family val="2"/>
      </rPr>
      <t xml:space="preserve">Se envió en el mes de junio un correo a las áreas socializando el debido cumplimiento del procedimiento establecido AAUT-PD-001 ATENCIÓN Y RESPUESTA A REQUERIMIENTOS DE LA CIUDADANIA, específicamente del punto de control de la actividad tres.
</t>
    </r>
    <r>
      <rPr>
        <b/>
        <sz val="8"/>
        <color theme="1"/>
        <rFont val="Tahoma"/>
        <family val="2"/>
      </rPr>
      <t xml:space="preserve">Análisis OCI: </t>
    </r>
    <r>
      <rPr>
        <sz val="8"/>
        <color theme="1"/>
        <rFont val="Tahoma"/>
        <family val="2"/>
      </rPr>
      <t xml:space="preserve">Se evidencia el correo electrónico de socialización del Procedimiento de atención y respuesta a requerimientos de la ciudadanía con fecha del 26 de junio de 2023; sin embargo, teniendo en cuenta la actualización adelantada a las fechas de ejecución de las actividades de control, se califica la acción </t>
    </r>
    <r>
      <rPr>
        <b/>
        <sz val="8"/>
        <color theme="1"/>
        <rFont val="Tahoma"/>
        <family val="2"/>
      </rPr>
      <t>"Sin Iniciar"</t>
    </r>
    <r>
      <rPr>
        <sz val="8"/>
        <color theme="1"/>
        <rFont val="Tahoma"/>
        <family val="2"/>
      </rPr>
      <t>. Por lo anterior, se recomienda al proceso remitir los soportes correspondientes al periodo evaluado de las actividades. 
Así mismo, se recomienda al área de Planeación que adelanta el acompañamiento de actualización, el estandarizar el inicio y fin de las acciones de los planes de manejo de riesgos, para que se ejecuten del 1 de enero al 31 de diciembre de cada vigencia o en los casos de actualización semestral se mantenga la fecha de inicio; lo anterior, para adelantar los seguimientos por parte de la Oficina de Control Interno, que por norma se debe realizar cuatrimestralmente,  y no se presenten las situaciones  de acciones sin iniciar como las que se explican para esta actividad.</t>
    </r>
  </si>
  <si>
    <r>
      <rPr>
        <b/>
        <sz val="8"/>
        <color theme="1"/>
        <rFont val="Tahoma"/>
        <family val="2"/>
      </rPr>
      <t xml:space="preserve">Análisis OCI: </t>
    </r>
    <r>
      <rPr>
        <sz val="8"/>
        <color theme="1"/>
        <rFont val="Tahoma"/>
        <family val="2"/>
      </rPr>
      <t xml:space="preserve">Teniendo en cuenta el cronograma de actividades del área, el ejercicio pendiente se adelantará dentro de los plazos determinados. Teniendo en cuenta lo anterior, se califica la actividad </t>
    </r>
    <r>
      <rPr>
        <b/>
        <sz val="8"/>
        <color theme="1"/>
        <rFont val="Tahoma"/>
        <family val="2"/>
      </rPr>
      <t>"Sin Iniciar"</t>
    </r>
    <r>
      <rPr>
        <sz val="8"/>
        <color theme="1"/>
        <rFont val="Tahoma"/>
        <family val="2"/>
      </rPr>
      <t xml:space="preserve">. </t>
    </r>
  </si>
  <si>
    <r>
      <t xml:space="preserve">Análisis OCI: </t>
    </r>
    <r>
      <rPr>
        <sz val="8"/>
        <color theme="1"/>
        <rFont val="Tahoma"/>
        <family val="2"/>
      </rPr>
      <t xml:space="preserve">Se adelantó la socialización del estatuto de auditoría de Capital para toda la entidad el 24 de agosto de 2023, de conformidad con el cronograma de actividades del área. Teniendo en cuenta lo anterior, se califica la acción </t>
    </r>
    <r>
      <rPr>
        <b/>
        <sz val="8"/>
        <color theme="1"/>
        <rFont val="Tahoma"/>
        <family val="2"/>
      </rPr>
      <t>"En Proceso"</t>
    </r>
    <r>
      <rPr>
        <sz val="8"/>
        <color theme="1"/>
        <rFont val="Tahoma"/>
        <family val="2"/>
      </rPr>
      <t xml:space="preserve">. </t>
    </r>
  </si>
  <si>
    <r>
      <t xml:space="preserve">Análisis OCI: </t>
    </r>
    <r>
      <rPr>
        <sz val="8"/>
        <color theme="1"/>
        <rFont val="Tahoma"/>
        <family val="2"/>
      </rPr>
      <t xml:space="preserve">De conformidad con las actividades de control formuladas, se adelantó la capacitación sobre riesgos de lavado de activos - SARLAFT en coordinación con la Secretaría General de la Alcaldía Mayor de Bogotá, el 23 de agosto de 2023, la cual se citó para toda la entidad. Teniendo en cuenta lo anterior, se califica la acción </t>
    </r>
    <r>
      <rPr>
        <b/>
        <sz val="8"/>
        <color theme="1"/>
        <rFont val="Tahoma"/>
        <family val="2"/>
      </rPr>
      <t>"En Proceso"</t>
    </r>
    <r>
      <rPr>
        <sz val="8"/>
        <color theme="1"/>
        <rFont val="Tahoma"/>
        <family val="2"/>
      </rPr>
      <t xml:space="preserve">. </t>
    </r>
  </si>
  <si>
    <t>EN PROCESO</t>
  </si>
  <si>
    <t>Mapa de Riesgos de Corrupción
Versión 3
Fecha de publicación: 31/07/2023
Tercer Seguimiento vigencia 2023
Oficina de Control Interno</t>
  </si>
  <si>
    <t>SEGUNDO SEGUIMIENTO 2023</t>
  </si>
  <si>
    <t>2. Evidencias o soportes ejecución acción de mejora</t>
  </si>
  <si>
    <t>3. Actividades realizadas  a la fecha</t>
  </si>
  <si>
    <t>Se carga en la carpeta como evidencia:
1. Acta en la que el director operativo aprueba la parrilla.
2. Correos electrónicos con la continuidad diaria de emisión.
3. Bitácoras diarias de seguimiento a la emisión.</t>
  </si>
  <si>
    <t>Se realizó cargue de la información en el link dispuesto por control interno 
https://drive.google.com/drive/u/2/folders/1HSBgxoCcz1SP_E_pDZXQPcsUdAXMBPU7
distribuidos en las siguientes carpetas: 
1. LICENCIAS CREATIVE CLOUD
2. INSUMOS UNIDAD MÓVIL
3. EQUIPO (TIPO BASTIDOR) Y TARJETAS DE CONVERSIÓN
4. SLA LIVE U SERVER LU2000
5. MANTENIMIENTO CAMÁRA</t>
  </si>
  <si>
    <t>Soportes suministrados:
1. Enlace de "HERRAMIENTA DE CONTROL DE ACCESO/PERMISOS PLATAFORMAS DEL EQUIPO DIGITALES"
https://docs.google.com/spreadsheets/d/1ZOEkVex7FP4O3og7iXotsxls9u6vAR0ZrNX1xaclc5Y/edit#gid=0
2. Correo electrónico de revisión y asignación:
* Octubre 18 de 2023
* Enero (corte de cambios realizados a 31 de diciembre)</t>
  </si>
  <si>
    <t>Anexos técnicos procesos contractuales</t>
  </si>
  <si>
    <t>Estudios Previos procesos contractuales</t>
  </si>
  <si>
    <t xml:space="preserve">1. Solicitud 
2. Envío del diseño para aprobación 
3. Aprobación. 
4. Envío a colaboradores 
5. Socialización Política de Comunicaciones </t>
  </si>
  <si>
    <t>1. Ver carpeta Código_AGRI-SA-RC-001 - Actividad No. 1, que contiene 13 salidas de almacén.</t>
  </si>
  <si>
    <r>
      <t xml:space="preserve">Reporte Servicios Administrativos: </t>
    </r>
    <r>
      <rPr>
        <sz val="8"/>
        <color theme="1"/>
        <rFont val="Tahoma"/>
        <family val="2"/>
      </rPr>
      <t>Se remite la Salida del Almacén de todos los bienes de Propiedad, Planta y Equipo adquiridos durante el tercer cuatrimestre de 2023.</t>
    </r>
    <r>
      <rPr>
        <b/>
        <sz val="8"/>
        <color theme="1"/>
        <rFont val="Tahoma"/>
        <family val="2"/>
      </rPr>
      <t xml:space="preserve">
Análisis OCI: </t>
    </r>
    <r>
      <rPr>
        <sz val="8"/>
        <color theme="1"/>
        <rFont val="Tahoma"/>
        <family val="2"/>
      </rPr>
      <t>Se evidenciaron 13 salidas de almacén para el periodo de evaluación con las respectivas firmas tanto de la persona que entrega como de quién recibe. Teniendo en cuenta que la fecha de finalización de la actividad es 31/07/2024, la acción se califica "E</t>
    </r>
    <r>
      <rPr>
        <b/>
        <sz val="8"/>
        <color theme="1"/>
        <rFont val="Tahoma"/>
        <family val="2"/>
      </rPr>
      <t>n proceso"</t>
    </r>
    <r>
      <rPr>
        <sz val="8"/>
        <color theme="1"/>
        <rFont val="Tahoma"/>
        <family val="2"/>
      </rPr>
      <t xml:space="preserve">.
Así mismo, se recomienda al área de Planeación que adelanta el acompañamiento de actualización, el estandarizar el inicio y fin de las acciones de los planes de manejo de riesgos, para que se ejecuten del 1 de enero al 31 de diciembre de cada vigencia o en los casos de actualización semestral se mantenga la fecha de inicio; lo anterior, para adelantar los seguimientos por parte de la Oficina de Control Interno, que por ley realiza cuatrimestralmente. </t>
    </r>
  </si>
  <si>
    <t>1. Informe final de Toma física general 2023 Memorando 1043 de 2023
2. (2) actas de reunión de las tomas físicas de consumo controlado y bienes de equipos móviles</t>
  </si>
  <si>
    <t>No se reportan soportes por no ingreso de personal de planta a la entidad.</t>
  </si>
  <si>
    <t>1. Estudios de seguridad de 3 puntos del Canal: Sede principal, Calle 69 y Cerro Manjui.</t>
  </si>
  <si>
    <r>
      <rPr>
        <b/>
        <sz val="8"/>
        <color theme="1"/>
        <rFont val="Tahoma"/>
        <family val="2"/>
      </rPr>
      <t xml:space="preserve">Reporte Servicios Administrativos: </t>
    </r>
    <r>
      <rPr>
        <sz val="8"/>
        <color theme="1"/>
        <rFont val="Tahoma"/>
        <family val="2"/>
      </rPr>
      <t xml:space="preserve">Se remiten los estudios de seguridad de los puntos donde se presta el servicio de vigilancia y seguridad privada por la empresa TAC SEGURIDAD LTDA compartidos el pasado mes de octubre de 2023.
</t>
    </r>
    <r>
      <rPr>
        <b/>
        <sz val="8"/>
        <color theme="1"/>
        <rFont val="Tahoma"/>
        <family val="2"/>
      </rPr>
      <t xml:space="preserve">Análisis OCI: </t>
    </r>
    <r>
      <rPr>
        <sz val="8"/>
        <color theme="1"/>
        <rFont val="Tahoma"/>
        <family val="2"/>
      </rPr>
      <t xml:space="preserve">Conforme a los soportes remitidos se evidencian tres estudios de seguridad de los puntos referenciados, teniendo en cuenta lo anterior y la fecha de finalización del plan de acción, se califica </t>
    </r>
    <r>
      <rPr>
        <b/>
        <sz val="8"/>
        <color theme="1"/>
        <rFont val="Tahoma"/>
        <family val="2"/>
      </rPr>
      <t xml:space="preserve"> "En proceso"</t>
    </r>
    <r>
      <rPr>
        <sz val="8"/>
        <color theme="1"/>
        <rFont val="Tahoma"/>
        <family val="2"/>
      </rPr>
      <t xml:space="preserve">
Así mismo, se recomienda al área de Planeación que adelanta el acompañamiento de actualización, el estandarizar el inicio y fin de las acciones de los planes de manejo de riesgos, para que se ejecuten del 1 de enero al 31 de diciembre de cada vigencia o en los casos de actualización semestral se mantenga la fecha de inicio; lo anterior, para adelantar los seguimientos por parte de la Oficina de Control Interno, que por ley realiza cuatrimestralmente.</t>
    </r>
  </si>
  <si>
    <t>1. 1. Correo electrónico</t>
  </si>
  <si>
    <r>
      <t xml:space="preserve">Reporte S. Ciudadano: </t>
    </r>
    <r>
      <rPr>
        <sz val="8"/>
        <color theme="1"/>
        <rFont val="Tahoma"/>
        <family val="2"/>
      </rPr>
      <t xml:space="preserve">Se envió en el mes de octubre un correo a las áreas socializando el debido cumplimiento del procedimiento establecido AAUT-PD-001 ATENCIÓN Y RESPUESTA A REQUERIMIENTOS DE LA CIUDADANIA, específicamente del punto de control de la actividad tres.
</t>
    </r>
    <r>
      <rPr>
        <b/>
        <sz val="8"/>
        <color theme="1"/>
        <rFont val="Tahoma"/>
        <family val="2"/>
      </rPr>
      <t xml:space="preserve">Análisis OCI: </t>
    </r>
    <r>
      <rPr>
        <sz val="8"/>
        <color theme="1"/>
        <rFont val="Tahoma"/>
        <family val="2"/>
      </rPr>
      <t xml:space="preserve">Se evidencia como soporte el correo electrónico remitido el 3 de octubre de 2023 a las áreas de Producción y Programación de Capital. Teniendo en cuenta lo anterior, así como la fecha de terminación formulada, se califica la acción </t>
    </r>
    <r>
      <rPr>
        <b/>
        <sz val="8"/>
        <color theme="1"/>
        <rFont val="Tahoma"/>
        <family val="2"/>
      </rPr>
      <t>"En Proceso"</t>
    </r>
    <r>
      <rPr>
        <sz val="8"/>
        <color theme="1"/>
        <rFont val="Tahoma"/>
        <family val="2"/>
      </rPr>
      <t>.
De igual manera, se mantiene la recomendación a las áreas involucradas en la formulación y monitoreo de los riesgos de corrupción, así como al área de Planeación que adelanta el acompañamiento de actualización, el estandarizar el inicio y fin de las acciones de los planes de manejo de riesgos, para que se ejecuten del 1 de enero al 31 de diciembre de cada vigencia o en los casos de actualización semestral se mantenga la fecha de inicio; lo anterior, para adelantar los seguimientos por parte de la Oficina de Control Interno, que por norma se debe realizar cuatrimestralmente,  y no se presenten las situaciones  de acciones sin iniciar como las que se explican para esta actividad.</t>
    </r>
  </si>
  <si>
    <t xml:space="preserve">No se remiten soportes para el presente seguimiento. </t>
  </si>
  <si>
    <r>
      <t xml:space="preserve">Reporte OCI: </t>
    </r>
    <r>
      <rPr>
        <sz val="8"/>
        <color theme="1"/>
        <rFont val="Tahoma"/>
        <family val="2"/>
      </rPr>
      <t xml:space="preserve">Se adelantó la revisión de los documentos establecidos y de manera posterior se remitió a revisión y publicación del área de Planeación el 26 de diciembre de 2023. De igual manera, durante la reunión de equipo de la Oficina de Control Interno del 19 de diciembre se realizó la socialización de los documentos. Teniendo en cuenta lo indicado, la acción se encuentra </t>
    </r>
    <r>
      <rPr>
        <b/>
        <sz val="8"/>
        <color theme="1"/>
        <rFont val="Tahoma"/>
        <family val="2"/>
      </rPr>
      <t>"En Proceso"</t>
    </r>
    <r>
      <rPr>
        <sz val="8"/>
        <color theme="1"/>
        <rFont val="Tahoma"/>
        <family val="2"/>
      </rPr>
      <t xml:space="preserve">. </t>
    </r>
  </si>
  <si>
    <t>1. 20230915_SEGUIMIENTO DE ACTIVIDADES_SEPTIEMBRE
2. 20231019_SEGUIMIENTO DE ACTIVIDADES_OCTUBRE
3. 20231116_SEGUIMIENTO DE ACTIVIDADES_NOVIEMBRE
4. PLAN FOMENTO 2023 V1</t>
  </si>
  <si>
    <r>
      <t xml:space="preserve">Reporte OCI: </t>
    </r>
    <r>
      <rPr>
        <sz val="8"/>
        <color theme="1"/>
        <rFont val="Tahoma"/>
        <family val="2"/>
      </rPr>
      <t>Se realiza la consolidación del seguimiento a las actividades de manera mensual, así como el seguimiento a las actividades del Plan de Fomento de la Cultura del Autocontrol de la vigencia 2023. De igual manera, durante la reunión de equipo de la Oficina de Control Interno del 19 de diciembre se realizó la socialización del ESTATUTO DE AUDITORIA [CCSE-PO-003]. Teniendo en cuenta lo indicado, la acción se encuentra</t>
    </r>
    <r>
      <rPr>
        <b/>
        <sz val="8"/>
        <color theme="1"/>
        <rFont val="Tahoma"/>
        <family val="2"/>
      </rPr>
      <t xml:space="preserve"> "En Proceso". </t>
    </r>
  </si>
  <si>
    <t xml:space="preserve">1. 20231226_Solicitud actualización documentos_Oficina de Control Interno
2. Acta de reunión 19 de diciembre de 2023. </t>
  </si>
  <si>
    <r>
      <t xml:space="preserve">Reporte OCI: </t>
    </r>
    <r>
      <rPr>
        <sz val="8"/>
        <color theme="1"/>
        <rFont val="Tahoma"/>
        <family val="2"/>
      </rPr>
      <t xml:space="preserve">Se adelantó la revisión de los documentos establecidos y de manera posterior se remitió a revisión y publicación del área de Planeación el 26 de diciembre de 2023. Durante la reunión adelantada el 19 de diciembre de 2023, se realizó la socialización de la revisión y actualización del Código de Ética del Auditor y se procedió a la evaluación de los conceptos interiorizados por parte del equipo de la Oficina de Control Interno. Teniendo en cuenta lo indicado, la acción se encuentra </t>
    </r>
    <r>
      <rPr>
        <b/>
        <sz val="8"/>
        <color theme="1"/>
        <rFont val="Tahoma"/>
        <family val="2"/>
      </rPr>
      <t xml:space="preserve">"En Proceso". </t>
    </r>
  </si>
  <si>
    <t>Se suministra soporte con información consolidada relacionada con:
1. MCOM-FT-019. SEGUIMIENTO A LA GESTION COMERCIAL Y MERCADEO
2. LINK REUNIONES DE TRÁFICO</t>
  </si>
  <si>
    <t>Se consolida la información en el soporte denominado "Plan de manejo RC</t>
  </si>
  <si>
    <t>*Consolidado de préstamos mayo, junio, julio, agosto
*Base préstamos 2023</t>
  </si>
  <si>
    <r>
      <rPr>
        <b/>
        <sz val="8"/>
        <color theme="1"/>
        <rFont val="Tahoma"/>
        <family val="2"/>
      </rPr>
      <t xml:space="preserve">Reporte planeación: </t>
    </r>
    <r>
      <rPr>
        <sz val="8"/>
        <color theme="1"/>
        <rFont val="Tahoma"/>
        <family val="2"/>
      </rPr>
      <t xml:space="preserve">Durante el segundo trimestre se llevaron a cabo seguimientos a la ejecución de los proyectos de inversión en el aplicativo SPI cuyo insumo contribuye en el reporte de información en el sistema SEGPLAN, con el desarrollo de esta actividad es posible hacer una validación de información lo que permite reducir el riesgos de inconsistencia en los reportes realizados y dejar mayor trazabilidad en la información reportada.
</t>
    </r>
    <r>
      <rPr>
        <b/>
        <sz val="8"/>
        <color theme="1"/>
        <rFont val="Tahoma"/>
        <family val="2"/>
      </rPr>
      <t xml:space="preserve">Análisis OCI: </t>
    </r>
    <r>
      <rPr>
        <sz val="8"/>
        <color theme="1"/>
        <rFont val="Tahoma"/>
        <family val="2"/>
      </rPr>
      <t xml:space="preserve">Se da cuenta en este seguimiento de soporte documental del segundo soporte de la actividad de control. Para el próximo seguimiento se recomienda al area aportar la totalidad de los soportes formulados para la actividad de control. Se califica </t>
    </r>
    <r>
      <rPr>
        <b/>
        <sz val="8"/>
        <color theme="1"/>
        <rFont val="Tahoma"/>
        <family val="2"/>
      </rPr>
      <t xml:space="preserve">"En Proceso". </t>
    </r>
  </si>
  <si>
    <t>Reportes de información mensual en el SPI a través del enlace: https://drive.google.com/drive/u/1/folders/1lTL8fzFbCQRFYDTd982eWbeEQI_shQTZ
Reporte de información en el sistema SEGPLAN para el tercer trimestre del año</t>
  </si>
  <si>
    <r>
      <rPr>
        <b/>
        <sz val="8"/>
        <color theme="1"/>
        <rFont val="Tahoma"/>
        <family val="2"/>
      </rPr>
      <t xml:space="preserve">Reporte planeación: </t>
    </r>
    <r>
      <rPr>
        <sz val="8"/>
        <color theme="1"/>
        <rFont val="Tahoma"/>
        <family val="2"/>
      </rPr>
      <t xml:space="preserve">Durante el tercer cuatrimestre se llevaron a cabo seguimientos a la ejecución de los proyectos de inversión en el aplicativo SPI cuyo insumo contribuye en el reporte de información en el sistema SEGPLAN, con el desarrollo de esta actividad es posible hacer una validación de información lo que permite reducir el riesgos de inconsistencia en los reportes realizados y dejar mayor trazabilidad en la información reportada.
 A la fecha ya se cuenta con los reporte en SPI hasta el mes de diciembre de 2023 y se está adelantando el seguimiento a la ejecución de los proyectos de inversión del cuarto trimestre del año cuya fecha límite de reporte es el 16 de enero 2024.
</t>
    </r>
    <r>
      <rPr>
        <b/>
        <sz val="8"/>
        <color theme="1"/>
        <rFont val="Tahoma"/>
        <family val="2"/>
      </rPr>
      <t xml:space="preserve">Análisis OCI: </t>
    </r>
    <r>
      <rPr>
        <sz val="8"/>
        <color theme="1"/>
        <rFont val="Tahoma"/>
        <family val="2"/>
      </rPr>
      <t xml:space="preserve">Se evidencia el seguimiento y reporte realizado de los proyectos de inversión en al plataformas SPI y SEGPLAN durante el tercer cuatrimestre de la vigencia 2023, de conformidad con lo anterior con se califica </t>
    </r>
    <r>
      <rPr>
        <b/>
        <sz val="8"/>
        <color theme="1"/>
        <rFont val="Tahoma"/>
        <family val="2"/>
      </rPr>
      <t xml:space="preserve">"En Proceso". 
</t>
    </r>
    <r>
      <rPr>
        <sz val="8"/>
        <color theme="1"/>
        <rFont val="Tahoma"/>
        <family val="2"/>
      </rPr>
      <t xml:space="preserve">
Así mismo, se recomienda al área de Planeación estandarizar el inicio y fin de las acciones de los planes de manejo de riesgos, para que se ejecuten del 1 de enero al 31 de diciembre de cada vigencia o en los casos de actualización semestral se mantenga la fecha de inicio; lo anterior, para adelantar los seguimientos por parte de la Oficina de Control Interno, que por ley realiza cuatrimestralmente, mitigando la calificación de acciones sin iniciar en futuros seguimientos.</t>
    </r>
    <r>
      <rPr>
        <b/>
        <sz val="8"/>
        <color theme="1"/>
        <rFont val="Tahoma"/>
        <family val="2"/>
      </rPr>
      <t xml:space="preserve"> </t>
    </r>
  </si>
  <si>
    <r>
      <rPr>
        <b/>
        <sz val="8"/>
        <color theme="1"/>
        <rFont val="Tahoma"/>
        <family val="2"/>
      </rPr>
      <t xml:space="preserve">Reporte Producción: </t>
    </r>
    <r>
      <rPr>
        <sz val="8"/>
        <color theme="1"/>
        <rFont val="Tahoma"/>
        <family val="2"/>
      </rPr>
      <t xml:space="preserve">Durante el periodo de reporte se han realizado acciones precontractuales en cuanto se refiere a la solicitud de necesidades de producción correspondiente a: 1. Servicio de transporte de carga 2. 2da Administración delegada. Así mismo se realizaron algunas acciones asociadas a la etapa pre contratación de servicios de producción por encargo. Nota: El equipo de producción suministra información precontractual la cual es revisada por el equipo jurídico, Será el equipo jurídico el responsable de validar el cumplido los parámetros, controles y normas internas y externas en materia de contratación para la suscripción del contrato. Se suministra el soporte del contrato solo de manera informativa, ya que el control por parte del equipo de producción esta asociado a los aspectos técnicos para la producción por encargo previo a la suscripción del contrato y no a los controles normativos de contratación.
</t>
    </r>
    <r>
      <rPr>
        <b/>
        <sz val="8"/>
        <color theme="1"/>
        <rFont val="Tahoma"/>
        <family val="2"/>
      </rPr>
      <t xml:space="preserve">Análisis OCI: </t>
    </r>
    <r>
      <rPr>
        <sz val="8"/>
        <color theme="1"/>
        <rFont val="Tahoma"/>
        <family val="2"/>
      </rPr>
      <t>Se remiten los soportes de la etapa precontractual de producción de las convocatorias 02 y 03, así como de la administración delegada y transporte, con los enlaces de publicación en SECOP II y Drive; sin embargo, se reitera la recomendación al área de adelantar la verificación de la formulación del riesgo, así como de los controles y actividades de control dado que es contractual, más no del proceso de Producción como tal [Teniendo en cuenta lo indicado en la nota del reporte]. Teniendo en cuenta lo anterior, es importante revisar si el riesgo se puede enfocar al seguimiento de la ejecución financiera, cronogramas, entrega de programas y/o cumplimiento de los proyectos aprobados. Teniendo en cuenta lo anterior, se califica la acción</t>
    </r>
    <r>
      <rPr>
        <b/>
        <sz val="8"/>
        <color theme="1"/>
        <rFont val="Tahoma"/>
        <family val="2"/>
      </rPr>
      <t xml:space="preserve"> "En Proceso". 
</t>
    </r>
    <r>
      <rPr>
        <sz val="8"/>
        <color theme="1"/>
        <rFont val="Tahoma"/>
        <family val="2"/>
      </rPr>
      <t xml:space="preserve">Así mismo, se recomienda al área de Planeación que adelanta el acompañamiento de actualización, el estandarizar el inicio y fin de las acciones de los planes de manejo de riesgos, para que se ejecuten del 1 de enero al 31 de diciembre de cada vigencia o en los casos de actualización semestral se mantenga la fecha de inicio; lo anterior, para adelantar los seguimientos por parte de la Oficina de Control Interno, que por ley realiza cuatrimestralmente, mitigando la calificación de acciones sin iniciar en futuros seguimientos. </t>
    </r>
  </si>
  <si>
    <r>
      <rPr>
        <b/>
        <sz val="8"/>
        <color theme="1"/>
        <rFont val="Tahoma"/>
        <family val="2"/>
      </rPr>
      <t xml:space="preserve">Reporte Producción: </t>
    </r>
    <r>
      <rPr>
        <sz val="8"/>
        <color theme="1"/>
        <rFont val="Tahoma"/>
        <family val="2"/>
      </rPr>
      <t xml:space="preserve">Durante el periodo de reporte se han realizado acciones precontractuales en cuanto se refiere a la solicitud de necesidades de producción correspondiente a la Adición y prorroga de la administración delegada (contrato 190 del 2023 y contrato 291 de 2023). Nota: El equipo de producción suministra información precontractual la cual es revisada por el equipo jurídico, será el equipo jurídico el responsable de validar el cumplido los parámetros, controles y normas internas y externas en materia de contratación para la suscripción del contrato.
</t>
    </r>
    <r>
      <rPr>
        <b/>
        <sz val="8"/>
        <color theme="1"/>
        <rFont val="Tahoma"/>
        <family val="2"/>
      </rPr>
      <t xml:space="preserve">Análisis OCI: </t>
    </r>
    <r>
      <rPr>
        <sz val="8"/>
        <color theme="1"/>
        <rFont val="Tahoma"/>
        <family val="2"/>
      </rPr>
      <t>Se remiten los soportes de la adición y prórroga de la administración delegada (contrato 190 del 2023 y contrato 291 de 2023) con los enlaces de publicación en el Drive; se mantiene la recomendación de revisar la formulación del riesgo, así como del plan de acción para su tratamiento.  Teniendo en cuenta lo anterior y el plazo del plan de acción, se califica la acción</t>
    </r>
    <r>
      <rPr>
        <b/>
        <sz val="8"/>
        <color theme="1"/>
        <rFont val="Tahoma"/>
        <family val="2"/>
      </rPr>
      <t xml:space="preserve"> "En proceso". 
</t>
    </r>
  </si>
  <si>
    <r>
      <t xml:space="preserve">Reporte Programación: </t>
    </r>
    <r>
      <rPr>
        <sz val="8"/>
        <color theme="1"/>
        <rFont val="Tahoma"/>
        <family val="2"/>
      </rPr>
      <t xml:space="preserve">Durante el periodo de reporte se realizó el control sin anomalías, derivado de lo anterior: 1. Se cuenta con las evidencias de la validación de la parrilla por parte de la dirección operativa. 2. Se tiene evidencia de los correo electrónicos de envió de la continuidad y de las bitácoras  </t>
    </r>
    <r>
      <rPr>
        <b/>
        <sz val="8"/>
        <color theme="1"/>
        <rFont val="Tahoma"/>
        <family val="2"/>
      </rPr>
      <t xml:space="preserve">
</t>
    </r>
    <r>
      <rPr>
        <sz val="8"/>
        <color theme="1"/>
        <rFont val="Tahoma"/>
        <family val="2"/>
      </rPr>
      <t xml:space="preserve">
A</t>
    </r>
    <r>
      <rPr>
        <b/>
        <sz val="8"/>
        <color theme="1"/>
        <rFont val="Tahoma"/>
        <family val="2"/>
      </rPr>
      <t>nálisis OCI:</t>
    </r>
    <r>
      <rPr>
        <sz val="8"/>
        <color theme="1"/>
        <rFont val="Tahoma"/>
        <family val="2"/>
      </rPr>
      <t xml:space="preserve"> Se verificaron 4 actas de aprobación de parrilla (correspondientes a las parillas del segundo cuatrimestre de 2023). Así mismo se evidenciaron los correos electrónicos diarios de continuidad de la emisión del segundo cuatrimestre de 2023 (mayo 01 a agosto 31) y las bitácoras diarias del personal del master de emisión del segundo cuatrimestre de 2023. De acuerdo con el indicador de la actividad y la fecha de terminación, se califica </t>
    </r>
    <r>
      <rPr>
        <b/>
        <sz val="8"/>
        <color theme="1"/>
        <rFont val="Tahoma"/>
        <family val="2"/>
      </rPr>
      <t>"En Proceso"</t>
    </r>
    <r>
      <rPr>
        <sz val="8"/>
        <color theme="1"/>
        <rFont val="Tahoma"/>
        <family val="2"/>
      </rPr>
      <t xml:space="preserve">. 
Así mismo, se recomienda al área de Planeación que adelanta el acompañamiento de actualización, el estandarizar el inicio y fin de las acciones de los planes de manejo de riesgos, para que se ejecuten del 1 de enero al 31 de diciembre de cada vigencia o en los casos de actualización semestral se mantenga la fecha de inicio; lo anterior, para adelantar los seguimientos por parte de la Oficina de Control Interno, que por ley realiza cuatrimestralmente, mitigando la calificación de acciones sin iniciar en futuros seguimientos. </t>
    </r>
  </si>
  <si>
    <r>
      <rPr>
        <b/>
        <sz val="8"/>
        <color theme="1"/>
        <rFont val="Tahoma"/>
        <family val="2"/>
      </rPr>
      <t>Reporte Técnica:</t>
    </r>
    <r>
      <rPr>
        <sz val="8"/>
        <color theme="1"/>
        <rFont val="Tahoma"/>
        <family val="2"/>
      </rPr>
      <t xml:space="preserve"> Durante el segundo cuatrimestre del 2023, el Área Técnica realizó la etapa precontractual de cuatro (4) procesos, en donde, se adiciona el documento SIP (Solicitud de Información de Proveedor) descargado de la plataforma transaccional Secop; el cual se adjunta con el fin de dar transparencia y publicidad a los procesos, los documentos incluidos en la carpeta de cada proceso corresponden a: * Anexo Técnico * SIP * AGJC-CN-FT-001 ESTUDIOS PREVIOS * Oferta de Proveedores * Cuadro Consolidado (si aplica) * AGJC-CN-FT-028_LISTADO DOCUMENTOS PARA CONTRATAR para STREAMING, INSUMOS DE AUDIO, INSUMOS ILUMINACION Y LABORATORIO, SLA (licenciamiento equipos Aveco y Harmonic propiedad de Canal Capital). El control se realizó sin anomalías y no se evidenció materialización del riesgos durante el periodo de reporte.
</t>
    </r>
    <r>
      <rPr>
        <b/>
        <sz val="8"/>
        <color theme="1"/>
        <rFont val="Tahoma"/>
        <family val="2"/>
      </rPr>
      <t xml:space="preserve">Análisis OCI: </t>
    </r>
    <r>
      <rPr>
        <sz val="8"/>
        <color theme="1"/>
        <rFont val="Tahoma"/>
        <family val="2"/>
      </rPr>
      <t>Se adelanta la verificación de los soportes dentro de los cuales se identifica el anexo técnico, solicitud de información a proveedores, estudio de mercado, listado de documentos para contratar y cuadro consolidado (Excepto expediente 290-2023) de conformidad con las actividades de control [algunos con fecha de mayo y junio]. Teniendo en cuenta lo indicado en seguimientos previos, es importante revisar si el riesgo se puede enfocar al seguimiento de la ejecución financiera, cronogramas, entrega de programas y/o cumplimiento de los proyectos aprobados, de igual manera, se recomienda al área remitir los soportes que corresponden al periodo identificado para su ejecución. Teniendo en cuenta lo anterior, se califica la acción</t>
    </r>
    <r>
      <rPr>
        <b/>
        <sz val="8"/>
        <color theme="1"/>
        <rFont val="Tahoma"/>
        <family val="2"/>
      </rPr>
      <t xml:space="preserve"> "En Proceso"</t>
    </r>
    <r>
      <rPr>
        <sz val="8"/>
        <color theme="1"/>
        <rFont val="Tahoma"/>
        <family val="2"/>
      </rPr>
      <t xml:space="preserve">. </t>
    </r>
  </si>
  <si>
    <r>
      <t xml:space="preserve">Reporte Digital: </t>
    </r>
    <r>
      <rPr>
        <sz val="8"/>
        <color theme="1"/>
        <rFont val="Tahoma"/>
        <family val="2"/>
      </rPr>
      <t>Durante el periodo de reporte se realizó el control sin anomalías y se generaron los siguientes soportes:
1. Se realizó la asignación de los permisos a las personas contratadas para el equipo digital a través de la herramienta interna denominada "HERRAMIENTA DE CONTROL DE ACCESO/PERMISOS PLATAFORMAS DEL EQUIPO DIGITALES", matriz diligenciada por el contratista designado para coordinar las actividades del equipo digital y el contratista de apoyo administrativo.
Asi mismo se cuenta con cuenta con dos (2) correo electrónico de la ejecución del control.
2. Respecto al segundo control, durante el trimestre NO se ha detectado una falla asociada a alterar, manipular o falsificar información o contenidos en el uso de las plataformas digitales del Canal ocasionada por el proveedor o por parte de un miembro del equipo designado a la actividad. Por lo anterior no se suministrará ningún soporte o evidencia asociada.</t>
    </r>
    <r>
      <rPr>
        <b/>
        <sz val="8"/>
        <color theme="1"/>
        <rFont val="Tahoma"/>
        <family val="2"/>
      </rPr>
      <t xml:space="preserve">
</t>
    </r>
    <r>
      <rPr>
        <sz val="8"/>
        <color theme="1"/>
        <rFont val="Tahoma"/>
        <family val="2"/>
      </rPr>
      <t xml:space="preserve">
</t>
    </r>
    <r>
      <rPr>
        <b/>
        <sz val="8"/>
        <color theme="1"/>
        <rFont val="Tahoma"/>
        <family val="2"/>
      </rPr>
      <t xml:space="preserve">Análisis OCI: </t>
    </r>
    <r>
      <rPr>
        <sz val="8"/>
        <color theme="1"/>
        <rFont val="Tahoma"/>
        <family val="2"/>
      </rPr>
      <t xml:space="preserve">Se verificó la ejecución de las 2 actividades de control establecidas, mediante el reporte de estas. De acuerdo con el indicador de la actividad y la fecha de terminación, se califica </t>
    </r>
    <r>
      <rPr>
        <b/>
        <sz val="8"/>
        <color theme="1"/>
        <rFont val="Tahoma"/>
        <family val="2"/>
      </rPr>
      <t>"En Proceso"</t>
    </r>
    <r>
      <rPr>
        <sz val="8"/>
        <color theme="1"/>
        <rFont val="Tahoma"/>
        <family val="2"/>
      </rPr>
      <t xml:space="preserve">. </t>
    </r>
    <r>
      <rPr>
        <b/>
        <sz val="8"/>
        <color theme="1"/>
        <rFont val="Tahoma"/>
        <family val="2"/>
      </rPr>
      <t xml:space="preserve">
</t>
    </r>
    <r>
      <rPr>
        <sz val="8"/>
        <color theme="1"/>
        <rFont val="Tahoma"/>
        <family val="2"/>
      </rPr>
      <t xml:space="preserve">Así mismo, se recomienda al área de Planeación que adelanta el acompañamiento de actualización, el estandarizar el inicio y fin de las acciones de los planes de manejo de riesgos, para que se ejecuten del 1 de enero al 31 de diciembre de cada vigencia o en los casos de actualización semestral se mantenga la fecha de inicio; lo anterior, para adelantar los seguimientos por parte de la Oficina de Control Interno, que por ley realiza cuatrimestralmente, mitigando la calificación de acciones sin iniciar en futuros seguimientos. </t>
    </r>
  </si>
  <si>
    <r>
      <t xml:space="preserve">Reporte Digital: </t>
    </r>
    <r>
      <rPr>
        <sz val="8"/>
        <color theme="1"/>
        <rFont val="Tahoma"/>
        <family val="2"/>
      </rPr>
      <t>Durante el periodo de reporte se realizó el control sin anomalías y se generaron los siguientes soportes: 1. Se realizó la asignación de los permisos a las personas contratadas para el equipo digital a través de la herramienta interna denominada "HERRAMIENTA DE CONTROL DE ACCESO/PERMISOS PLATAFORMAS DEL EQUIPO DIGITALES", matriz diligenciada por el contratista designado para coordinar las actividades del equipo digital y el contratista de apoyo administrativo. Asi mismo se cuenta con cuenta con dos (2) correo electrónico de la ejecución del control. 2. Respecto al segundo control, durante el trimestre NO se ha detectado una falla asociada a alterar, manipular o falsificar información o contenidos en el uso de las plataformas digitales del Canal ocasionada por el proveedor o por parte de un miembro del equipo designado a la actividad. Por lo anterior no se suministrará ningún soporte o evidencia asociada.</t>
    </r>
    <r>
      <rPr>
        <b/>
        <sz val="8"/>
        <color theme="1"/>
        <rFont val="Tahoma"/>
        <family val="2"/>
      </rPr>
      <t xml:space="preserve">
</t>
    </r>
    <r>
      <rPr>
        <sz val="8"/>
        <color theme="1"/>
        <rFont val="Tahoma"/>
        <family val="2"/>
      </rPr>
      <t xml:space="preserve">
</t>
    </r>
    <r>
      <rPr>
        <b/>
        <sz val="8"/>
        <color theme="1"/>
        <rFont val="Tahoma"/>
        <family val="2"/>
      </rPr>
      <t xml:space="preserve">Análisis OCI: </t>
    </r>
    <r>
      <rPr>
        <sz val="8"/>
        <color theme="1"/>
        <rFont val="Tahoma"/>
        <family val="2"/>
      </rPr>
      <t xml:space="preserve">Se verificó la ejecución de la actividad de control establecida, donde se certifica la desactivación de permisos para personas que ya no están vinculadas a Capital,  De acuerdo con el indicador de la actividad y la fecha de terminación, se califica </t>
    </r>
    <r>
      <rPr>
        <b/>
        <sz val="8"/>
        <color theme="1"/>
        <rFont val="Tahoma"/>
        <family val="2"/>
      </rPr>
      <t>"En Proceso"</t>
    </r>
    <r>
      <rPr>
        <sz val="8"/>
        <color theme="1"/>
        <rFont val="Tahoma"/>
        <family val="2"/>
      </rPr>
      <t xml:space="preserve">. </t>
    </r>
    <r>
      <rPr>
        <b/>
        <sz val="8"/>
        <color theme="1"/>
        <rFont val="Tahoma"/>
        <family val="2"/>
      </rPr>
      <t xml:space="preserve">
</t>
    </r>
    <r>
      <rPr>
        <sz val="8"/>
        <color theme="1"/>
        <rFont val="Tahoma"/>
        <family val="2"/>
      </rPr>
      <t xml:space="preserve">Así mismo, se recomienda al área de Planeación que adelanta el acompañamiento de actualización, el estandarizar el inicio y fin de las acciones de los planes de manejo de riesgos, para que se ejecuten del 1 de enero al 31 de diciembre de cada vigencia o en los casos de actualización semestral se mantenga la fecha de inicio; lo anterior, para adelantar los seguimientos por parte de la Oficina de Control Interno, que por ley realiza cuatrimestralmente, mitigando la calificación de acciones sin iniciar en futuros seguimientos. </t>
    </r>
  </si>
  <si>
    <r>
      <t xml:space="preserve">Reporte Digital: </t>
    </r>
    <r>
      <rPr>
        <sz val="8"/>
        <color theme="1"/>
        <rFont val="Tahoma"/>
        <family val="2"/>
      </rPr>
      <t>Durante el periodo de reporte se realizó el control sin anomalías y se generaron los siguientes soportes:
1. Se realizó la asignación de los permisos a las personas contratadas para el equipo digital a través de la herramienta interna denominada "HERRAMIENTA DE CONTROL DE ACCESO/PERMISOS PLATAFORMAS DEL EQUIPO DIGITALES", matriz diligenciada por el contratista designado para coordinar las actividades del equipo digital y el contratista de apoyo administrativo.
Asi mismo se cuenta con cuenta con dos (2) correo electrónico de la ejecución del control.
2. Respecto al segundo control, durante el trimestre NO se ha detectado una falla asociada a alterar, manipular o falsificar información o contenidos en el uso de las plataformas digitales del Canal ocasionada por el proveedor o por parte de un miembro del equipo designado a la actividad. Por lo anterior no se suministrará ningún soporte o evidencia asociada.</t>
    </r>
    <r>
      <rPr>
        <b/>
        <sz val="8"/>
        <color theme="1"/>
        <rFont val="Tahoma"/>
        <family val="2"/>
      </rPr>
      <t xml:space="preserve">
</t>
    </r>
    <r>
      <rPr>
        <sz val="8"/>
        <color theme="1"/>
        <rFont val="Tahoma"/>
        <family val="2"/>
      </rPr>
      <t xml:space="preserve">
</t>
    </r>
    <r>
      <rPr>
        <b/>
        <sz val="8"/>
        <color theme="1"/>
        <rFont val="Tahoma"/>
        <family val="2"/>
      </rPr>
      <t xml:space="preserve">Análisis OCI: </t>
    </r>
    <r>
      <rPr>
        <sz val="8"/>
        <color theme="1"/>
        <rFont val="Tahoma"/>
        <family val="2"/>
      </rPr>
      <t xml:space="preserve">Se informa por parte de los responsables que en la ejecución del segundo control no se detectan fallan en el uso de la información y plataformas digitales de Capital. De acuerdo con el indicador de la actividad y la fecha de terminación, se califica </t>
    </r>
    <r>
      <rPr>
        <b/>
        <sz val="8"/>
        <color theme="1"/>
        <rFont val="Tahoma"/>
        <family val="2"/>
      </rPr>
      <t>"En Proceso"</t>
    </r>
    <r>
      <rPr>
        <sz val="8"/>
        <color theme="1"/>
        <rFont val="Tahoma"/>
        <family val="2"/>
      </rPr>
      <t xml:space="preserve">. </t>
    </r>
    <r>
      <rPr>
        <b/>
        <sz val="8"/>
        <color theme="1"/>
        <rFont val="Tahoma"/>
        <family val="2"/>
      </rPr>
      <t xml:space="preserve">
</t>
    </r>
    <r>
      <rPr>
        <sz val="8"/>
        <color theme="1"/>
        <rFont val="Tahoma"/>
        <family val="2"/>
      </rPr>
      <t xml:space="preserve">Así mismo, se recomienda al área de Planeación que adelanta el acompañamiento de actualización, el estandarizar el inicio y fin de las acciones de los planes de manejo de riesgos, para que se ejecuten del 1 de enero al 31 de diciembre de cada vigencia o en los casos de actualización semestral se mantenga la fecha de inicio; lo anterior, para adelantar los seguimientos por parte de la Oficina de Control Interno, que por ley realiza cuatrimestralmente, mitigando la calificación de acciones sin iniciar en futuros seguimientos. </t>
    </r>
  </si>
  <si>
    <t>Realizar las verificaciones de cumplimiento de perfil de catod  a través de los siguientes formatos:
1. Diligenciamiento del formato VERIFICACIÓN DEL CUMPLIMIENTO DE PERFIL DEL CARGO  AGTH-FT-036
2. Diligenciamiento del formato LISTA DE VERIFICACIÓN INTERNA DE DOCUMENTOS PARA LA VINCULACIÓN EN PLANTA AGTH-FT-064</t>
  </si>
  <si>
    <t>Formatos diligenciados / vinculaciones realizadas.</t>
  </si>
  <si>
    <r>
      <t xml:space="preserve">Reporte Recursos Humanos: </t>
    </r>
    <r>
      <rPr>
        <sz val="8"/>
        <color theme="1"/>
        <rFont val="Tahoma"/>
        <family val="2"/>
      </rPr>
      <t xml:space="preserve">Durante el segundo cuatrimestre de 2023 se realizaron dos vinculaciones en la planta de cargos de Capital, donde como evidencia del control del riesgo se anexan los formatos asi:
Yivy Katherine Gómez Pardo 
Ingreso 27 de junio de 2023 
Formato AGTH-FT-064 diligenciado y firmado 
Formato AGTH-FT-036 diligenciado y firmado 
Miguel Antonio Capador Sánchez 
Ingreso 28 de junio de 2023
Formato AGTH-FT-064 diligenciado y firmado 
Formato AGTH-FT-036 diligenciado y firmado 
</t>
    </r>
    <r>
      <rPr>
        <b/>
        <sz val="8"/>
        <color theme="1"/>
        <rFont val="Tahoma"/>
        <family val="2"/>
      </rPr>
      <t xml:space="preserve">
Análisis OCI: </t>
    </r>
    <r>
      <rPr>
        <sz val="8"/>
        <color theme="1"/>
        <rFont val="Tahoma"/>
        <family val="2"/>
      </rPr>
      <t xml:space="preserve">Conforme a los soportes remitidos se evidencia que durante el mes de junio ingresaron dos funcionarios de planta a Capital, se remiten los soportes de los formatos AGTH-FT-064 y 036 diligenciados y verificados para cada caso, sin embargo, si bien se evidencian soportes que dan cuenta del cumplimiento de las acciones propuestas, estos no corresponden con la fecha de actualización del plan de manejo de riesgos, ya que, la fecha de inicio de ejecución del plan es a partir del 1/08/2023. Teniendo en cuenta los soportes remitidos y las fechas de inicio del plan de manejo de riesgos la acción se califica  </t>
    </r>
    <r>
      <rPr>
        <b/>
        <sz val="8"/>
        <color theme="1"/>
        <rFont val="Tahoma"/>
        <family val="2"/>
      </rPr>
      <t xml:space="preserve">"Sin iniciar" 
</t>
    </r>
    <r>
      <rPr>
        <sz val="8"/>
        <color theme="1"/>
        <rFont val="Tahoma"/>
        <family val="2"/>
      </rPr>
      <t>Se recomienda al área de Planeación estandarizar el inicio y fin de las acciones de los planes de manejo de los riesgos, para que se ejecuten del 1 de enero al 31 de diciembre de cada vigencia o en los casos de actualización semestral se establezca una misma fecha de inicio, lo anterior, para estandarizar el reporte de los procesos con los seguimientos de la Oficina de Control Interno, que por norma se debe realizar cuatrimestralmente,  y no se presenten las situaciones  de acciones sin iniciar como las que se explican para esta actividad.</t>
    </r>
  </si>
  <si>
    <t>No se presentan soportes para el periodo de reporte, ya que no se generó ningún ingreso de personal a la planta de la entidad.</t>
  </si>
  <si>
    <r>
      <t xml:space="preserve">Reporte Sistemas: </t>
    </r>
    <r>
      <rPr>
        <sz val="8"/>
        <color theme="1"/>
        <rFont val="Tahoma"/>
        <family val="2"/>
      </rPr>
      <t>Para el periodo del reporte se elaboraron los anexos técnicos de los procesos contractuales: (i) DATASERVICIOS; (ii) IOGESTION; (iii) CITION y (iv) MONITOREO IPV6</t>
    </r>
    <r>
      <rPr>
        <b/>
        <sz val="8"/>
        <color theme="1"/>
        <rFont val="Tahoma"/>
        <family val="2"/>
      </rPr>
      <t xml:space="preserve">
Análisis OCI: </t>
    </r>
    <r>
      <rPr>
        <sz val="8"/>
        <color theme="1"/>
        <rFont val="Tahoma"/>
        <family val="2"/>
      </rPr>
      <t xml:space="preserve">Conforme a los soportes remitidos se evidencia que durante el mes de junio se elaboraron los anexos técnicos para los servicios de ADMINISTRACIÓN, MONITOREO IPv4/IPv6, MEMBRESÍA LACNIC y ASN, así como para proveer insumos a Capital por sesis meses. Sin embargo, si bien se evidencian soportes que dan cuenta del cumplimiento de las acciones propuestas, estos no corresponden con la fecha de actualización del plan de manejo de riesgos, ya que, la fecha de inicio de ejecución del plan es a partir del 1/08/2023. Teniendo en cuenta los soportes remitidos y las fechas de inicio del plan de manejo de riesgos la acción se califica  </t>
    </r>
    <r>
      <rPr>
        <b/>
        <sz val="8"/>
        <color theme="1"/>
        <rFont val="Tahoma"/>
        <family val="2"/>
      </rPr>
      <t xml:space="preserve">"Sin iniciar" </t>
    </r>
    <r>
      <rPr>
        <sz val="8"/>
        <color theme="1"/>
        <rFont val="Tahoma"/>
        <family val="2"/>
      </rPr>
      <t xml:space="preserve">
Se recomienda al área de Planeación estandarizar el inicio y fin de las acciones de los planes de manejo de riesgos, para que se ejecuten del 1 de enero al 31 de diciembre de cada vigencia o en los casos de actualización semestral se establezca una misma fecha de inicio, lo anterior, para estandarizar el reporte de los procesos con los seguimientos de la Oficina de Control Interno, que por norma se debe realizar cuatrimestralmente,  y no se presenten las situaciones  de acciones sin iniciar como las que se explican para esta actividad.</t>
    </r>
  </si>
  <si>
    <r>
      <t xml:space="preserve">Reporte Sistemas: </t>
    </r>
    <r>
      <rPr>
        <sz val="8"/>
        <color theme="1"/>
        <rFont val="Tahoma"/>
        <family val="2"/>
      </rPr>
      <t>Para el periodo del reporte, se elaboraron los anexos técnicos de los procesos contractuales: LIBERTY NETWORKS - INTERNET DE RESPALDO y STAR - LICENCIAMIENTO BACKUP EXEC</t>
    </r>
    <r>
      <rPr>
        <b/>
        <sz val="8"/>
        <color theme="1"/>
        <rFont val="Tahoma"/>
        <family val="2"/>
      </rPr>
      <t xml:space="preserve">
Análisis OCI: </t>
    </r>
    <r>
      <rPr>
        <sz val="8"/>
        <color theme="1"/>
        <rFont val="Tahoma"/>
        <family val="2"/>
      </rPr>
      <t xml:space="preserve">Conforme a los soportes remitidos se evidencia que durante el periodo evaluado se elaboraron los anexos técnicos para los servicios de LIBERTY NETWORKS - INTERNET DE RESPALDO y STAR - LICENCIAMIENTO BACKUP EXEC,  se evidencian soportes que dan cuenta del cumplimiento del control propuesto. Teniendo en cuenta los soportes remitidos y las fechas de terminación del plan de manejo de riesgos la acción se califica  </t>
    </r>
    <r>
      <rPr>
        <b/>
        <sz val="8"/>
        <color theme="1"/>
        <rFont val="Tahoma"/>
        <family val="2"/>
      </rPr>
      <t xml:space="preserve">"En proceso" 
</t>
    </r>
    <r>
      <rPr>
        <sz val="8"/>
        <color theme="1"/>
        <rFont val="Tahoma"/>
        <family val="2"/>
      </rPr>
      <t>Es importante analizar si para la formulación de los riesgos de corrupción de la vigencia 2024, se puede ir más allá de la etapa precontractual de los contratos y analizar si en la etapa de ejecución de los contratos y diferentes proyectos a cargo del área Sistemas, se pueden presentar hechos generadores de riesgos de corrupción.
Se recomienda al área de Planeación estandarizar el inicio y fin de las acciones de los planes de manejo de riesgos, para que se ejecuten del 1 de enero al 31 de diciembre de cada vigencia o en los casos de actualización semestral se establezca una misma fecha de inicio, lo anterior, para estandarizar el reporte de los procesos con los seguimientos de la Oficina de Control Interno, que por norma se debe realizar cuatrimestralmente.</t>
    </r>
  </si>
  <si>
    <r>
      <t xml:space="preserve">Reporte Sistemas: </t>
    </r>
    <r>
      <rPr>
        <sz val="8"/>
        <color theme="1"/>
        <rFont val="Tahoma"/>
        <family val="2"/>
      </rPr>
      <t>Para el periodo del reporte se adelantó el proceso de cotización, consulta de bases de datos y análisis de precios históricos, los cuales se encuentran en los respecticos Estudios Previos de los procesos contractuales: (i) DATASERVICIOS; (ii) IOGESTION; (iii) CITION y (iv) MONITOREO IPV6</t>
    </r>
    <r>
      <rPr>
        <b/>
        <sz val="8"/>
        <color theme="1"/>
        <rFont val="Tahoma"/>
        <family val="2"/>
      </rPr>
      <t xml:space="preserve">
Análisis OCI: </t>
    </r>
    <r>
      <rPr>
        <sz val="8"/>
        <color theme="1"/>
        <rFont val="Tahoma"/>
        <family val="2"/>
      </rPr>
      <t xml:space="preserve">Conforme a los soportes remitidos se evidencia que durante el mes de junio se elaboraron los estudios previos para los servicios de ADMINISTRACIÓN, MONITOREO IPv4/IPv6, MEMBRESÍA LACNIC y ASN, así como para proveer insumos a Capital por sesis meses. Sin embargo, si bien se evidencian soportes que dan cuenta del cumplimiento de las acciones propuestas, estos no corresponden con la fecha de actualización del plan de manejo de riesgos, ya que, la fecha de inicio de ejecución del plan es a partir del 1/08/2023. Teniendo en cuenta los soportes remitidos y las fechas de inicio del plan de manejo de riesgos la acción se califica  </t>
    </r>
    <r>
      <rPr>
        <b/>
        <sz val="8"/>
        <color theme="1"/>
        <rFont val="Tahoma"/>
        <family val="2"/>
      </rPr>
      <t xml:space="preserve">"Sin iniciar" </t>
    </r>
    <r>
      <rPr>
        <sz val="8"/>
        <color theme="1"/>
        <rFont val="Tahoma"/>
        <family val="2"/>
      </rPr>
      <t xml:space="preserve">
Se recomienda al área de Planeación estandarizar el inicio y fin de las acciones de los planes de manejo de riesgos, para que se ejecuten del 1 de enero al 31 de diciembre de cada vigencia o en los casos de actualización semestral se establezca una misma fecha de inicio, lo anterior, para estandarizar el reporte de los procesos con los seguimientos de la Oficina de Control Interno, que por norma se debe realizar cuatrimestralmente,  y no se presenten las situaciones  de acciones sin iniciar como las que se explican para esta actividad.</t>
    </r>
  </si>
  <si>
    <r>
      <t xml:space="preserve">Reporte Sistemas: </t>
    </r>
    <r>
      <rPr>
        <sz val="8"/>
        <color theme="1"/>
        <rFont val="Tahoma"/>
        <family val="2"/>
      </rPr>
      <t>Para el periodo del reporte se adelantó el proceso de cotización, consulta de bases de datos y análisis de precios históricos, los cuales se encuentran en los respecticos Estudios Previos de los procesos contractuales: LIBERTY NETWORKS - INTERNET DE RESPALDO y STAR - LICENCIAMIENTO BACKUP EXEC</t>
    </r>
    <r>
      <rPr>
        <b/>
        <sz val="8"/>
        <color theme="1"/>
        <rFont val="Tahoma"/>
        <family val="2"/>
      </rPr>
      <t xml:space="preserve">
Análisis OCI: </t>
    </r>
    <r>
      <rPr>
        <sz val="8"/>
        <color theme="1"/>
        <rFont val="Tahoma"/>
        <family val="2"/>
      </rPr>
      <t xml:space="preserve">Conforme a los soportes remitidos se evidencia que durante el periodo evaluado se elaboraron los estudios previos para los servicios de LIBERTY NETWORKS - INTERNET DE RESPALDO y STAR - LICENCIAMIENTO BACKUP EXEC,  se evidencian soportes que dan cuenta del cumplimiento del control propuesto. Teniendo en cuenta los soportes remitidos y las fechas de terminación del plan de manejo de riesgos la acción se califica  </t>
    </r>
    <r>
      <rPr>
        <b/>
        <sz val="8"/>
        <color theme="1"/>
        <rFont val="Tahoma"/>
        <family val="2"/>
      </rPr>
      <t xml:space="preserve">"En proceso" </t>
    </r>
    <r>
      <rPr>
        <sz val="8"/>
        <color theme="1"/>
        <rFont val="Tahoma"/>
        <family val="2"/>
      </rPr>
      <t xml:space="preserve">
Se recomienda al área de Planeación estandarizar el inicio y fin de las acciones de los planes de manejo de riesgos, para que se ejecuten del 1 de enero al 31 de diciembre de cada vigencia o en los casos de actualización semestral se establezca una misma fecha de inicio, lo anterior, para estandarizar el reporte de los procesos con los seguimientos de la Oficina de Control Interno, que por norma se debe realizar cuatrimestralmente.</t>
    </r>
  </si>
  <si>
    <r>
      <t xml:space="preserve">Reporte Servicios Administrativos: </t>
    </r>
    <r>
      <rPr>
        <sz val="8"/>
        <color theme="1"/>
        <rFont val="Tahoma"/>
        <family val="2"/>
      </rPr>
      <t>Se remite la totalidad de las salidas de elementos del Almacén de la entidad. debidamente firmadas por los responsables durante el segundo cuatrimestre del año. Lo anterior, cuando se realiza una adquisición de elementos de Propiedad, Planta y Equipo - PPyE.</t>
    </r>
    <r>
      <rPr>
        <b/>
        <sz val="8"/>
        <color theme="1"/>
        <rFont val="Tahoma"/>
        <family val="2"/>
      </rPr>
      <t xml:space="preserve">
Análisis OCI: </t>
    </r>
    <r>
      <rPr>
        <sz val="8"/>
        <color theme="1"/>
        <rFont val="Tahoma"/>
        <family val="2"/>
      </rPr>
      <t>Teniendo en cuenta que el inicio de las actividades propuestas en el plan de tratamiento de riesgos es a partir del 1/08/2023, se evaluaron los soportes remitidos a partir de esta fecha. De conformidad con el reporte de salida de bienes de PPyE, para el periodo del seguimiento  se dio  salida del almacén a  un total de 7 bienes, todos los comprobantes de salida cuentan con la firma tanto de la persona que entrega como de quién recibe. 
Teniendo en cuenta que la fecha de finalización de la actividad es 31/07/2024, la acción se califica "</t>
    </r>
    <r>
      <rPr>
        <b/>
        <sz val="8"/>
        <color theme="1"/>
        <rFont val="Tahoma"/>
        <family val="2"/>
      </rPr>
      <t>en proceso"</t>
    </r>
    <r>
      <rPr>
        <sz val="8"/>
        <color theme="1"/>
        <rFont val="Tahoma"/>
        <family val="2"/>
      </rPr>
      <t xml:space="preserve">.
Así mismo, se recomienda al área de Planeación que adelanta el acompañamiento de actualización, el estandarizar el inicio y fin de las acciones de los planes de manejo de riesgos, para que se ejecuten del 1 de enero al 31 de diciembre de cada vigencia o en los casos de actualización semestral se mantenga la fecha de inicio; lo anterior, para adelantar los seguimientos por parte de la Oficina de Control Interno, que por ley realiza cuatrimestralmente, mitigando la calificación de acciones sin iniciar en futuros seguimientos. </t>
    </r>
  </si>
  <si>
    <t>Reporte Servicios Administrativos: Actualmente, el área de Servicios Administrativos se encuentra adelantando la gran toma física de inventarios del año 2023. Para ello, se aporta registro fotográfico de la actividad, que durante el segundo cuatrimestre, ha abarcado los bienes a cargo de los siguientes funcionarios: - PAZ ESPINOSA EDGARDO JOSE - SANCHEZ GARCIA ANDREA PAOLA - AVELLA AVELLA NESTOR FERNANDO - BARBOSA SILVA ORLANDO - BAYONA CHONA URIEL DE JESÚS - VIDES CASTELLANOS OLGA LUCIA - GOMEZ ARIAS ALBA JANETTE - URRUTIA PARRA LUIS CARLOS.  De lo anterior no se remite acta de reunión; dado que producto de esta actividad, se elaborará el informe de la Toma Física de Inventarios al culminar la vigencia.
Análisis OCI: Teniendo en cuenta que el inicio de las actividades propuestas en el plan de tratamiento de riesgos es a partir del 1/08/2023, se evalúan los soportes remitidos a partir de esta fecha. Como soporte se remiten registro fotográfico de bienes verificados durante la toma física, sin que se pueda establecer cuáles de ellos fueron verificados a partir del 01/08/2023, ya que, no se remiten las actas indicadas en la actividad de control propuesta, el área de servicios administrativos indica que  "no se remite acta de reunión; dado que producto de esta actividad, se elaborará el informe de la Toma Física de Inventarios al culminar la vigencia", por lo tanto, están indicando que una de las actividades de control propuestas no se ejecutará, lo que implica el incumplimiento del plan de tratamiento de riesgos propuesto. 
Por lo anterior, es necesario que se evalúe si durante el ejercicio de actualización del mapa de riesgos de corrupción no se tuvo en cuenta esta eliminación de actividad y se requiere una nueva actualización del mismo, ya que el control propuesto no es efectivo. Teniendo en cuenta lo anterior la acción se califica  "Sin iniciar". 
Se recomienda al área de Planeación estandarizar el inicio y fin de las acciones de los planes de manejo de riesgos, para que se ejecuten del 1 de enero al 31 de diciembre de cada vigencia o en los casos de actualización semestral se establezca una misma fecha de inicio, lo anterior, para estandarizar el reporte de los procesos con los seguimientos de la Oficina de Control Interno, que por norma se debe realizar cuatrimestralmente,  y no se presenten las situaciones  de acciones sin iniciar como las que se explican para esta actividad.</t>
  </si>
  <si>
    <r>
      <t xml:space="preserve">Reporte Servicios Administrativos: </t>
    </r>
    <r>
      <rPr>
        <sz val="8"/>
        <color theme="1"/>
        <rFont val="Tahoma"/>
        <family val="2"/>
      </rPr>
      <t>Durante el segundo cuatrimestre del 2023, se realizó la entrega del inventario a los nuevos funcionarios: (i) Jefe de Oficina de Control Interno Disciplinario y (ii) Jefe de Oficina Jurídica. Por ende, se adjuntan los correos electrónicos mediante los cuales se notifica a los funcionarios la entrega de su inventario a la fecha.</t>
    </r>
    <r>
      <rPr>
        <b/>
        <sz val="8"/>
        <color theme="1"/>
        <rFont val="Tahoma"/>
        <family val="2"/>
      </rPr>
      <t xml:space="preserve">
Análisis OCI: </t>
    </r>
    <r>
      <rPr>
        <sz val="8"/>
        <color theme="1"/>
        <rFont val="Tahoma"/>
        <family val="2"/>
      </rPr>
      <t xml:space="preserve">Conforme a los soportes remitidos se evidencia que durante el mes de julio se remitieron los correos electrónicos con la entrega de inventario a los dos funcionarios de planta que ingresaron a Capital. Sin embargo, si bien se evidencian soportes que dan cuenta del cumplimiento de las acciones propuestas, estos no corresponden con la fecha de actualización del plan de manejo de riesgos, ya que, la fecha de inicio de ejecución del plan es a partir del 1/08/2023. Teniendo en cuenta los soportes remitidos y las fechas de inicio del plan de manejo de riesgos la acción se califica  </t>
    </r>
    <r>
      <rPr>
        <b/>
        <sz val="8"/>
        <color theme="1"/>
        <rFont val="Tahoma"/>
        <family val="2"/>
      </rPr>
      <t xml:space="preserve">"Sin iniciar" </t>
    </r>
    <r>
      <rPr>
        <sz val="8"/>
        <color theme="1"/>
        <rFont val="Tahoma"/>
        <family val="2"/>
      </rPr>
      <t xml:space="preserve">
Se recomienda al área de Planeación estandarizar el inicio y fin de las acciones de los planes de manejo de riesgos, para que se ejecuten del 1 de enero al 31 de diciembre de cada vigencia o en los casos de actualización semestral se establezca una misma fecha de inicio, lo anterior, para estandarizar el reporte de los procesos con los seguimientos de la Oficina de Control Interno, que por norma se debe realizar cuatrimestralmente,  y no se presenten las situaciones  de acciones sin iniciar como las que se explican para esta actividad.</t>
    </r>
  </si>
  <si>
    <r>
      <t xml:space="preserve">Reporte Servicios Administrativos: </t>
    </r>
    <r>
      <rPr>
        <sz val="8"/>
        <color theme="1"/>
        <rFont val="Tahoma"/>
        <family val="2"/>
      </rPr>
      <t>Durante el tercer cuatrimestre de la vigencia 2023 no hubo ingreso de personal de planta que tuviera a cargo bienes de Capital</t>
    </r>
    <r>
      <rPr>
        <b/>
        <sz val="8"/>
        <color theme="1"/>
        <rFont val="Tahoma"/>
        <family val="2"/>
      </rPr>
      <t xml:space="preserve">
Análisis OCI:</t>
    </r>
    <r>
      <rPr>
        <sz val="8"/>
        <color theme="1"/>
        <rFont val="Tahoma"/>
        <family val="2"/>
      </rPr>
      <t xml:space="preserve"> No aplican soportes de acuerdo con el avance reportado. Teniendo en cuenta lo anterior y las fechas de fin del plan de manejo de riesgos la acción se califica  </t>
    </r>
    <r>
      <rPr>
        <b/>
        <sz val="8"/>
        <color theme="1"/>
        <rFont val="Tahoma"/>
        <family val="2"/>
      </rPr>
      <t xml:space="preserve">"En proceso" </t>
    </r>
    <r>
      <rPr>
        <sz val="8"/>
        <color theme="1"/>
        <rFont val="Tahoma"/>
        <family val="2"/>
      </rPr>
      <t xml:space="preserve">
Se recomienda al área de Planeación estandarizar el inicio y fin de las acciones de los planes de manejo de riesgos, para que se ejecuten del 1 de enero al 31 de diciembre de cada vigencia o en los casos de actualización semestral se establezca una misma fecha de inicio, lo anterior, para estandarizar el reporte de los procesos con los seguimientos de la Oficina de Control Interno, que por norma se debe realizar cuatrimestralmente.</t>
    </r>
  </si>
  <si>
    <r>
      <rPr>
        <b/>
        <sz val="8"/>
        <color theme="1"/>
        <rFont val="Tahoma"/>
        <family val="2"/>
      </rPr>
      <t xml:space="preserve">Reporte Servicios Administrativos: </t>
    </r>
    <r>
      <rPr>
        <sz val="8"/>
        <color theme="1"/>
        <rFont val="Tahoma"/>
        <family val="2"/>
      </rPr>
      <t xml:space="preserve">Durante el segundo cuatrimestre del 2023, se suscribió el contrato 391 de 2023 con la empresa TAC SEGURIDAD LTDA donde se estipularon las obligaciones contractuales que debe cumplir el contratista. Se encuentra pendiente el envío de los estudios de seguridad de cada punto donde se presta el servicio de vigilancia
</t>
    </r>
    <r>
      <rPr>
        <b/>
        <sz val="8"/>
        <color theme="1"/>
        <rFont val="Tahoma"/>
        <family val="2"/>
      </rPr>
      <t xml:space="preserve">Análisis OCI: </t>
    </r>
    <r>
      <rPr>
        <sz val="8"/>
        <color theme="1"/>
        <rFont val="Tahoma"/>
        <family val="2"/>
      </rPr>
      <t xml:space="preserve">Conforme a los soportes remitidos se evidencia que durante el mes de agosto de 2023 se suscribió el contrato con la empresa RL TAC SEGURIDAD LTDA, dónde se especifican los servicios y las condiciones de vigilancia requeridos por Capital.
Teniendo en cuenta que falta remitir el estudio de seguridad de cada punto donde se presta el servicio de vigilancia, la acción se califica </t>
    </r>
    <r>
      <rPr>
        <b/>
        <sz val="8"/>
        <color theme="1"/>
        <rFont val="Tahoma"/>
        <family val="2"/>
      </rPr>
      <t xml:space="preserve"> "En proceso"</t>
    </r>
    <r>
      <rPr>
        <sz val="8"/>
        <color theme="1"/>
        <rFont val="Tahoma"/>
        <family val="2"/>
      </rPr>
      <t xml:space="preserve">
Así mismo, se recomienda al área de Planeación que adelanta el acompañamiento de actualización, el estandarizar el inicio y fin de las acciones de los planes de manejo de riesgos, para que se ejecuten del 1 de enero al 31 de diciembre de cada vigencia o en los casos de actualización semestral se mantenga la fecha de inicio; lo anterior, para adelantar los seguimientos por parte de la Oficina de Control Interno, que por ley realiza cuatrimestralmente, mitigando la calificación de acciones sin iniciar en futuros seguimientos. </t>
    </r>
  </si>
  <si>
    <r>
      <rPr>
        <b/>
        <sz val="8"/>
        <color theme="1"/>
        <rFont val="Tahoma"/>
        <family val="2"/>
      </rPr>
      <t>Reporte S. Financiera:</t>
    </r>
    <r>
      <rPr>
        <sz val="8"/>
        <color theme="1"/>
        <rFont val="Tahoma"/>
        <family val="2"/>
      </rPr>
      <t xml:space="preserve"> 1. Se adjuntan informes de Ordpago del mes de abril al mes de agosto. 2. Se envían informes de la revisión realizada del formulario de radicación y Ordpago con el fin de conciliar que todas las cuentas recibidas y radicadas cuenten con el número de radicado, su orden de pago y que se encuentren debidamente planillados. 3. Se adjuntan informes de gestión del mes de abril a julio. 
</t>
    </r>
    <r>
      <rPr>
        <b/>
        <sz val="8"/>
        <color theme="1"/>
        <rFont val="Tahoma"/>
        <family val="2"/>
      </rPr>
      <t xml:space="preserve">
Análisis OCI: </t>
    </r>
    <r>
      <rPr>
        <sz val="8"/>
        <color theme="1"/>
        <rFont val="Tahoma"/>
        <family val="2"/>
      </rPr>
      <t xml:space="preserve">Se verificó reporte de Ordpago,  Informe de gestión y archivo de cuentas radicadas hasta agosto 2023. Según el indicador de la actividad y la fecha de terminación, se califica </t>
    </r>
    <r>
      <rPr>
        <b/>
        <sz val="8"/>
        <color theme="1"/>
        <rFont val="Tahoma"/>
        <family val="2"/>
      </rPr>
      <t>"En Proceso"</t>
    </r>
    <r>
      <rPr>
        <sz val="8"/>
        <color theme="1"/>
        <rFont val="Tahoma"/>
        <family val="2"/>
      </rPr>
      <t xml:space="preserve">.
Así mismo, se recomienda al área de Planeación que adelanta el acompañamiento de actualización, el estandarizar el inicio y fin de las acciones de los planes de manejo de riesgos, para que se ejecuten del 1 de enero al 31 de diciembre de cada vigencia o en los casos de actualización semestral se mantenga la fecha de inicio; lo anterior, para adelantar los seguimientos por parte de la Oficina de Control Interno, que por ley realiza cuatrimestralmente, mitigando la calificación de acciones sin iniciar en futuros seguimientos. </t>
    </r>
  </si>
  <si>
    <t xml:space="preserve">1. Se realiza seguimiento de los pagos a personas naturales. de enero a diciembre 2023. 
2. Cada cierre se revisa que los documentos que son cargados a través del formulario tengan asignado el numero de radicado o que se encuentre anulado en el sistema. 
3. Durante la liquidación de las cuentas, se revisa que todas las ordenes de pago se encuentren debidamente plantillada. </t>
  </si>
  <si>
    <r>
      <rPr>
        <b/>
        <sz val="8"/>
        <color theme="1"/>
        <rFont val="Tahoma"/>
        <family val="2"/>
      </rPr>
      <t>Reporte S. Financiera:</t>
    </r>
    <r>
      <rPr>
        <sz val="8"/>
        <color theme="1"/>
        <rFont val="Tahoma"/>
        <family val="2"/>
      </rPr>
      <t xml:space="preserve"> 1. Se realiza seguimiento de los pagos a personas naturales. de enero a diciembre 2023. 2. Cada cierre se revisa que los documentos que son cargados a través del formulario tengan asignado el numero de radicado o que se encuentre anulado en el sistema. 3. Durante la liquidación de las cuentas, se revisa que todas las ordenes de pago se encuentren debidamente planillada. 
</t>
    </r>
    <r>
      <rPr>
        <b/>
        <sz val="8"/>
        <color theme="1"/>
        <rFont val="Tahoma"/>
        <family val="2"/>
      </rPr>
      <t xml:space="preserve">
Análisis OCI: </t>
    </r>
    <r>
      <rPr>
        <sz val="8"/>
        <color theme="1"/>
        <rFont val="Tahoma"/>
        <family val="2"/>
      </rPr>
      <t xml:space="preserve">Se verificó reporte de Ordpago,  Informe de gestión y archivo de cuentas radicadas de septiembre a diciembre 2023. Según el indicador de la actividad y la fecha de terminación, se califica </t>
    </r>
    <r>
      <rPr>
        <b/>
        <sz val="8"/>
        <color theme="1"/>
        <rFont val="Tahoma"/>
        <family val="2"/>
      </rPr>
      <t>"En Proceso"</t>
    </r>
    <r>
      <rPr>
        <sz val="8"/>
        <color theme="1"/>
        <rFont val="Tahoma"/>
        <family val="2"/>
      </rPr>
      <t xml:space="preserve">.
Así mismo, se recomienda al área de Planeación que adelanta el acompañamiento de actualización, el estandarizar el inicio y fin de las acciones de los planes de manejo de riesgos, para que se ejecuten dentro de la vigencia. </t>
    </r>
  </si>
  <si>
    <t xml:space="preserve">1. Durante el último cuatrimestre se realizaron actualizaciones de los procedimientos de las áreas de presupuesto, tesorería y facturación. Adicionalmente se actualizo la Política Financiera. 
2. Se realizaron las conciliaciones bancarias con el área de tesorería, conciliaciones de almacén y propiedad planta y equipo y conciliaciones con facturación. 
3. Se adjuntan los informes de gestión elaborados y socializados. </t>
  </si>
  <si>
    <r>
      <t xml:space="preserve">Reporte S. Financiera: </t>
    </r>
    <r>
      <rPr>
        <sz val="8"/>
        <color theme="1"/>
        <rFont val="Tahoma"/>
        <family val="2"/>
      </rPr>
      <t xml:space="preserve">1. Durante el último cuatrimestre se realizaron actualizaciones de los procedimientos de las áreas de presupuesto, tesorería y facturación. Adicionalmente se actualizo la Política Financiera. 2. Se realizaron las conciliaciones bancarias con el área de tesorería, conciliaciones de almacén y propiedad planta y equipo y conciliaciones con facturación. 3. Se adjuntan los informes de gestión elaborados y socializados. 
</t>
    </r>
    <r>
      <rPr>
        <b/>
        <sz val="8"/>
        <color theme="1"/>
        <rFont val="Tahoma"/>
        <family val="2"/>
      </rPr>
      <t>Análisis OCI:</t>
    </r>
    <r>
      <rPr>
        <sz val="8"/>
        <color theme="1"/>
        <rFont val="Tahoma"/>
        <family val="2"/>
      </rPr>
      <t xml:space="preserve"> Se verificaron soportes reportados, para el periodo julio  - diciembre 2023. No se evidenció soporte de actualizaciones de los procedimientos y la Política financiera. Al realizar verificación en la intranet sólo se evidenció modificación del procedimiento de presupuesto: AGFF-PP-PD-015 CONSTITUCION CXP Y LIBERACION DE SALDOS. Según el indicador de la actividad y la fecha de terminación, se califica </t>
    </r>
    <r>
      <rPr>
        <b/>
        <sz val="8"/>
        <color theme="1"/>
        <rFont val="Tahoma"/>
        <family val="2"/>
      </rPr>
      <t xml:space="preserve">"En Proceso".
</t>
    </r>
    <r>
      <rPr>
        <sz val="8"/>
        <color theme="1"/>
        <rFont val="Tahoma"/>
        <family val="2"/>
      </rPr>
      <t xml:space="preserve">
Así mismo, se recomienda al área de Planeación que adelanta el acompañamiento de actualización, el estandarizar el inicio y fin de las acciones de los planes de manejo de riesgos, para que se ejecuten del 1 de enero al 31 de diciembre de cada vigencia.</t>
    </r>
  </si>
  <si>
    <r>
      <rPr>
        <b/>
        <sz val="8"/>
        <color theme="1"/>
        <rFont val="Tahoma"/>
        <family val="2"/>
      </rPr>
      <t xml:space="preserve">Reporte Jurídica: </t>
    </r>
    <r>
      <rPr>
        <sz val="8"/>
        <color theme="1"/>
        <rFont val="Tahoma"/>
        <family val="2"/>
      </rPr>
      <t xml:space="preserve">Durante el cuatrimestre se realizó un (1) espacio de transferencia de información denominado "modelo de abastecimiento estratégicos", el cual se desarrolló el 17 de mayo de 2023.
</t>
    </r>
    <r>
      <rPr>
        <b/>
        <sz val="8"/>
        <color theme="1"/>
        <rFont val="Tahoma"/>
        <family val="2"/>
      </rPr>
      <t xml:space="preserve">Análisis OCI:  </t>
    </r>
    <r>
      <rPr>
        <sz val="8"/>
        <color theme="1"/>
        <rFont val="Tahoma"/>
        <family val="2"/>
      </rPr>
      <t xml:space="preserve">La actividad de control formulada por el area contempla que la transferencia de conocimiento recaiga </t>
    </r>
    <r>
      <rPr>
        <i/>
        <sz val="8"/>
        <color theme="1"/>
        <rFont val="Tahoma"/>
        <family val="2"/>
      </rPr>
      <t xml:space="preserve">sobre el Manual de contratación que se encuentre vigente, en especial la relacionada con la elaboración de estudios previos y anexos. </t>
    </r>
    <r>
      <rPr>
        <sz val="8"/>
        <color theme="1"/>
        <rFont val="Tahoma"/>
        <family val="2"/>
      </rPr>
      <t xml:space="preserve">Consultado el soporte presentado por el area se avisa que el contenido de la charla del 17 de mayo de 2023 no esta enmarcada dentro de los lineamientos vigentes en contratación de Capital. Tanto asi que durante la exposición no hubo mención al manual de contratación y como se veía relacionado con el tema de modelo de abastecimiento estratégico, adicional a lo anterior el inicio de las acciones de acuerdo con la actualización del plan va desde el 30 de junio de 2023 por lo que las actividades adelantadas están por fuera de la fecha de inicio definida. 
Se recuerda al area que los soportes de las actividades de control formuladas, deben dar cuenta de la finalidad del control y del contenido esperado. Por las razones anteriores se califica </t>
    </r>
    <r>
      <rPr>
        <b/>
        <sz val="8"/>
        <color theme="1"/>
        <rFont val="Tahoma"/>
        <family val="2"/>
      </rPr>
      <t xml:space="preserve">"Si iniciar".
</t>
    </r>
    <r>
      <rPr>
        <sz val="8"/>
        <color theme="1"/>
        <rFont val="Tahoma"/>
        <family val="2"/>
      </rPr>
      <t xml:space="preserve">Así mismo, se recomienda al área de Planeación que adelanta el acompañamiento de actualización, el estandarizar el inicio y fin de las acciones de los planes de manejo de riesgos, para que se ejecuten del 1 de enero al 31 de diciembre de cada vigencia o en los casos de actualización semestral se mantenga la fecha de inicio; lo anterior, para adelantar los seguimientos por parte de la Oficina de Control Interno, que por ley realiza cuatrimestralmente, mitigando la calificación de acciones sin iniciar en futuros seguimientos. </t>
    </r>
  </si>
  <si>
    <r>
      <t xml:space="preserve">
</t>
    </r>
    <r>
      <rPr>
        <b/>
        <sz val="8"/>
        <color theme="1"/>
        <rFont val="Tahoma"/>
        <family val="2"/>
      </rPr>
      <t xml:space="preserve">Reporte jurídica: </t>
    </r>
    <r>
      <rPr>
        <sz val="8"/>
        <color theme="1"/>
        <rFont val="Tahoma"/>
        <family val="2"/>
      </rPr>
      <t xml:space="preserve">Durante el cuatrimestre se realizó un (1) espacio de transferencia de información denominado "modelo de abastecimiento estratégicos", el cual se desarrolló el 17 de mayo de 2023. 
</t>
    </r>
    <r>
      <rPr>
        <b/>
        <sz val="8"/>
        <color theme="1"/>
        <rFont val="Tahoma"/>
        <family val="2"/>
      </rPr>
      <t xml:space="preserve">Análisis OCI: </t>
    </r>
    <r>
      <rPr>
        <sz val="8"/>
        <color theme="1"/>
        <rFont val="Tahoma"/>
        <family val="2"/>
      </rPr>
      <t xml:space="preserve">Se da cuenta de una actividad conforme la acción de control formulada. Debido a la fecha programada, se califica </t>
    </r>
    <r>
      <rPr>
        <b/>
        <sz val="8"/>
        <color theme="1"/>
        <rFont val="Tahoma"/>
        <family val="2"/>
      </rPr>
      <t xml:space="preserve">en proceso. </t>
    </r>
  </si>
  <si>
    <r>
      <t xml:space="preserve">Reporte S. Ciudadano: </t>
    </r>
    <r>
      <rPr>
        <sz val="8"/>
        <color theme="1"/>
        <rFont val="Tahoma"/>
        <family val="2"/>
      </rPr>
      <t xml:space="preserve">Teniendo en cuenta que el valor de las copias de material audiovisual fue actualizado en enero, no ha sido necesario realizar más ajustes en el componente de cobros asociados tanto en el SUIT como en la GTyS. Las evidencias de esto fueron enviadas en el seguimiento anterior.
</t>
    </r>
    <r>
      <rPr>
        <b/>
        <sz val="8"/>
        <color theme="1"/>
        <rFont val="Tahoma"/>
        <family val="2"/>
      </rPr>
      <t xml:space="preserve">Análisis OCI: </t>
    </r>
    <r>
      <rPr>
        <sz val="8"/>
        <color theme="1"/>
        <rFont val="Tahoma"/>
        <family val="2"/>
      </rPr>
      <t>Teniendo en cuenta lo reportado, así como el ajuste de fechas de ejecución de las actividades de control, se califica la acción</t>
    </r>
    <r>
      <rPr>
        <b/>
        <sz val="8"/>
        <color theme="1"/>
        <rFont val="Tahoma"/>
        <family val="2"/>
      </rPr>
      <t xml:space="preserve"> "Sin Iniciar"</t>
    </r>
    <r>
      <rPr>
        <sz val="8"/>
        <color theme="1"/>
        <rFont val="Tahoma"/>
        <family val="2"/>
      </rPr>
      <t xml:space="preserve">. 
</t>
    </r>
    <r>
      <rPr>
        <b/>
        <sz val="8"/>
        <color theme="1"/>
        <rFont val="Tahoma"/>
        <family val="2"/>
      </rPr>
      <t xml:space="preserve">
</t>
    </r>
    <r>
      <rPr>
        <sz val="8"/>
        <color theme="1"/>
        <rFont val="Tahoma"/>
        <family val="2"/>
      </rPr>
      <t>Así mismo, se recomienda al área de Planeación que adelanta el acompañamiento de actualización, el estandarizar el inicio y fin de las acciones de los planes de manejo de riesgos, para que se ejecuten del 1 de enero al 31 de diciembre de cada vigencia o en los casos de actualización semestral se mantenga la fecha de inicio; lo anterior, para adelantar los seguimientos por parte de la Oficina de Control Interno, que por norma se debe realizar cuatrimestralmente,  y no se presenten las situaciones  de acciones sin iniciar como las que se explican para esta actividad.</t>
    </r>
  </si>
  <si>
    <r>
      <t xml:space="preserve">Reporte OCI: </t>
    </r>
    <r>
      <rPr>
        <sz val="8"/>
        <color theme="1"/>
        <rFont val="Tahoma"/>
        <family val="2"/>
      </rPr>
      <t xml:space="preserve">Se adelantó la revisión de los documentos establecidos y de manera posterior se remitió a revisión y publicación del área de Planeación el 26 de diciembre de 2023. Durante la reunión adelantada el 19 de diciembre de 2023, se realizó la socialización de la revisión y actualización del Manual de Auditoría y Estatuto de Auditoría la equipo de la Oficina de Control Interno. Teniendo en cuenta lo indicado, la acción se encuentra </t>
    </r>
    <r>
      <rPr>
        <b/>
        <sz val="8"/>
        <color theme="1"/>
        <rFont val="Tahoma"/>
        <family val="2"/>
      </rPr>
      <t xml:space="preserve">"En Proceso". </t>
    </r>
  </si>
  <si>
    <r>
      <t xml:space="preserve">Reporte gestión de negocios: </t>
    </r>
    <r>
      <rPr>
        <sz val="8"/>
        <color theme="1"/>
        <rFont val="Tahoma"/>
        <family val="2"/>
      </rPr>
      <t xml:space="preserve">De acuerdo con la actividad de control establecida en el mapa de riesgos de corrupción 2023, se ha realizado el seguimiento ejecutivo a las cuentas durante el periodo de reporte, lo anterior para atender de manera preventiva la ocurrencia de este riesgo. A continuación los soportes que dan cuenta de su realización:
1. Reuniones del equipo de gestión comercial, en las cuales se asignan responsabilidades y se realiza seguimiento a las actividades o entidades contratantes, la información se consolidó en la herramienta "MCOM-FT-019. SEGUIMIENTO A LA GESTION COMERCIAL Y MERCADEO"
2. Reuniones del equipo de comunicación pública, en las cuales se asignan responsabilidades y se realiza seguimiento a las actividades o entidades contratantes, la información se consolidó en la herramienta "LINK REUNIONES DE TRÁFICO"
</t>
    </r>
    <r>
      <rPr>
        <b/>
        <sz val="8"/>
        <color theme="1"/>
        <rFont val="Tahoma"/>
        <family val="2"/>
      </rPr>
      <t xml:space="preserve">Análisis OCI: </t>
    </r>
    <r>
      <rPr>
        <sz val="8"/>
        <color theme="1"/>
        <rFont val="Tahoma"/>
        <family val="2"/>
      </rPr>
      <t xml:space="preserve">Se da cuenta de la ejecución de las actividades propuestas en la matriz como actividades de control para la gestión del riesgo identificado. A través de la herramienta de seguimiento a la gestión comercial y mercadeo se mantiene el control en la ejecución de los contratos ejecutados por el area. A través de los enlaces remitidos se da cuenta de una herramienta donde se revisan los compromisos en el seguimiento de los contratos por parte del equipo de trabajo de gestión de negocios. 
Por lo anterior se califica como </t>
    </r>
    <r>
      <rPr>
        <b/>
        <sz val="8"/>
        <color theme="1"/>
        <rFont val="Tahoma"/>
        <family val="2"/>
      </rPr>
      <t xml:space="preserve">"Terminada".  </t>
    </r>
    <r>
      <rPr>
        <sz val="8"/>
        <color theme="1"/>
        <rFont val="Tahoma"/>
        <family val="2"/>
      </rPr>
      <t xml:space="preserve">Se recomienda revisar la redacción del riesgo atendiendo los lineamientos del Manual Metógologico para la administración del riesgo. </t>
    </r>
  </si>
  <si>
    <r>
      <t xml:space="preserve">Reporte S. Ciudadano: </t>
    </r>
    <r>
      <rPr>
        <sz val="8"/>
        <color theme="1"/>
        <rFont val="Tahoma"/>
        <family val="2"/>
      </rPr>
      <t xml:space="preserve">Durante el periodo de reporte no ha sido necesario realizar ajustes en el componente de cobros asociados tanto en el SUIT como en la GTyS. 
</t>
    </r>
    <r>
      <rPr>
        <b/>
        <sz val="8"/>
        <color theme="1"/>
        <rFont val="Tahoma"/>
        <family val="2"/>
      </rPr>
      <t xml:space="preserve">Análisis OCI: </t>
    </r>
    <r>
      <rPr>
        <sz val="8"/>
        <color theme="1"/>
        <rFont val="Tahoma"/>
        <family val="2"/>
      </rPr>
      <t xml:space="preserve">Teniendo en cuenta lo indicado por el área de Servicio al Ciudadano, no se han adelantado actualizaciones respecto a los trámites identificados, por lo que la acción se califica </t>
    </r>
    <r>
      <rPr>
        <b/>
        <sz val="8"/>
        <color theme="1"/>
        <rFont val="Tahoma"/>
        <family val="2"/>
      </rPr>
      <t>"Sin Iniciar"</t>
    </r>
    <r>
      <rPr>
        <sz val="8"/>
        <color theme="1"/>
        <rFont val="Tahoma"/>
        <family val="2"/>
      </rPr>
      <t>, así mismo, se recomienda tener en cuenta la estrategia Antitrámites identificada cada año, con el fin de determinar controles adicionales que permitan la mitigación del riesgo. 
De igual manera, se mantiene la recomendación a las áreas involucradas en la formulación y monitoreo de los riesgos de corrupción, así como al área de Planeación que adelanta el acompañamiento de actualización, el estandarizar el inicio y fin de las acciones de los planes de manejo de riesgos, para que se ejecuten del 1 de enero al 31 de diciembre de cada vigencia o en los casos de actualización semestral se mantenga la fecha de inicio; lo anterior, para adelantar los seguimientos por parte de la Oficina de Control Interno, que por norma se debe realizar cuatrimestralmente,  y no se presenten las situaciones  de acciones sin iniciar como las que se explican para esta actividad.</t>
    </r>
  </si>
  <si>
    <r>
      <t xml:space="preserve">Reporte Comunicaciones: </t>
    </r>
    <r>
      <rPr>
        <sz val="8"/>
        <color theme="1"/>
        <rFont val="Tahoma"/>
        <family val="2"/>
      </rPr>
      <t xml:space="preserve">La aplicación de la ruta se ha cumplido en su mayoría, sin embargo aún falta reforzar junto con las áreas el cumplimiento en la respuesta de todos los puntos del proceso. Sin embargo se cumple la ruta en un 100% . En la política de comunicaciones este proceso se explica en el  apartado  3.1.1. Interno  de la Política de Comunicaciones, socializada con los colaboradores el 30 de agosto del 2023.
</t>
    </r>
    <r>
      <rPr>
        <b/>
        <sz val="8"/>
        <color theme="1"/>
        <rFont val="Tahoma"/>
        <family val="2"/>
      </rPr>
      <t xml:space="preserve">
Análisis OCI:</t>
    </r>
    <r>
      <rPr>
        <sz val="8"/>
        <color theme="1"/>
        <rFont val="Tahoma"/>
        <family val="2"/>
      </rPr>
      <t xml:space="preserve"> De acuerdo con el avance y soporte reportado, se evidencia cumplimiento del indicador de la acción en cuanto a la Política. Se recomienda realizar mayor divulgación del numeral de la Política como la ruta de revisión de la información a publicar. De acuerdo con el plazo del plan de acción, se califica la acción </t>
    </r>
    <r>
      <rPr>
        <b/>
        <sz val="8"/>
        <color theme="1"/>
        <rFont val="Tahoma"/>
        <family val="2"/>
      </rPr>
      <t>"En proceso".</t>
    </r>
  </si>
  <si>
    <r>
      <rPr>
        <b/>
        <sz val="8"/>
        <color theme="1"/>
        <rFont val="Tahoma"/>
        <family val="2"/>
      </rPr>
      <t>Reporte Recursos Humanos:</t>
    </r>
    <r>
      <rPr>
        <sz val="8"/>
        <color theme="1"/>
        <rFont val="Tahoma"/>
        <family val="2"/>
      </rPr>
      <t xml:space="preserve"> Durante el periodo establecido del 01/08/2023 a 31/12/2023 no se genero ningún ingreso de personal a la planta de la entidad. Por lo tanto no hay lugar a evidencias ni a control del riesgo, ya que solo se pueda presentar al ingreso de un empleado o trabajador a la planta.
</t>
    </r>
    <r>
      <rPr>
        <b/>
        <sz val="8"/>
        <color theme="1"/>
        <rFont val="Tahoma"/>
        <family val="2"/>
      </rPr>
      <t xml:space="preserve">
Análisis OCI:</t>
    </r>
    <r>
      <rPr>
        <sz val="8"/>
        <color theme="1"/>
        <rFont val="Tahoma"/>
        <family val="2"/>
      </rPr>
      <t xml:space="preserve"> De acuerdo con el reporte de avance del área, no se evidencia ejecución de la actividad de control para este periodo. Se califica la acción  </t>
    </r>
    <r>
      <rPr>
        <b/>
        <sz val="8"/>
        <color theme="1"/>
        <rFont val="Tahoma"/>
        <family val="2"/>
      </rPr>
      <t>"En proceso"</t>
    </r>
    <r>
      <rPr>
        <sz val="8"/>
        <color theme="1"/>
        <rFont val="Tahoma"/>
        <family val="2"/>
      </rPr>
      <t xml:space="preserve"> de acuerdo con la fecha fin del plan de acción. Se recomienda al área de Planeación estandarizar el inicio y fin de las acciones de los planes de manejo de los riesgos, para que se ejecuten dentro de la vigencia (del 1 de enero al 31 de diciembre), para estandarizar el reporte de los procesos con los seguimientos de la Oficina de Control Interno.
Así mismo, se llama la atención porque la actividad de control debe ser una actividad complementaria al contro previamente definido que le permita a la entidad mantener o fortalecer el control ya definido, no es el mismo control como se evidencia en este caso. </t>
    </r>
  </si>
  <si>
    <r>
      <rPr>
        <b/>
        <sz val="8"/>
        <color theme="1"/>
        <rFont val="Tahoma"/>
        <family val="2"/>
      </rPr>
      <t xml:space="preserve">Reporte Servicios Administrativos: </t>
    </r>
    <r>
      <rPr>
        <sz val="8"/>
        <color theme="1"/>
        <rFont val="Tahoma"/>
        <family val="2"/>
      </rPr>
      <t xml:space="preserve">Durante el tercer cuatrimestre de la vigencia 2023 se realizaron las siguientes actividades en cuanto a tomas físicas de inventarios:
* La gran toma física de inventarios de la vigencia, la cual, abarca todos los bienes de Propiedad, Planta y Equipo de la entidad (Ver anexo No. 1 - Memorando 1043 de 2023)
* Una toma física general a los bienes catalogados como Consumo Controlado (Ver Anexo No. 2 - Acta de reunión)
* Una toma física aleatoria a unos bienes de Propiedad, Planta y Equipo (Anexo No. 3 - Acta de reunión)
</t>
    </r>
    <r>
      <rPr>
        <b/>
        <sz val="8"/>
        <color theme="1"/>
        <rFont val="Tahoma"/>
        <family val="2"/>
      </rPr>
      <t>Análisis OCI:</t>
    </r>
    <r>
      <rPr>
        <sz val="8"/>
        <color theme="1"/>
        <rFont val="Tahoma"/>
        <family val="2"/>
      </rPr>
      <t xml:space="preserve"> Se evidencian los soportes referenciados como cumplimiento del control ejecutado (Actas y Memorando con el informe final).   Teniendo en cuenta que la fecha de finalización de la actividad es 31/07/2024, la acción se califica </t>
    </r>
    <r>
      <rPr>
        <b/>
        <sz val="8"/>
        <color theme="1"/>
        <rFont val="Tahoma"/>
        <family val="2"/>
      </rPr>
      <t>"En proceso".</t>
    </r>
    <r>
      <rPr>
        <sz val="8"/>
        <color theme="1"/>
        <rFont val="Tahoma"/>
        <family val="2"/>
      </rPr>
      <t xml:space="preserve">
Se recomienda al área de Planeación estandarizar el inicio y fin de las acciones de los planes de manejo de riesgos, para que se ejecuten del 1 de enero al 31 de diciembre de cada vigencia o en los casos de actualización semestral se establezca una misma fecha de inicio, lo anterior, para estandarizar el reporte de los procesos con los seguimientos de la Oficina de Control Interno, que por norma se debe realizar cuatrimestralmente.</t>
    </r>
  </si>
  <si>
    <r>
      <t xml:space="preserve">Reporte Programación: </t>
    </r>
    <r>
      <rPr>
        <sz val="8"/>
        <color theme="1"/>
        <rFont val="Tahoma"/>
        <family val="2"/>
      </rPr>
      <t xml:space="preserve">Durante el periodo de reporte, se realizó el control sin anomalías. Derivado de ello:
1. Se cuenta con las evidencias de la validación de la parrilla por parte de la Dirección Operativa.
2. Se tiene evidencia de los correos electrónicos de envío de la continuidad y las bitácoras.  </t>
    </r>
    <r>
      <rPr>
        <b/>
        <sz val="8"/>
        <color theme="1"/>
        <rFont val="Tahoma"/>
        <family val="2"/>
      </rPr>
      <t xml:space="preserve">
</t>
    </r>
    <r>
      <rPr>
        <sz val="8"/>
        <color theme="1"/>
        <rFont val="Tahoma"/>
        <family val="2"/>
      </rPr>
      <t xml:space="preserve">
A</t>
    </r>
    <r>
      <rPr>
        <b/>
        <sz val="8"/>
        <color theme="1"/>
        <rFont val="Tahoma"/>
        <family val="2"/>
      </rPr>
      <t>nálisis OCI:</t>
    </r>
    <r>
      <rPr>
        <sz val="8"/>
        <color theme="1"/>
        <rFont val="Tahoma"/>
        <family val="2"/>
      </rPr>
      <t xml:space="preserve"> Se verificaron 4 actas de aprobación de parrilla (correspondientes a las parillas del tercer cuatrimestre de 2023). Así mismo se evidenciaron los correos electrónicos diarios de continuidad de la emisión del tercer cuatrimestre de 2023 (septiembre 01 a diciembre 31) y las bitácoras diarias del personal del master de emisión del tercer cuatrimestre de 2023. De acuerdo con el indicador de la actividad y la fecha de terminación, se califica como </t>
    </r>
    <r>
      <rPr>
        <b/>
        <sz val="8"/>
        <color theme="1"/>
        <rFont val="Tahoma"/>
        <family val="2"/>
      </rPr>
      <t>"Terminada"</t>
    </r>
    <r>
      <rPr>
        <sz val="8"/>
        <color theme="1"/>
        <rFont val="Tahoma"/>
        <family val="2"/>
      </rPr>
      <t xml:space="preserve">. 
</t>
    </r>
    <r>
      <rPr>
        <b/>
        <sz val="8"/>
        <color theme="1"/>
        <rFont val="Tahoma"/>
        <family val="2"/>
      </rPr>
      <t xml:space="preserve">
</t>
    </r>
    <r>
      <rPr>
        <sz val="8"/>
        <color theme="1"/>
        <rFont val="Tahoma"/>
        <family val="2"/>
      </rPr>
      <t xml:space="preserve">Se recomienda revisar la redacción de los riesgos de conformidad con el Manual metodológico para la gestión del riesgo. </t>
    </r>
  </si>
  <si>
    <r>
      <rPr>
        <b/>
        <sz val="8"/>
        <color theme="1"/>
        <rFont val="Tahoma"/>
        <family val="2"/>
      </rPr>
      <t>Reporte Técnica:</t>
    </r>
    <r>
      <rPr>
        <sz val="8"/>
        <color theme="1"/>
        <rFont val="Tahoma"/>
        <family val="2"/>
      </rPr>
      <t xml:space="preserve"> Durante el tercer cuatrimestre del 2023, el Área Técnica realizo la etapa precontractual de cuatro (4) procesos, en donde, se adiciona el documento SIP (Solicitud de Información de Proveedor) descargado de la plataforma transaccional Secop; el cual se adjunta con el fin de dar transparencia y publicidad a los procesos. * Anexo Técnico * SIP En los contratos  EQUIPO (TIPO BASTIDOR) Y TARJETAS DE CONVERSIÓN, SLA LIVE U SERVER LU2000  no aplica este documento ya que son proveedor exclusivo. * AGJC-CN-FT-001 ESTUDIOS PREVIOS * Oferta de Proveedores * Cuadro Consolidado (si aplica, cabe resaltar que para los procesos de contratación de INSUMOS UNIDAD MÓVILEQUIPO (TIPO BASTIDOR) Y TARJETAS DE CONVERSIÓN,SLA (servidor LU2000) y MANTENIMIENTO CAMÁRA  solo se recibió una cotización por ende no se anexa este documento) * AGJC-CN-FT-028_LISTADO DOCUMENTOS PARA CONTRATAR LICENCIAS CREATIVE CLOUD, INSUMOS UNIDAD MÓVILEQUIPO (TIPO BASTIDOR) Y TARJETAS DE CONVERSIÓN,SLA (servidor LU2000) y MANTENIMIENTO CAMÁRA. El control se realizó sin anomalías.
</t>
    </r>
    <r>
      <rPr>
        <b/>
        <sz val="8"/>
        <color theme="1"/>
        <rFont val="Tahoma"/>
        <family val="2"/>
      </rPr>
      <t xml:space="preserve">Análisis OCI: </t>
    </r>
    <r>
      <rPr>
        <sz val="8"/>
        <color theme="1"/>
        <rFont val="Tahoma"/>
        <family val="2"/>
      </rPr>
      <t xml:space="preserve">Se adelanta la verificación de los soportes dentro de los cuales se identifica el anexo técnico, solicitud de información a proveedores, estudio de mercado, listado de documentos para contratar y oferta de proveedores para cinco (5) procesos contractuales. De acuerdo con el indicador de la actividad y la fecha de terminación, se califica como </t>
    </r>
    <r>
      <rPr>
        <b/>
        <sz val="8"/>
        <color theme="1"/>
        <rFont val="Tahoma"/>
        <family val="2"/>
      </rPr>
      <t>"Terminada".</t>
    </r>
    <r>
      <rPr>
        <sz val="8"/>
        <color theme="1"/>
        <rFont val="Tahoma"/>
        <family val="2"/>
      </rPr>
      <t xml:space="preserve"> 
Es importante analizar si para la formulación de los riesgos de corrupción de la vigencia 2024, se puede ir más allá de la etapa precontractual de los contratos y analizar si en la etapa de ejecución de los contratos y diferentes proyectos a cargo del área Técnica, se pueden presentar hechos generadores de riesgos de corrupción. Adicional se recomienda revisar la redacción del riesgo atendiendo los lineamientos del Manual Metodológico para la administración del riesgo. </t>
    </r>
  </si>
  <si>
    <r>
      <rPr>
        <b/>
        <sz val="8"/>
        <color theme="1"/>
        <rFont val="Tahoma"/>
        <family val="2"/>
      </rPr>
      <t xml:space="preserve">Reporte G. Documental: </t>
    </r>
    <r>
      <rPr>
        <sz val="8"/>
        <color theme="1"/>
        <rFont val="Tahoma"/>
        <family val="2"/>
      </rPr>
      <t xml:space="preserve">Para el segundo cuatrimestre del año 2023 se realizaron un total de trescientos treinta y seis (336) préstamos recibidos y entregados por correo electrónico de parte de Gestión Documental a las áreas solicitantes. De igual manera, estos se registran en la base de préstamos para su debido control.
</t>
    </r>
    <r>
      <rPr>
        <b/>
        <sz val="8"/>
        <color theme="1"/>
        <rFont val="Tahoma"/>
        <family val="2"/>
      </rPr>
      <t xml:space="preserve">Análisis OCI: </t>
    </r>
    <r>
      <rPr>
        <sz val="8"/>
        <color theme="1"/>
        <rFont val="Tahoma"/>
        <family val="2"/>
      </rPr>
      <t xml:space="preserve">Se avisa que el reporte presentado para el tercer cuatrimestre de 2023, es el mismo que para el anterior seguimiento. Por lo anterior se recuerda y se reitera lo dicho en el anterior seguimiento. De igual manera se recuerda al área tener presente las acciones formuladas y efectuar los reportes correspondientes a cada periodo junto los soportes que consideren pertinentes. En atención a la fecha programada, se califica en </t>
    </r>
    <r>
      <rPr>
        <b/>
        <sz val="8"/>
        <color theme="1"/>
        <rFont val="Tahoma"/>
        <family val="2"/>
      </rPr>
      <t xml:space="preserve"> proceso.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</si>
</sst>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sz val="11"/>
      <color theme="1"/>
      <name val="Tahoma"/>
      <family val="2"/>
    </font>
    <font>
      <b/>
      <sz val="10"/>
      <color theme="1"/>
      <name val="Tahoma"/>
      <family val="2"/>
    </font>
    <font>
      <b/>
      <sz val="9"/>
      <color theme="1"/>
      <name val="Tahoma"/>
      <family val="2"/>
    </font>
    <font>
      <sz val="9"/>
      <color theme="1"/>
      <name val="Tahoma"/>
      <family val="2"/>
    </font>
    <font>
      <b/>
      <sz val="8"/>
      <color theme="1"/>
      <name val="Tahoma"/>
      <family val="2"/>
    </font>
    <font>
      <sz val="9"/>
      <name val="Tahoma"/>
      <family val="2"/>
    </font>
    <font>
      <sz val="10"/>
      <color theme="1"/>
      <name val="Tahoma"/>
      <family val="2"/>
    </font>
    <font>
      <sz val="8"/>
      <color theme="1"/>
      <name val="Tahoma"/>
      <family val="2"/>
    </font>
    <font>
      <b/>
      <sz val="8"/>
      <name val="Tahoma"/>
      <family val="2"/>
    </font>
    <font>
      <b/>
      <sz val="8"/>
      <color theme="0"/>
      <name val="Tahoma"/>
      <family val="2"/>
    </font>
    <font>
      <b/>
      <sz val="9"/>
      <color theme="0"/>
      <name val="Tahoma"/>
      <family val="2"/>
    </font>
    <font>
      <sz val="8"/>
      <name val="Tahoma"/>
      <family val="2"/>
    </font>
    <font>
      <i/>
      <sz val="8"/>
      <color theme="1"/>
      <name val="Tahoma"/>
      <family val="2"/>
    </font>
    <font>
      <sz val="8"/>
      <color rgb="FF000000"/>
      <name val="Tahoma"/>
      <family val="2"/>
    </font>
  </fonts>
  <fills count="16">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rgb="FF00B050"/>
        <bgColor indexed="64"/>
      </patternFill>
    </fill>
    <fill>
      <patternFill patternType="solid">
        <fgColor theme="8"/>
        <bgColor indexed="64"/>
      </patternFill>
    </fill>
    <fill>
      <patternFill patternType="solid">
        <fgColor theme="9"/>
        <bgColor indexed="64"/>
      </patternFill>
    </fill>
    <fill>
      <patternFill patternType="solid">
        <fgColor theme="6" tint="-0.49998474074526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499984740745262"/>
        <bgColor indexed="64"/>
      </patternFill>
    </fill>
    <fill>
      <patternFill patternType="solid">
        <fgColor rgb="FFFF3300"/>
        <bgColor indexed="64"/>
      </patternFill>
    </fill>
  </fills>
  <borders count="5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264">
    <xf numFmtId="0" fontId="0" fillId="0" borderId="0" xfId="0"/>
    <xf numFmtId="0" fontId="3" fillId="0" borderId="4" xfId="0" applyFont="1" applyBorder="1" applyAlignment="1">
      <alignment vertical="center"/>
    </xf>
    <xf numFmtId="0" fontId="2" fillId="0" borderId="0" xfId="0" applyFont="1" applyProtection="1">
      <protection locked="0"/>
    </xf>
    <xf numFmtId="0" fontId="3" fillId="0" borderId="0" xfId="0" applyFont="1" applyAlignment="1">
      <alignment vertical="center"/>
    </xf>
    <xf numFmtId="0" fontId="3" fillId="0" borderId="17" xfId="0" applyFont="1" applyBorder="1" applyAlignment="1">
      <alignment vertical="center"/>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9" fontId="4" fillId="0" borderId="0" xfId="1" applyFont="1" applyAlignment="1">
      <alignment vertical="center"/>
    </xf>
    <xf numFmtId="14" fontId="7" fillId="0" borderId="0" xfId="0" applyNumberFormat="1" applyFont="1" applyAlignment="1">
      <alignment horizontal="left" vertical="center"/>
    </xf>
    <xf numFmtId="0" fontId="8" fillId="0" borderId="0" xfId="0" applyFont="1" applyAlignment="1" applyProtection="1">
      <alignment vertical="center"/>
      <protection locked="0"/>
    </xf>
    <xf numFmtId="0" fontId="8" fillId="0" borderId="0" xfId="0" applyFont="1" applyAlignment="1" applyProtection="1">
      <alignment horizontal="left" vertical="center"/>
      <protection locked="0"/>
    </xf>
    <xf numFmtId="9" fontId="8" fillId="0" borderId="0" xfId="1" applyFont="1" applyAlignment="1" applyProtection="1">
      <alignment vertical="center"/>
      <protection locked="0"/>
    </xf>
    <xf numFmtId="0" fontId="9" fillId="0" borderId="0" xfId="0" applyFont="1" applyAlignment="1" applyProtection="1">
      <alignment vertical="center"/>
      <protection locked="0"/>
    </xf>
    <xf numFmtId="0" fontId="10" fillId="8" borderId="14" xfId="0" applyFont="1" applyFill="1" applyBorder="1" applyAlignment="1" applyProtection="1">
      <alignment horizontal="center" vertical="center"/>
      <protection locked="0"/>
    </xf>
    <xf numFmtId="0" fontId="10" fillId="8" borderId="15" xfId="0" applyFont="1" applyFill="1" applyBorder="1" applyAlignment="1" applyProtection="1">
      <alignment horizontal="center" vertical="center" wrapText="1"/>
      <protection locked="0"/>
    </xf>
    <xf numFmtId="0" fontId="10" fillId="8" borderId="15" xfId="0" applyFont="1" applyFill="1" applyBorder="1" applyAlignment="1" applyProtection="1">
      <alignment horizontal="center" vertical="center"/>
      <protection locked="0"/>
    </xf>
    <xf numFmtId="0" fontId="10" fillId="10" borderId="14" xfId="0" applyFont="1" applyFill="1" applyBorder="1" applyAlignment="1" applyProtection="1">
      <alignment horizontal="center" vertical="center" wrapText="1"/>
      <protection locked="0"/>
    </xf>
    <xf numFmtId="0" fontId="10" fillId="10" borderId="15" xfId="0" applyFont="1" applyFill="1" applyBorder="1" applyAlignment="1" applyProtection="1">
      <alignment horizontal="center" vertical="center" wrapText="1"/>
      <protection locked="0"/>
    </xf>
    <xf numFmtId="0" fontId="10" fillId="10" borderId="35" xfId="0" applyFont="1" applyFill="1" applyBorder="1" applyAlignment="1" applyProtection="1">
      <alignment horizontal="center" vertical="center" wrapText="1"/>
      <protection locked="0"/>
    </xf>
    <xf numFmtId="0" fontId="10" fillId="12" borderId="15" xfId="0" applyFont="1" applyFill="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0" fontId="9" fillId="0" borderId="30" xfId="0" applyFont="1" applyBorder="1" applyAlignment="1" applyProtection="1">
      <alignment horizontal="center" vertical="center" wrapText="1"/>
      <protection locked="0"/>
    </xf>
    <xf numFmtId="0" fontId="9" fillId="0" borderId="29" xfId="0" applyFont="1" applyBorder="1" applyAlignment="1">
      <alignment horizontal="center" vertical="center" wrapText="1"/>
    </xf>
    <xf numFmtId="9" fontId="9" fillId="0" borderId="29" xfId="1" applyFont="1" applyBorder="1" applyAlignment="1">
      <alignment horizontal="center" vertical="center" wrapText="1"/>
    </xf>
    <xf numFmtId="0" fontId="9"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3" fillId="0" borderId="29" xfId="0" applyFont="1" applyBorder="1" applyAlignment="1" applyProtection="1">
      <alignment horizontal="center" vertical="center" wrapText="1"/>
      <protection locked="0"/>
    </xf>
    <xf numFmtId="9" fontId="9" fillId="0" borderId="29" xfId="0" applyNumberFormat="1" applyFont="1" applyBorder="1" applyAlignment="1" applyProtection="1">
      <alignment horizontal="center" vertical="center" wrapText="1"/>
      <protection locked="0"/>
    </xf>
    <xf numFmtId="9" fontId="9" fillId="0" borderId="29" xfId="1" applyFont="1" applyBorder="1" applyAlignment="1" applyProtection="1">
      <alignment horizontal="center" vertical="center" wrapText="1"/>
      <protection locked="0"/>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9" fontId="13" fillId="0" borderId="28" xfId="0" applyNumberFormat="1" applyFont="1" applyBorder="1" applyAlignment="1">
      <alignment horizontal="center" vertical="center" wrapText="1"/>
    </xf>
    <xf numFmtId="9" fontId="13" fillId="0" borderId="29" xfId="0" applyNumberFormat="1" applyFont="1" applyBorder="1" applyAlignment="1">
      <alignment horizontal="center" vertical="center" wrapText="1"/>
    </xf>
    <xf numFmtId="0" fontId="13" fillId="0" borderId="38" xfId="1" applyNumberFormat="1" applyFont="1" applyBorder="1" applyAlignment="1">
      <alignment horizontal="center" vertical="center" wrapText="1"/>
    </xf>
    <xf numFmtId="0" fontId="9" fillId="0" borderId="40" xfId="0" applyFont="1" applyBorder="1" applyAlignment="1">
      <alignment horizontal="center" vertical="center" wrapText="1"/>
    </xf>
    <xf numFmtId="0" fontId="13" fillId="0" borderId="41" xfId="0" applyFont="1" applyBorder="1" applyAlignment="1" applyProtection="1">
      <alignment horizontal="center" vertical="center" wrapText="1"/>
      <protection locked="0"/>
    </xf>
    <xf numFmtId="0" fontId="13" fillId="0" borderId="42" xfId="0" applyFont="1" applyBorder="1" applyAlignment="1" applyProtection="1">
      <alignment horizontal="center" vertical="center" wrapText="1"/>
      <protection locked="0"/>
    </xf>
    <xf numFmtId="14" fontId="13" fillId="0" borderId="29" xfId="0" applyNumberFormat="1" applyFont="1" applyBorder="1" applyAlignment="1" applyProtection="1">
      <alignment horizontal="center" vertical="center" wrapText="1"/>
      <protection locked="0"/>
    </xf>
    <xf numFmtId="0" fontId="13" fillId="0" borderId="38" xfId="0" applyFont="1" applyBorder="1" applyAlignment="1" applyProtection="1">
      <alignment horizontal="center" vertical="center" wrapText="1"/>
      <protection locked="0"/>
    </xf>
    <xf numFmtId="14" fontId="9" fillId="0" borderId="29" xfId="0" applyNumberFormat="1" applyFont="1" applyBorder="1" applyAlignment="1" applyProtection="1">
      <alignment horizontal="center" vertical="center"/>
      <protection locked="0"/>
    </xf>
    <xf numFmtId="9" fontId="9" fillId="0" borderId="29" xfId="1" applyFont="1" applyBorder="1" applyAlignment="1">
      <alignment horizontal="center" vertical="center"/>
    </xf>
    <xf numFmtId="0" fontId="9" fillId="0" borderId="29" xfId="0" applyFont="1" applyBorder="1" applyAlignment="1">
      <alignment horizontal="center" vertical="center"/>
    </xf>
    <xf numFmtId="0" fontId="9" fillId="0" borderId="0" xfId="0" applyFont="1" applyAlignment="1" applyProtection="1">
      <alignment horizontal="center"/>
      <protection locked="0"/>
    </xf>
    <xf numFmtId="0" fontId="9" fillId="0" borderId="8"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43" xfId="0" applyFont="1" applyBorder="1" applyAlignment="1" applyProtection="1">
      <alignment horizontal="center" vertical="center" wrapText="1"/>
      <protection locked="0"/>
    </xf>
    <xf numFmtId="0" fontId="9" fillId="0" borderId="9" xfId="0" applyFont="1" applyBorder="1" applyAlignment="1">
      <alignment horizontal="center" vertical="center" wrapText="1"/>
    </xf>
    <xf numFmtId="9" fontId="9" fillId="0" borderId="9" xfId="1" applyFont="1" applyBorder="1" applyAlignment="1">
      <alignment horizontal="center" vertical="center" wrapText="1"/>
    </xf>
    <xf numFmtId="0" fontId="9" fillId="0" borderId="44" xfId="0" applyFont="1" applyBorder="1" applyAlignment="1">
      <alignment horizontal="center" vertical="center" wrapText="1"/>
    </xf>
    <xf numFmtId="0" fontId="10" fillId="0" borderId="45" xfId="0" applyFont="1" applyBorder="1" applyAlignment="1">
      <alignment horizontal="center" vertical="center" wrapText="1"/>
    </xf>
    <xf numFmtId="9" fontId="9" fillId="0" borderId="9" xfId="0" applyNumberFormat="1" applyFont="1" applyBorder="1" applyAlignment="1" applyProtection="1">
      <alignment horizontal="center" vertical="center" wrapText="1"/>
      <protection locked="0"/>
    </xf>
    <xf numFmtId="9" fontId="9" fillId="0" borderId="9" xfId="1" applyFont="1" applyBorder="1" applyAlignment="1" applyProtection="1">
      <alignment horizontal="center" vertical="center" wrapText="1"/>
      <protection locked="0"/>
    </xf>
    <xf numFmtId="0" fontId="13" fillId="0" borderId="9" xfId="0" applyFont="1" applyBorder="1" applyAlignment="1">
      <alignment horizontal="center" vertical="center" wrapText="1"/>
    </xf>
    <xf numFmtId="0" fontId="13" fillId="0" borderId="43" xfId="0" applyFont="1" applyBorder="1" applyAlignment="1">
      <alignment horizontal="center" vertical="center" wrapText="1"/>
    </xf>
    <xf numFmtId="9" fontId="13" fillId="0" borderId="8" xfId="0" applyNumberFormat="1" applyFont="1" applyBorder="1" applyAlignment="1">
      <alignment horizontal="center" vertical="center" wrapText="1"/>
    </xf>
    <xf numFmtId="9" fontId="13" fillId="0" borderId="9" xfId="0" applyNumberFormat="1" applyFont="1" applyBorder="1" applyAlignment="1">
      <alignment horizontal="center" vertical="center" wrapText="1"/>
    </xf>
    <xf numFmtId="0" fontId="13" fillId="0" borderId="44" xfId="1" applyNumberFormat="1" applyFont="1" applyBorder="1" applyAlignment="1">
      <alignment horizontal="center" vertical="center" wrapText="1"/>
    </xf>
    <xf numFmtId="0" fontId="9" fillId="0" borderId="46" xfId="0" applyFont="1" applyBorder="1" applyAlignment="1">
      <alignment horizontal="center" vertical="center" wrapText="1"/>
    </xf>
    <xf numFmtId="0" fontId="9" fillId="0" borderId="47" xfId="0" applyFont="1" applyBorder="1" applyAlignment="1" applyProtection="1">
      <alignment horizontal="center" vertical="center" wrapText="1"/>
      <protection locked="0"/>
    </xf>
    <xf numFmtId="0" fontId="9" fillId="0" borderId="48" xfId="0" applyFont="1" applyBorder="1" applyAlignment="1" applyProtection="1">
      <alignment horizontal="center" vertical="center" wrapText="1"/>
      <protection locked="0"/>
    </xf>
    <xf numFmtId="0" fontId="9" fillId="13" borderId="44" xfId="0" applyFont="1" applyFill="1" applyBorder="1" applyAlignment="1" applyProtection="1">
      <alignment horizontal="center" vertical="center" wrapText="1"/>
      <protection locked="0"/>
    </xf>
    <xf numFmtId="0" fontId="9" fillId="0" borderId="9" xfId="0" applyFont="1" applyBorder="1" applyAlignment="1" applyProtection="1">
      <alignment horizontal="center" vertical="center"/>
      <protection locked="0"/>
    </xf>
    <xf numFmtId="0" fontId="6" fillId="0" borderId="9" xfId="0" applyFont="1" applyBorder="1" applyAlignment="1" applyProtection="1">
      <alignment horizontal="justify" vertical="center" wrapText="1"/>
      <protection locked="0"/>
    </xf>
    <xf numFmtId="0" fontId="13" fillId="0" borderId="9"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47" xfId="0" applyFont="1" applyBorder="1" applyAlignment="1" applyProtection="1">
      <alignment horizontal="center" vertical="center" wrapText="1"/>
      <protection locked="0"/>
    </xf>
    <xf numFmtId="0" fontId="13" fillId="0" borderId="48" xfId="0" applyFont="1" applyBorder="1" applyAlignment="1" applyProtection="1">
      <alignment horizontal="center" vertical="center" wrapText="1"/>
      <protection locked="0"/>
    </xf>
    <xf numFmtId="14" fontId="13" fillId="0" borderId="9" xfId="0" applyNumberFormat="1" applyFont="1" applyBorder="1" applyAlignment="1" applyProtection="1">
      <alignment horizontal="center" vertical="center" wrapText="1"/>
      <protection locked="0"/>
    </xf>
    <xf numFmtId="14" fontId="9" fillId="0" borderId="9" xfId="0" applyNumberFormat="1" applyFont="1" applyBorder="1" applyAlignment="1" applyProtection="1">
      <alignment horizontal="center" vertical="center" wrapText="1"/>
      <protection locked="0"/>
    </xf>
    <xf numFmtId="0" fontId="13" fillId="13" borderId="47" xfId="0" applyFont="1" applyFill="1" applyBorder="1" applyAlignment="1" applyProtection="1">
      <alignment horizontal="center" vertical="center" wrapText="1"/>
      <protection locked="0"/>
    </xf>
    <xf numFmtId="0" fontId="13" fillId="13" borderId="9" xfId="0" applyFont="1" applyFill="1" applyBorder="1" applyAlignment="1" applyProtection="1">
      <alignment horizontal="center" vertical="center" wrapText="1"/>
      <protection locked="0"/>
    </xf>
    <xf numFmtId="14" fontId="13" fillId="13" borderId="9" xfId="0" applyNumberFormat="1" applyFont="1" applyFill="1" applyBorder="1" applyAlignment="1" applyProtection="1">
      <alignment horizontal="center" vertical="center" wrapText="1"/>
      <protection locked="0"/>
    </xf>
    <xf numFmtId="0" fontId="9" fillId="0" borderId="44" xfId="0" applyFont="1" applyBorder="1" applyAlignment="1" applyProtection="1">
      <alignment horizontal="center" vertical="center" wrapText="1"/>
      <protection locked="0"/>
    </xf>
    <xf numFmtId="0" fontId="9" fillId="0" borderId="9" xfId="0" applyFont="1" applyBorder="1" applyAlignment="1" applyProtection="1">
      <alignment horizontal="justify" vertical="center" wrapText="1"/>
      <protection locked="0"/>
    </xf>
    <xf numFmtId="0" fontId="13" fillId="0" borderId="44" xfId="0" applyFont="1" applyBorder="1" applyAlignment="1" applyProtection="1">
      <alignment horizontal="center" vertical="center" wrapText="1"/>
      <protection locked="0"/>
    </xf>
    <xf numFmtId="0" fontId="9" fillId="13" borderId="9" xfId="0" applyFont="1" applyFill="1" applyBorder="1" applyAlignment="1" applyProtection="1">
      <alignment horizontal="center" vertical="center" wrapText="1"/>
      <protection locked="0"/>
    </xf>
    <xf numFmtId="0" fontId="9" fillId="0" borderId="29" xfId="0" applyFont="1" applyBorder="1" applyAlignment="1" applyProtection="1">
      <alignment horizontal="center" vertical="center"/>
      <protection locked="0"/>
    </xf>
    <xf numFmtId="0" fontId="13" fillId="0" borderId="43" xfId="0" applyFont="1" applyBorder="1" applyAlignment="1" applyProtection="1">
      <alignment horizontal="center" vertical="center" wrapText="1"/>
      <protection locked="0"/>
    </xf>
    <xf numFmtId="0" fontId="2" fillId="0" borderId="0" xfId="0" applyFont="1" applyAlignment="1" applyProtection="1">
      <alignment horizontal="left"/>
      <protection locked="0"/>
    </xf>
    <xf numFmtId="9" fontId="2" fillId="0" borderId="0" xfId="1" applyFont="1" applyProtection="1">
      <protection locked="0"/>
    </xf>
    <xf numFmtId="0" fontId="9" fillId="0" borderId="29" xfId="0" applyFont="1" applyBorder="1" applyAlignment="1" applyProtection="1">
      <alignment horizontal="justify" vertical="center" wrapText="1"/>
      <protection locked="0"/>
    </xf>
    <xf numFmtId="0" fontId="9" fillId="0" borderId="29" xfId="0" applyFont="1" applyBorder="1" applyAlignment="1" applyProtection="1">
      <alignment horizontal="center" vertical="center"/>
      <protection locked="0"/>
    </xf>
    <xf numFmtId="0" fontId="4" fillId="0" borderId="0" xfId="0" applyFont="1" applyAlignment="1">
      <alignment horizontal="left" vertical="center"/>
    </xf>
    <xf numFmtId="15" fontId="9" fillId="0" borderId="29" xfId="0" applyNumberFormat="1" applyFont="1" applyBorder="1" applyAlignment="1" applyProtection="1">
      <alignment horizontal="center" vertical="center"/>
      <protection locked="0"/>
    </xf>
    <xf numFmtId="0" fontId="9" fillId="0" borderId="29" xfId="0" applyFont="1" applyBorder="1" applyAlignment="1" applyProtection="1">
      <alignment horizontal="center" vertical="center"/>
    </xf>
    <xf numFmtId="0" fontId="4" fillId="0" borderId="0" xfId="0" applyFont="1" applyAlignment="1">
      <alignment horizontal="center" vertical="center"/>
    </xf>
    <xf numFmtId="0" fontId="8"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9" fontId="4" fillId="0" borderId="0" xfId="1" applyFont="1" applyAlignment="1">
      <alignment horizontal="center" vertical="center"/>
    </xf>
    <xf numFmtId="9" fontId="8" fillId="0" borderId="0" xfId="1" applyFont="1" applyAlignment="1" applyProtection="1">
      <alignment horizontal="center" vertical="center"/>
      <protection locked="0"/>
    </xf>
    <xf numFmtId="9" fontId="9" fillId="0" borderId="29" xfId="1" applyFont="1" applyBorder="1" applyAlignment="1" applyProtection="1">
      <alignment horizontal="center" vertical="center"/>
    </xf>
    <xf numFmtId="9" fontId="2" fillId="0" borderId="0" xfId="1" applyFont="1" applyAlignment="1" applyProtection="1">
      <alignment horizontal="center" vertical="center"/>
      <protection locked="0"/>
    </xf>
    <xf numFmtId="0" fontId="9" fillId="0" borderId="29" xfId="0" applyFont="1" applyBorder="1" applyAlignment="1" applyProtection="1">
      <alignment horizontal="left" vertical="center" wrapText="1"/>
      <protection locked="0"/>
    </xf>
    <xf numFmtId="0" fontId="9" fillId="0" borderId="9"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9" fillId="0" borderId="9" xfId="0" applyFont="1" applyBorder="1" applyAlignment="1" applyProtection="1">
      <alignment horizontal="left" vertical="center" wrapText="1"/>
      <protection locked="0"/>
    </xf>
    <xf numFmtId="0" fontId="15" fillId="0" borderId="9" xfId="0" applyFont="1" applyBorder="1" applyAlignment="1">
      <alignment vertical="center" wrapText="1"/>
    </xf>
    <xf numFmtId="0" fontId="15" fillId="0" borderId="9" xfId="0" applyFont="1" applyBorder="1" applyAlignment="1">
      <alignment vertical="center"/>
    </xf>
    <xf numFmtId="0" fontId="15" fillId="0" borderId="0" xfId="0" applyFont="1" applyAlignment="1">
      <alignment horizontal="left" vertical="center" wrapText="1"/>
    </xf>
    <xf numFmtId="0" fontId="11" fillId="15" borderId="29" xfId="0" applyFont="1" applyFill="1" applyBorder="1" applyAlignment="1" applyProtection="1">
      <alignment horizontal="center" vertical="center"/>
    </xf>
    <xf numFmtId="0" fontId="9" fillId="0" borderId="29"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12" fillId="14" borderId="25" xfId="0" applyFont="1" applyFill="1" applyBorder="1" applyAlignment="1">
      <alignment horizontal="center" vertical="center"/>
    </xf>
    <xf numFmtId="0" fontId="12" fillId="14" borderId="26" xfId="0" applyFont="1" applyFill="1" applyBorder="1" applyAlignment="1">
      <alignment horizontal="center" vertical="center"/>
    </xf>
    <xf numFmtId="0" fontId="12" fillId="14" borderId="26" xfId="0" applyFont="1" applyFill="1" applyBorder="1" applyAlignment="1">
      <alignment horizontal="center" vertical="center" wrapText="1"/>
    </xf>
    <xf numFmtId="0" fontId="12" fillId="14" borderId="27" xfId="0" applyFont="1" applyFill="1" applyBorder="1" applyAlignment="1">
      <alignment horizontal="center" vertical="center"/>
    </xf>
    <xf numFmtId="0" fontId="6" fillId="9" borderId="29" xfId="0" applyFont="1" applyFill="1" applyBorder="1" applyAlignment="1">
      <alignment horizontal="center" vertical="center" wrapText="1"/>
    </xf>
    <xf numFmtId="0" fontId="6" fillId="9" borderId="15" xfId="0" applyFont="1" applyFill="1" applyBorder="1" applyAlignment="1">
      <alignment horizontal="center" vertical="center" wrapText="1"/>
    </xf>
    <xf numFmtId="9" fontId="6" fillId="9" borderId="29" xfId="1" applyFont="1" applyFill="1" applyBorder="1" applyAlignment="1">
      <alignment horizontal="center" vertical="center" wrapText="1"/>
    </xf>
    <xf numFmtId="9" fontId="6" fillId="9" borderId="15" xfId="1" applyFont="1" applyFill="1" applyBorder="1" applyAlignment="1">
      <alignment horizontal="center" vertical="center" wrapText="1"/>
    </xf>
    <xf numFmtId="0" fontId="6" fillId="9" borderId="29" xfId="0" applyFont="1" applyFill="1" applyBorder="1" applyAlignment="1">
      <alignment horizontal="center" vertical="center"/>
    </xf>
    <xf numFmtId="0" fontId="6" fillId="9" borderId="15" xfId="0" applyFont="1" applyFill="1" applyBorder="1" applyAlignment="1">
      <alignment horizontal="center" vertical="center"/>
    </xf>
    <xf numFmtId="0" fontId="6" fillId="9" borderId="30" xfId="0" applyFont="1" applyFill="1" applyBorder="1" applyAlignment="1">
      <alignment horizontal="center" vertical="center" wrapText="1"/>
    </xf>
    <xf numFmtId="0" fontId="6" fillId="9" borderId="35" xfId="0" applyFont="1" applyFill="1" applyBorder="1" applyAlignment="1">
      <alignment horizontal="center" vertical="center" wrapText="1"/>
    </xf>
    <xf numFmtId="0" fontId="2" fillId="0" borderId="5"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10" fillId="5" borderId="21" xfId="0" applyFont="1" applyFill="1" applyBorder="1" applyAlignment="1" applyProtection="1">
      <alignment horizontal="center" vertical="center"/>
      <protection locked="0"/>
    </xf>
    <xf numFmtId="0" fontId="10" fillId="5" borderId="22" xfId="0" applyFont="1" applyFill="1" applyBorder="1" applyAlignment="1" applyProtection="1">
      <alignment horizontal="center" vertical="center"/>
      <protection locked="0"/>
    </xf>
    <xf numFmtId="0" fontId="10" fillId="5" borderId="23" xfId="0" applyFont="1" applyFill="1" applyBorder="1" applyAlignment="1" applyProtection="1">
      <alignment horizontal="center" vertical="center"/>
      <protection locked="0"/>
    </xf>
    <xf numFmtId="0" fontId="10" fillId="6" borderId="21" xfId="0" applyFont="1" applyFill="1" applyBorder="1" applyAlignment="1" applyProtection="1">
      <alignment horizontal="center" vertical="center"/>
      <protection locked="0"/>
    </xf>
    <xf numFmtId="0" fontId="10" fillId="6" borderId="24" xfId="0" applyFont="1" applyFill="1" applyBorder="1" applyAlignment="1" applyProtection="1">
      <alignment horizontal="center" vertical="center"/>
      <protection locked="0"/>
    </xf>
    <xf numFmtId="0" fontId="10" fillId="6" borderId="22" xfId="0" applyFont="1" applyFill="1" applyBorder="1" applyAlignment="1" applyProtection="1">
      <alignment horizontal="center" vertical="center"/>
      <protection locked="0"/>
    </xf>
    <xf numFmtId="0" fontId="10" fillId="6" borderId="23" xfId="0" applyFont="1" applyFill="1" applyBorder="1" applyAlignment="1" applyProtection="1">
      <alignment horizontal="center" vertical="center"/>
      <protection locked="0"/>
    </xf>
    <xf numFmtId="0" fontId="12" fillId="7" borderId="25" xfId="0" applyFont="1" applyFill="1" applyBorder="1" applyAlignment="1">
      <alignment horizontal="center" vertical="center"/>
    </xf>
    <xf numFmtId="0" fontId="12" fillId="7" borderId="26" xfId="0" applyFont="1" applyFill="1" applyBorder="1" applyAlignment="1">
      <alignment horizontal="center" vertical="center"/>
    </xf>
    <xf numFmtId="9" fontId="12" fillId="7" borderId="26" xfId="1" applyFont="1" applyFill="1" applyBorder="1" applyAlignment="1">
      <alignment horizontal="center" vertical="center"/>
    </xf>
    <xf numFmtId="0" fontId="6" fillId="10" borderId="31" xfId="0" applyFont="1" applyFill="1" applyBorder="1" applyAlignment="1">
      <alignment horizontal="center" vertical="center"/>
    </xf>
    <xf numFmtId="0" fontId="6" fillId="10" borderId="36" xfId="0" applyFont="1" applyFill="1" applyBorder="1" applyAlignment="1">
      <alignment horizontal="center" vertical="center"/>
    </xf>
    <xf numFmtId="0" fontId="6" fillId="10" borderId="3" xfId="0" applyFont="1" applyFill="1" applyBorder="1" applyAlignment="1">
      <alignment horizontal="center" vertical="center" wrapText="1"/>
    </xf>
    <xf numFmtId="0" fontId="6" fillId="10" borderId="16" xfId="0" applyFont="1" applyFill="1" applyBorder="1" applyAlignment="1">
      <alignment horizontal="center" vertical="center" wrapText="1"/>
    </xf>
    <xf numFmtId="15" fontId="6" fillId="10" borderId="34" xfId="0" applyNumberFormat="1" applyFont="1" applyFill="1" applyBorder="1" applyAlignment="1">
      <alignment horizontal="center" vertical="center" wrapText="1"/>
    </xf>
    <xf numFmtId="15" fontId="6" fillId="10" borderId="37" xfId="0" applyNumberFormat="1" applyFont="1" applyFill="1" applyBorder="1" applyAlignment="1">
      <alignment horizontal="center" vertical="center" wrapText="1"/>
    </xf>
    <xf numFmtId="0" fontId="6" fillId="10" borderId="31" xfId="0" applyFont="1" applyFill="1" applyBorder="1" applyAlignment="1">
      <alignment horizontal="center" vertical="center" wrapText="1"/>
    </xf>
    <xf numFmtId="0" fontId="6" fillId="10" borderId="36" xfId="0" applyFont="1" applyFill="1" applyBorder="1" applyAlignment="1">
      <alignment horizontal="center" vertical="center" wrapText="1"/>
    </xf>
    <xf numFmtId="9" fontId="6" fillId="10" borderId="31" xfId="1" applyFont="1" applyFill="1" applyBorder="1" applyAlignment="1">
      <alignment horizontal="center" vertical="center" wrapText="1"/>
    </xf>
    <xf numFmtId="9" fontId="6" fillId="10" borderId="36" xfId="1" applyFont="1" applyFill="1" applyBorder="1" applyAlignment="1">
      <alignment horizontal="center" vertical="center" wrapText="1"/>
    </xf>
    <xf numFmtId="15" fontId="6" fillId="9" borderId="28" xfId="0" applyNumberFormat="1" applyFont="1" applyFill="1" applyBorder="1" applyAlignment="1">
      <alignment horizontal="center" vertical="center" wrapText="1"/>
    </xf>
    <xf numFmtId="15" fontId="6" fillId="9" borderId="14" xfId="0" applyNumberFormat="1" applyFont="1" applyFill="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left" vertical="center"/>
    </xf>
    <xf numFmtId="0" fontId="10" fillId="2" borderId="21" xfId="0" applyFont="1" applyFill="1" applyBorder="1" applyAlignment="1" applyProtection="1">
      <alignment horizontal="center" vertical="center"/>
      <protection locked="0"/>
    </xf>
    <xf numFmtId="0" fontId="10" fillId="2" borderId="22" xfId="0" applyFont="1" applyFill="1" applyBorder="1" applyAlignment="1" applyProtection="1">
      <alignment horizontal="center" vertical="center"/>
      <protection locked="0"/>
    </xf>
    <xf numFmtId="0" fontId="10" fillId="2" borderId="23" xfId="0" applyFont="1" applyFill="1" applyBorder="1" applyAlignment="1" applyProtection="1">
      <alignment horizontal="center" vertical="center"/>
      <protection locked="0"/>
    </xf>
    <xf numFmtId="0" fontId="11" fillId="3" borderId="21" xfId="0" applyFont="1" applyFill="1" applyBorder="1" applyAlignment="1" applyProtection="1">
      <alignment horizontal="center" vertical="center" wrapText="1"/>
      <protection locked="0"/>
    </xf>
    <xf numFmtId="0" fontId="11" fillId="3" borderId="22" xfId="0" applyFont="1" applyFill="1" applyBorder="1" applyAlignment="1" applyProtection="1">
      <alignment horizontal="center" vertical="center" wrapText="1"/>
      <protection locked="0"/>
    </xf>
    <xf numFmtId="0" fontId="11" fillId="3" borderId="23" xfId="0" applyFont="1" applyFill="1" applyBorder="1" applyAlignment="1" applyProtection="1">
      <alignment horizontal="center" vertical="center" wrapText="1"/>
      <protection locked="0"/>
    </xf>
    <xf numFmtId="0" fontId="10" fillId="4" borderId="21" xfId="0" applyFont="1" applyFill="1" applyBorder="1" applyAlignment="1" applyProtection="1">
      <alignment horizontal="center" vertical="center"/>
      <protection locked="0"/>
    </xf>
    <xf numFmtId="0" fontId="10" fillId="4" borderId="22" xfId="0" applyFont="1" applyFill="1" applyBorder="1" applyAlignment="1" applyProtection="1">
      <alignment horizontal="center" vertical="center"/>
      <protection locked="0"/>
    </xf>
    <xf numFmtId="0" fontId="10" fillId="4" borderId="23"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10" fillId="8" borderId="28" xfId="0" applyFont="1" applyFill="1" applyBorder="1" applyAlignment="1" applyProtection="1">
      <alignment horizontal="center" vertical="center" wrapText="1"/>
      <protection locked="0"/>
    </xf>
    <xf numFmtId="0" fontId="10" fillId="8" borderId="29" xfId="0" applyFont="1" applyFill="1" applyBorder="1" applyAlignment="1" applyProtection="1">
      <alignment horizontal="center" vertical="center"/>
      <protection locked="0"/>
    </xf>
    <xf numFmtId="0" fontId="10" fillId="8" borderId="29" xfId="0" applyFont="1" applyFill="1" applyBorder="1" applyAlignment="1" applyProtection="1">
      <alignment horizontal="center" vertical="center" wrapText="1"/>
      <protection locked="0"/>
    </xf>
    <xf numFmtId="0" fontId="10" fillId="8" borderId="15" xfId="0" applyFont="1" applyFill="1" applyBorder="1" applyAlignment="1" applyProtection="1">
      <alignment horizontal="center" vertical="center" wrapText="1"/>
      <protection locked="0"/>
    </xf>
    <xf numFmtId="0" fontId="10" fillId="8" borderId="30" xfId="0" applyFont="1" applyFill="1" applyBorder="1" applyAlignment="1" applyProtection="1">
      <alignment horizontal="center" vertical="center"/>
      <protection locked="0"/>
    </xf>
    <xf numFmtId="0" fontId="10" fillId="8" borderId="35" xfId="0" applyFont="1" applyFill="1" applyBorder="1" applyAlignment="1" applyProtection="1">
      <alignment horizontal="center" vertical="center"/>
      <protection locked="0"/>
    </xf>
    <xf numFmtId="0" fontId="10" fillId="9" borderId="28" xfId="0" applyFont="1" applyFill="1" applyBorder="1" applyAlignment="1" applyProtection="1">
      <alignment horizontal="center" vertical="center" wrapText="1"/>
      <protection locked="0"/>
    </xf>
    <xf numFmtId="0" fontId="10" fillId="9" borderId="14" xfId="0" applyFont="1" applyFill="1" applyBorder="1" applyAlignment="1" applyProtection="1">
      <alignment horizontal="center" vertical="center" wrapText="1"/>
      <protection locked="0"/>
    </xf>
    <xf numFmtId="0" fontId="10" fillId="9" borderId="29" xfId="0" applyFont="1" applyFill="1" applyBorder="1" applyAlignment="1" applyProtection="1">
      <alignment horizontal="center" vertical="center" wrapText="1"/>
      <protection locked="0"/>
    </xf>
    <xf numFmtId="0" fontId="10" fillId="9" borderId="15" xfId="0" applyFont="1" applyFill="1" applyBorder="1" applyAlignment="1" applyProtection="1">
      <alignment horizontal="center" vertical="center" wrapText="1"/>
      <protection locked="0"/>
    </xf>
    <xf numFmtId="0" fontId="10" fillId="11" borderId="29" xfId="0" applyFont="1" applyFill="1" applyBorder="1" applyAlignment="1" applyProtection="1">
      <alignment horizontal="center" vertical="center" wrapText="1"/>
      <protection locked="0"/>
    </xf>
    <xf numFmtId="0" fontId="10" fillId="11" borderId="15" xfId="0" applyFont="1" applyFill="1" applyBorder="1" applyAlignment="1" applyProtection="1">
      <alignment horizontal="center" vertical="center" wrapText="1"/>
      <protection locked="0"/>
    </xf>
    <xf numFmtId="0" fontId="10" fillId="10" borderId="28" xfId="0" applyFont="1" applyFill="1" applyBorder="1" applyAlignment="1" applyProtection="1">
      <alignment horizontal="center" vertical="center" wrapText="1"/>
      <protection locked="0"/>
    </xf>
    <xf numFmtId="0" fontId="10" fillId="10" borderId="29" xfId="0" applyFont="1" applyFill="1" applyBorder="1" applyAlignment="1" applyProtection="1">
      <alignment horizontal="center" vertical="center" wrapText="1"/>
      <protection locked="0"/>
    </xf>
    <xf numFmtId="0" fontId="10" fillId="10" borderId="29" xfId="0" applyFont="1" applyFill="1" applyBorder="1" applyAlignment="1" applyProtection="1">
      <alignment horizontal="center" vertical="center" textRotation="90" wrapText="1"/>
      <protection locked="0"/>
    </xf>
    <xf numFmtId="0" fontId="10" fillId="10" borderId="15" xfId="0" applyFont="1" applyFill="1" applyBorder="1" applyAlignment="1" applyProtection="1">
      <alignment horizontal="center" vertical="center" textRotation="90" wrapText="1"/>
      <protection locked="0"/>
    </xf>
    <xf numFmtId="0" fontId="10" fillId="10" borderId="15" xfId="0" applyFont="1" applyFill="1" applyBorder="1" applyAlignment="1" applyProtection="1">
      <alignment horizontal="center" vertical="center" wrapText="1"/>
      <protection locked="0"/>
    </xf>
    <xf numFmtId="0" fontId="10" fillId="10" borderId="30" xfId="0" applyFont="1" applyFill="1" applyBorder="1" applyAlignment="1" applyProtection="1">
      <alignment horizontal="center" vertical="center" wrapText="1"/>
      <protection locked="0"/>
    </xf>
    <xf numFmtId="0" fontId="10" fillId="11" borderId="28" xfId="0" applyFont="1" applyFill="1" applyBorder="1" applyAlignment="1" applyProtection="1">
      <alignment horizontal="center" vertical="center" wrapText="1"/>
      <protection locked="0"/>
    </xf>
    <xf numFmtId="0" fontId="10" fillId="11" borderId="14" xfId="0" applyFont="1" applyFill="1" applyBorder="1" applyAlignment="1" applyProtection="1">
      <alignment horizontal="center" vertical="center" wrapText="1"/>
      <protection locked="0"/>
    </xf>
    <xf numFmtId="0" fontId="10" fillId="9" borderId="30" xfId="0" applyFont="1" applyFill="1" applyBorder="1" applyAlignment="1" applyProtection="1">
      <alignment horizontal="center" vertical="center" wrapText="1"/>
      <protection locked="0"/>
    </xf>
    <xf numFmtId="0" fontId="10" fillId="9" borderId="35" xfId="0" applyFont="1" applyFill="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43"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10" fillId="12" borderId="32" xfId="0" applyFont="1" applyFill="1" applyBorder="1" applyAlignment="1" applyProtection="1">
      <alignment horizontal="center" vertical="center" wrapText="1"/>
      <protection locked="0"/>
    </xf>
    <xf numFmtId="0" fontId="10" fillId="12" borderId="33" xfId="0" applyFont="1" applyFill="1" applyBorder="1" applyAlignment="1" applyProtection="1">
      <alignment horizontal="center" vertical="center" wrapText="1"/>
      <protection locked="0"/>
    </xf>
    <xf numFmtId="0" fontId="10" fillId="12" borderId="30" xfId="0" applyFont="1" applyFill="1" applyBorder="1" applyAlignment="1" applyProtection="1">
      <alignment horizontal="center" vertical="center" wrapText="1"/>
      <protection locked="0"/>
    </xf>
    <xf numFmtId="0" fontId="10" fillId="12" borderId="35" xfId="0" applyFont="1" applyFill="1" applyBorder="1" applyAlignment="1" applyProtection="1">
      <alignment horizontal="center" vertical="center" wrapText="1"/>
      <protection locked="0"/>
    </xf>
    <xf numFmtId="0" fontId="10" fillId="11" borderId="30" xfId="0" applyFont="1" applyFill="1" applyBorder="1" applyAlignment="1" applyProtection="1">
      <alignment horizontal="center" vertical="center" wrapText="1"/>
      <protection locked="0"/>
    </xf>
    <xf numFmtId="0" fontId="10" fillId="11" borderId="35" xfId="0" applyFont="1" applyFill="1" applyBorder="1" applyAlignment="1" applyProtection="1">
      <alignment horizontal="center" vertical="center" wrapText="1"/>
      <protection locked="0"/>
    </xf>
    <xf numFmtId="0" fontId="10" fillId="12" borderId="28"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center" vertical="center" wrapText="1"/>
      <protection locked="0"/>
    </xf>
    <xf numFmtId="0" fontId="10" fillId="12" borderId="31" xfId="0" applyFont="1" applyFill="1" applyBorder="1" applyAlignment="1" applyProtection="1">
      <alignment horizontal="center" vertical="center" wrapText="1"/>
      <protection locked="0"/>
    </xf>
    <xf numFmtId="0" fontId="10" fillId="12" borderId="36" xfId="0" applyFont="1" applyFill="1" applyBorder="1" applyAlignment="1" applyProtection="1">
      <alignment horizontal="center" vertical="center" wrapText="1"/>
      <protection locked="0"/>
    </xf>
    <xf numFmtId="0" fontId="10" fillId="12" borderId="29" xfId="0" applyFont="1" applyFill="1" applyBorder="1" applyAlignment="1" applyProtection="1">
      <alignment horizontal="center" vertical="center" wrapText="1"/>
      <protection locked="0"/>
    </xf>
    <xf numFmtId="0" fontId="10" fillId="12" borderId="15" xfId="0" applyFont="1" applyFill="1" applyBorder="1" applyAlignment="1" applyProtection="1">
      <alignment horizontal="center" vertical="center" wrapText="1"/>
      <protection locked="0"/>
    </xf>
    <xf numFmtId="9" fontId="9" fillId="0" borderId="9" xfId="1" applyFont="1" applyBorder="1" applyAlignment="1" applyProtection="1">
      <alignment horizontal="center" vertical="center" wrapText="1"/>
      <protection locked="0"/>
    </xf>
    <xf numFmtId="0" fontId="13" fillId="0" borderId="9" xfId="0" applyFont="1" applyBorder="1" applyAlignment="1">
      <alignment horizontal="center" vertical="center" wrapText="1"/>
    </xf>
    <xf numFmtId="0" fontId="9"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9" fillId="0" borderId="9" xfId="0" applyFont="1" applyBorder="1" applyAlignment="1">
      <alignment horizontal="center" vertical="center" wrapText="1"/>
    </xf>
    <xf numFmtId="9" fontId="9" fillId="0" borderId="9" xfId="0" applyNumberFormat="1" applyFont="1" applyBorder="1" applyAlignment="1" applyProtection="1">
      <alignment horizontal="center" vertical="center" wrapText="1"/>
      <protection locked="0"/>
    </xf>
    <xf numFmtId="9" fontId="13" fillId="0" borderId="9" xfId="0" applyNumberFormat="1" applyFont="1" applyBorder="1" applyAlignment="1">
      <alignment horizontal="center" vertical="center" wrapText="1"/>
    </xf>
    <xf numFmtId="0" fontId="13" fillId="0" borderId="44" xfId="1" applyNumberFormat="1" applyFont="1" applyBorder="1" applyAlignment="1">
      <alignment horizontal="center" vertical="center" wrapText="1"/>
    </xf>
    <xf numFmtId="0" fontId="9" fillId="0" borderId="46" xfId="0" applyFont="1" applyBorder="1" applyAlignment="1">
      <alignment horizontal="center" vertical="center" wrapText="1"/>
    </xf>
    <xf numFmtId="0" fontId="13" fillId="13" borderId="47" xfId="0" applyFont="1" applyFill="1" applyBorder="1" applyAlignment="1" applyProtection="1">
      <alignment horizontal="center" vertical="center" wrapText="1"/>
      <protection locked="0"/>
    </xf>
    <xf numFmtId="0" fontId="13" fillId="13" borderId="49" xfId="0" applyFont="1" applyFill="1" applyBorder="1" applyAlignment="1" applyProtection="1">
      <alignment horizontal="center" vertical="center" wrapText="1"/>
      <protection locked="0"/>
    </xf>
    <xf numFmtId="0" fontId="13" fillId="13" borderId="29" xfId="0" applyFont="1" applyFill="1" applyBorder="1" applyAlignment="1" applyProtection="1">
      <alignment horizontal="center" vertical="center" wrapText="1"/>
      <protection locked="0"/>
    </xf>
    <xf numFmtId="0" fontId="13" fillId="0" borderId="43" xfId="0" applyFont="1" applyBorder="1" applyAlignment="1">
      <alignment horizontal="center" vertical="center" wrapText="1"/>
    </xf>
    <xf numFmtId="9" fontId="13" fillId="0" borderId="8" xfId="0" applyNumberFormat="1" applyFont="1" applyBorder="1" applyAlignment="1">
      <alignment horizontal="center" vertical="center" wrapText="1"/>
    </xf>
    <xf numFmtId="0" fontId="6" fillId="0" borderId="50" xfId="0" applyFont="1" applyBorder="1" applyAlignment="1" applyProtection="1">
      <alignment horizontal="justify" vertical="center" wrapText="1"/>
      <protection locked="0"/>
    </xf>
    <xf numFmtId="0" fontId="6" fillId="0" borderId="29" xfId="0" applyFont="1" applyBorder="1" applyAlignment="1" applyProtection="1">
      <alignment horizontal="justify" vertical="center" wrapText="1"/>
      <protection locked="0"/>
    </xf>
    <xf numFmtId="9" fontId="9" fillId="0" borderId="49" xfId="1" applyFont="1" applyBorder="1" applyAlignment="1">
      <alignment horizontal="center" vertical="center"/>
    </xf>
    <xf numFmtId="9" fontId="9" fillId="0" borderId="29" xfId="1" applyFont="1" applyBorder="1" applyAlignment="1">
      <alignment horizontal="center" vertical="center"/>
    </xf>
    <xf numFmtId="0" fontId="9" fillId="0" borderId="49" xfId="0" applyFont="1" applyBorder="1" applyAlignment="1">
      <alignment horizontal="center" vertical="center"/>
    </xf>
    <xf numFmtId="0" fontId="9" fillId="0" borderId="29" xfId="0" applyFont="1" applyBorder="1" applyAlignment="1">
      <alignment horizontal="center" vertical="center"/>
    </xf>
    <xf numFmtId="0" fontId="9" fillId="0" borderId="49" xfId="0" applyFont="1" applyBorder="1" applyAlignment="1" applyProtection="1">
      <alignment horizontal="center" vertical="center"/>
      <protection locked="0"/>
    </xf>
    <xf numFmtId="0" fontId="9" fillId="0" borderId="29" xfId="0" applyFont="1" applyBorder="1" applyAlignment="1" applyProtection="1">
      <alignment horizontal="center" vertical="center"/>
      <protection locked="0"/>
    </xf>
    <xf numFmtId="0" fontId="13" fillId="13" borderId="48" xfId="0" applyFont="1" applyFill="1" applyBorder="1" applyAlignment="1" applyProtection="1">
      <alignment horizontal="center" vertical="center" wrapText="1"/>
      <protection locked="0"/>
    </xf>
    <xf numFmtId="14" fontId="9" fillId="0" borderId="49" xfId="0" applyNumberFormat="1"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14" fontId="9" fillId="0" borderId="9" xfId="0" applyNumberFormat="1" applyFont="1" applyBorder="1" applyAlignment="1" applyProtection="1">
      <alignment horizontal="center" vertical="center" wrapText="1"/>
      <protection locked="0"/>
    </xf>
    <xf numFmtId="0" fontId="9" fillId="0" borderId="44" xfId="0" applyFont="1" applyBorder="1" applyAlignment="1" applyProtection="1">
      <alignment horizontal="center" vertical="center" wrapText="1"/>
      <protection locked="0"/>
    </xf>
    <xf numFmtId="14" fontId="9" fillId="0" borderId="49" xfId="0" applyNumberFormat="1" applyFont="1" applyBorder="1" applyAlignment="1" applyProtection="1">
      <alignment horizontal="center" vertical="center"/>
      <protection locked="0"/>
    </xf>
    <xf numFmtId="14" fontId="9" fillId="0" borderId="29" xfId="0" applyNumberFormat="1" applyFont="1" applyBorder="1" applyAlignment="1" applyProtection="1">
      <alignment horizontal="center" vertical="center"/>
      <protection locked="0"/>
    </xf>
    <xf numFmtId="9" fontId="9" fillId="0" borderId="9" xfId="1" applyFont="1" applyBorder="1" applyAlignment="1">
      <alignment horizontal="center" vertical="center" wrapText="1"/>
    </xf>
    <xf numFmtId="0" fontId="9" fillId="0" borderId="49" xfId="0" applyFont="1" applyBorder="1" applyAlignment="1" applyProtection="1">
      <alignment horizontal="justify" vertical="center" wrapText="1"/>
      <protection locked="0"/>
    </xf>
    <xf numFmtId="0" fontId="9" fillId="0" borderId="29" xfId="0" applyFont="1" applyBorder="1" applyAlignment="1" applyProtection="1">
      <alignment horizontal="justify" vertical="center" wrapText="1"/>
      <protection locked="0"/>
    </xf>
    <xf numFmtId="0" fontId="9" fillId="0" borderId="47" xfId="0" applyFont="1" applyBorder="1" applyAlignment="1" applyProtection="1">
      <alignment horizontal="center" vertical="center" wrapText="1"/>
      <protection locked="0"/>
    </xf>
    <xf numFmtId="0" fontId="9" fillId="0" borderId="49" xfId="0" applyFont="1" applyBorder="1" applyAlignment="1" applyProtection="1">
      <alignment horizontal="center" vertical="center" wrapText="1"/>
      <protection locked="0"/>
    </xf>
    <xf numFmtId="0" fontId="9" fillId="0" borderId="48"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44" xfId="0" applyFont="1" applyBorder="1" applyAlignment="1" applyProtection="1">
      <alignment horizontal="center" vertical="center" wrapText="1"/>
      <protection locked="0"/>
    </xf>
    <xf numFmtId="0" fontId="11" fillId="0" borderId="45" xfId="0" applyFont="1" applyBorder="1" applyAlignment="1">
      <alignment horizontal="center" vertical="center" wrapText="1"/>
    </xf>
    <xf numFmtId="9" fontId="9" fillId="0" borderId="49" xfId="1" applyFont="1" applyBorder="1" applyAlignment="1" applyProtection="1">
      <alignment horizontal="center" vertical="center"/>
    </xf>
    <xf numFmtId="9" fontId="9" fillId="0" borderId="29" xfId="1" applyFont="1" applyBorder="1" applyAlignment="1" applyProtection="1">
      <alignment horizontal="center" vertical="center"/>
    </xf>
    <xf numFmtId="0" fontId="9" fillId="0" borderId="49" xfId="0" applyFont="1" applyBorder="1" applyAlignment="1" applyProtection="1">
      <alignment horizontal="center" vertical="center"/>
    </xf>
    <xf numFmtId="0" fontId="9" fillId="0" borderId="29" xfId="0" applyFont="1" applyBorder="1" applyAlignment="1" applyProtection="1">
      <alignment horizontal="center" vertical="center"/>
    </xf>
    <xf numFmtId="14" fontId="13" fillId="0" borderId="49" xfId="0" applyNumberFormat="1"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14" fontId="13" fillId="0" borderId="9" xfId="0" applyNumberFormat="1" applyFont="1" applyBorder="1" applyAlignment="1" applyProtection="1">
      <alignment horizontal="center" vertical="center" wrapText="1"/>
      <protection locked="0"/>
    </xf>
    <xf numFmtId="0" fontId="9" fillId="0" borderId="29" xfId="0" applyFont="1" applyFill="1" applyBorder="1" applyAlignment="1" applyProtection="1">
      <alignment horizontal="justify" vertical="center" wrapText="1"/>
      <protection locked="0"/>
    </xf>
    <xf numFmtId="0" fontId="6" fillId="0" borderId="9" xfId="0" applyFont="1" applyFill="1" applyBorder="1" applyAlignment="1" applyProtection="1">
      <alignment horizontal="justify" vertical="center" wrapText="1"/>
      <protection locked="0"/>
    </xf>
    <xf numFmtId="0" fontId="9" fillId="0" borderId="9" xfId="0" applyFont="1" applyFill="1" applyBorder="1" applyAlignment="1" applyProtection="1">
      <alignment horizontal="justify" vertical="center" wrapText="1"/>
      <protection locked="0"/>
    </xf>
    <xf numFmtId="0" fontId="6" fillId="0" borderId="49" xfId="0" applyFont="1" applyFill="1" applyBorder="1" applyAlignment="1" applyProtection="1">
      <alignment horizontal="justify" vertical="center" wrapText="1"/>
      <protection locked="0"/>
    </xf>
    <xf numFmtId="0" fontId="6" fillId="0" borderId="29" xfId="0" applyFont="1" applyFill="1" applyBorder="1" applyAlignment="1" applyProtection="1">
      <alignment horizontal="justify" vertical="center" wrapText="1"/>
      <protection locked="0"/>
    </xf>
    <xf numFmtId="0" fontId="6" fillId="0" borderId="9" xfId="0" applyFont="1" applyFill="1" applyBorder="1" applyAlignment="1" applyProtection="1">
      <alignment horizontal="justify" vertical="center"/>
      <protection locked="0"/>
    </xf>
  </cellXfs>
  <cellStyles count="2">
    <cellStyle name="Normal" xfId="0" builtinId="0"/>
    <cellStyle name="Porcentaje" xfId="1" builtinId="5"/>
  </cellStyles>
  <dxfs count="44">
    <dxf>
      <font>
        <b/>
        <i val="0"/>
        <color theme="0"/>
      </font>
      <fill>
        <patternFill>
          <bgColor theme="9" tint="-0.24994659260841701"/>
        </patternFill>
      </fill>
    </dxf>
    <dxf>
      <font>
        <b/>
        <i val="0"/>
      </font>
      <fill>
        <patternFill>
          <bgColor rgb="FFFFC000"/>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rgb="FFC000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bgColor rgb="FFFF0000"/>
        </patternFill>
      </fill>
    </dxf>
    <dxf>
      <fill>
        <patternFill>
          <fgColor rgb="FFFFC000"/>
        </patternFill>
      </fill>
    </dxf>
    <dxf>
      <font>
        <color theme="1"/>
      </font>
      <fill>
        <patternFill>
          <bgColor rgb="FFFF66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ont>
        <color auto="1"/>
      </font>
      <fill>
        <patternFill>
          <bgColor rgb="FF00B050"/>
        </patternFill>
      </fill>
    </dxf>
    <dxf>
      <fill>
        <patternFill>
          <bgColor rgb="FFFFFF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bgColor rgb="FFFF0000"/>
        </patternFill>
      </fill>
    </dxf>
    <dxf>
      <fill>
        <patternFill>
          <fgColor rgb="FFFFC000"/>
        </patternFill>
      </fill>
    </dxf>
    <dxf>
      <font>
        <color theme="1"/>
      </font>
      <fill>
        <patternFill>
          <bgColor rgb="FFFF66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ont>
        <color auto="1"/>
      </font>
      <fill>
        <patternFill>
          <bgColor rgb="FF00B050"/>
        </patternFill>
      </fill>
    </dxf>
    <dxf>
      <fill>
        <patternFill>
          <bgColor rgb="FFFFFF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391585</xdr:colOff>
      <xdr:row>0</xdr:row>
      <xdr:rowOff>137160</xdr:rowOff>
    </xdr:from>
    <xdr:to>
      <xdr:col>1</xdr:col>
      <xdr:colOff>597204</xdr:colOff>
      <xdr:row>3</xdr:row>
      <xdr:rowOff>153670</xdr:rowOff>
    </xdr:to>
    <xdr:pic>
      <xdr:nvPicPr>
        <xdr:cNvPr id="2" name="5 Imagen" descr="C:\Users\john.garcia\Desktop\LOGO CAPITAL LETRA NEGRA.png">
          <a:extLst>
            <a:ext uri="{FF2B5EF4-FFF2-40B4-BE49-F238E27FC236}">
              <a16:creationId xmlns:a16="http://schemas.microsoft.com/office/drawing/2014/main" id="{CE447D00-BDB2-4E97-9197-D9E10EB672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585" y="137160"/>
          <a:ext cx="1325759" cy="770890"/>
        </a:xfrm>
        <a:prstGeom prst="rect">
          <a:avLst/>
        </a:prstGeom>
        <a:noFill/>
        <a:ln>
          <a:noFill/>
        </a:ln>
      </xdr:spPr>
    </xdr:pic>
    <xdr:clientData/>
  </xdr:twoCellAnchor>
  <xdr:twoCellAnchor editAs="oneCell">
    <xdr:from>
      <xdr:col>60</xdr:col>
      <xdr:colOff>152400</xdr:colOff>
      <xdr:row>0</xdr:row>
      <xdr:rowOff>106881</xdr:rowOff>
    </xdr:from>
    <xdr:to>
      <xdr:col>60</xdr:col>
      <xdr:colOff>1094318</xdr:colOff>
      <xdr:row>3</xdr:row>
      <xdr:rowOff>122767</xdr:rowOff>
    </xdr:to>
    <xdr:pic>
      <xdr:nvPicPr>
        <xdr:cNvPr id="3" name="3 Imagen" descr="C:\Users\john.garcia\Desktop\2020-01-08.png">
          <a:extLst>
            <a:ext uri="{FF2B5EF4-FFF2-40B4-BE49-F238E27FC236}">
              <a16:creationId xmlns:a16="http://schemas.microsoft.com/office/drawing/2014/main" id="{B064BA93-1DC9-4A44-A33F-2A29F753AD9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471820" y="106881"/>
          <a:ext cx="941918" cy="770266"/>
        </a:xfrm>
        <a:prstGeom prst="rect">
          <a:avLst/>
        </a:prstGeom>
        <a:noFill/>
        <a:ln>
          <a:noFill/>
        </a:ln>
      </xdr:spPr>
    </xdr:pic>
    <xdr:clientData/>
  </xdr:twoCellAnchor>
  <xdr:twoCellAnchor editAs="oneCell">
    <xdr:from>
      <xdr:col>42</xdr:col>
      <xdr:colOff>1532467</xdr:colOff>
      <xdr:row>0</xdr:row>
      <xdr:rowOff>123613</xdr:rowOff>
    </xdr:from>
    <xdr:to>
      <xdr:col>42</xdr:col>
      <xdr:colOff>2855686</xdr:colOff>
      <xdr:row>3</xdr:row>
      <xdr:rowOff>140123</xdr:rowOff>
    </xdr:to>
    <xdr:pic>
      <xdr:nvPicPr>
        <xdr:cNvPr id="4" name="5 Imagen" descr="C:\Users\john.garcia\Desktop\LOGO CAPITAL LETRA NEGRA.png">
          <a:extLst>
            <a:ext uri="{FF2B5EF4-FFF2-40B4-BE49-F238E27FC236}">
              <a16:creationId xmlns:a16="http://schemas.microsoft.com/office/drawing/2014/main" id="{D3F7535B-5530-4AB4-A794-D9EAA9E01D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717067" y="123613"/>
          <a:ext cx="1323219" cy="770890"/>
        </a:xfrm>
        <a:prstGeom prst="rect">
          <a:avLst/>
        </a:prstGeom>
        <a:noFill/>
        <a:ln>
          <a:noFill/>
        </a:ln>
      </xdr:spPr>
    </xdr:pic>
    <xdr:clientData/>
  </xdr:twoCellAnchor>
  <xdr:twoCellAnchor editAs="oneCell">
    <xdr:from>
      <xdr:col>40</xdr:col>
      <xdr:colOff>67733</xdr:colOff>
      <xdr:row>0</xdr:row>
      <xdr:rowOff>116840</xdr:rowOff>
    </xdr:from>
    <xdr:to>
      <xdr:col>40</xdr:col>
      <xdr:colOff>1009651</xdr:colOff>
      <xdr:row>3</xdr:row>
      <xdr:rowOff>132726</xdr:rowOff>
    </xdr:to>
    <xdr:pic>
      <xdr:nvPicPr>
        <xdr:cNvPr id="5" name="3 Imagen" descr="C:\Users\john.garcia\Desktop\2020-01-08.png">
          <a:extLst>
            <a:ext uri="{FF2B5EF4-FFF2-40B4-BE49-F238E27FC236}">
              <a16:creationId xmlns:a16="http://schemas.microsoft.com/office/drawing/2014/main" id="{6D87D0CB-B89A-4BDD-AC0D-BAD88C96ECA1}"/>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48373" y="116840"/>
          <a:ext cx="941918" cy="770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fga\Desktop\EPLE-FT-026%20MATRIZ%20RIESGOS%20DE%20CORRUP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izeth/Documents/JIZETH/CANAL%20CAPITAL_2023/PTEP-MRC_2_CUAT_2023/MRC_2023/20230801_MATRIZ%20SEGUIMIENTO%20MRC_2CUAT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DEFINICIÓN"/>
      <sheetName val="ZONA DE RIESGO"/>
    </sheetNames>
    <sheetDataSet>
      <sheetData sheetId="0"/>
      <sheetData sheetId="1">
        <row r="6">
          <cell r="B6" t="str">
            <v>Estratégico</v>
          </cell>
          <cell r="H6" t="str">
            <v>Preventivo</v>
          </cell>
          <cell r="I6" t="str">
            <v>Si</v>
          </cell>
        </row>
        <row r="7">
          <cell r="B7" t="str">
            <v>Misional</v>
          </cell>
          <cell r="H7" t="str">
            <v>Correctivo</v>
          </cell>
          <cell r="I7" t="str">
            <v>No</v>
          </cell>
        </row>
        <row r="8">
          <cell r="B8" t="str">
            <v>Apoyo</v>
          </cell>
          <cell r="H8" t="str">
            <v>Detectivo</v>
          </cell>
        </row>
        <row r="9">
          <cell r="B9" t="str">
            <v>Control, Seguimiento y Evaluación</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sheetName val="Matriz"/>
      <sheetName val="Hoja1"/>
      <sheetName val="Listas"/>
      <sheetName val="Análisis de O.E."/>
      <sheetName val="Factor R."/>
      <sheetName val="Anexo 1 - Impacto (RC)"/>
    </sheetNames>
    <sheetDataSet>
      <sheetData sheetId="0"/>
      <sheetData sheetId="1"/>
      <sheetData sheetId="2"/>
      <sheetData sheetId="3">
        <row r="4">
          <cell r="A4" t="str">
            <v>Estratégico</v>
          </cell>
          <cell r="B4" t="str">
            <v>Planeación Estratégica</v>
          </cell>
          <cell r="G4" t="str">
            <v>Muy baja</v>
          </cell>
          <cell r="H4" t="str">
            <v>Leve</v>
          </cell>
          <cell r="I4" t="str">
            <v>Si</v>
          </cell>
        </row>
        <row r="5">
          <cell r="A5" t="str">
            <v>Misional</v>
          </cell>
          <cell r="B5" t="str">
            <v xml:space="preserve">Gestión de las Comunicaciones </v>
          </cell>
          <cell r="G5" t="str">
            <v>Baja</v>
          </cell>
          <cell r="H5" t="str">
            <v>Menor</v>
          </cell>
          <cell r="I5" t="str">
            <v>No</v>
          </cell>
        </row>
        <row r="6">
          <cell r="A6" t="str">
            <v>Apoyo</v>
          </cell>
          <cell r="B6" t="str">
            <v xml:space="preserve">Gestión de negocios y proyectos estratégicos </v>
          </cell>
          <cell r="G6" t="str">
            <v>Media</v>
          </cell>
          <cell r="H6" t="str">
            <v>Moderado</v>
          </cell>
        </row>
        <row r="7">
          <cell r="A7" t="str">
            <v>Control, Seguimiento y Evaluación</v>
          </cell>
          <cell r="B7" t="str">
            <v xml:space="preserve">Gestión técnica de la realización y circulación de contenidos </v>
          </cell>
          <cell r="G7" t="str">
            <v>Alta</v>
          </cell>
          <cell r="H7" t="str">
            <v>Mayor</v>
          </cell>
        </row>
        <row r="8">
          <cell r="B8" t="str">
            <v xml:space="preserve">Diseño y ejecución de la estrategia de circulación de contenidos </v>
          </cell>
          <cell r="G8" t="str">
            <v>Muy alta</v>
          </cell>
          <cell r="H8" t="str">
            <v>Catastrófico</v>
          </cell>
        </row>
        <row r="9">
          <cell r="B9" t="str">
            <v xml:space="preserve">Producción de contenidos </v>
          </cell>
        </row>
        <row r="10">
          <cell r="B10" t="str">
            <v xml:space="preserve">Gestión digital para la creación, circulación y optimización de contenidos </v>
          </cell>
        </row>
        <row r="11">
          <cell r="B11" t="str">
            <v xml:space="preserve">Gestión Financiera y Facturación </v>
          </cell>
        </row>
        <row r="12">
          <cell r="B12" t="str">
            <v xml:space="preserve">Gestión Jurídica, contractual y control disciplinario </v>
          </cell>
        </row>
        <row r="13">
          <cell r="B13" t="str">
            <v xml:space="preserve">Gestión de recursos administrativos </v>
          </cell>
        </row>
        <row r="14">
          <cell r="B14" t="str">
            <v>Gestión del Talento Humano</v>
          </cell>
        </row>
        <row r="15">
          <cell r="B15" t="str">
            <v>Servicio al Ciudadano</v>
          </cell>
        </row>
        <row r="16">
          <cell r="B16" t="str">
            <v xml:space="preserve">Control, Seguimiento y Evaluación </v>
          </cell>
        </row>
      </sheetData>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41"/>
  <sheetViews>
    <sheetView tabSelected="1" topLeftCell="AV1" zoomScaleNormal="100" zoomScaleSheetLayoutView="85" workbookViewId="0">
      <selection activeCell="B13" sqref="B13"/>
    </sheetView>
  </sheetViews>
  <sheetFormatPr baseColWidth="10" defaultColWidth="11.44140625" defaultRowHeight="13.8" x14ac:dyDescent="0.25"/>
  <cols>
    <col min="1" max="1" width="16.33203125" style="2" customWidth="1"/>
    <col min="2" max="2" width="15.6640625" style="2" customWidth="1"/>
    <col min="3" max="3" width="31.44140625" style="2" customWidth="1"/>
    <col min="4" max="4" width="45.109375" style="2" customWidth="1"/>
    <col min="5" max="5" width="11.33203125" style="2" customWidth="1"/>
    <col min="6" max="6" width="13.109375" style="2" customWidth="1"/>
    <col min="7" max="7" width="14.44140625" style="2" customWidth="1"/>
    <col min="8" max="8" width="11.6640625" style="2" customWidth="1"/>
    <col min="9" max="10" width="20.5546875" style="2" customWidth="1"/>
    <col min="11" max="11" width="25" style="2" customWidth="1"/>
    <col min="12" max="12" width="14.33203125" style="2" customWidth="1"/>
    <col min="13" max="13" width="15.109375" style="2" customWidth="1"/>
    <col min="14" max="14" width="14.33203125" style="2" customWidth="1"/>
    <col min="15" max="15" width="13.88671875" style="2" customWidth="1"/>
    <col min="16" max="16" width="4.33203125" style="2" customWidth="1"/>
    <col min="17" max="17" width="6.109375" style="2" customWidth="1"/>
    <col min="18" max="18" width="15" style="2" customWidth="1"/>
    <col min="19" max="19" width="4.33203125" style="2" customWidth="1"/>
    <col min="20" max="20" width="5.33203125" style="2" customWidth="1"/>
    <col min="21" max="21" width="12.6640625" style="2" customWidth="1"/>
    <col min="22" max="22" width="14.109375" style="2" customWidth="1"/>
    <col min="23" max="23" width="23.33203125" style="2" customWidth="1"/>
    <col min="24" max="25" width="50.6640625" style="2" customWidth="1"/>
    <col min="26" max="26" width="7.5546875" style="2" customWidth="1"/>
    <col min="27" max="27" width="10.6640625" style="2" customWidth="1"/>
    <col min="28" max="28" width="11" style="2" customWidth="1"/>
    <col min="29" max="30" width="16.6640625" style="2" customWidth="1"/>
    <col min="31" max="31" width="15.6640625" style="2" customWidth="1"/>
    <col min="32" max="32" width="13.109375" style="2" customWidth="1"/>
    <col min="33" max="33" width="11.6640625" style="2" customWidth="1"/>
    <col min="34" max="34" width="13.44140625" style="2" customWidth="1"/>
    <col min="35" max="36" width="5.44140625" style="2" customWidth="1"/>
    <col min="37" max="37" width="12.44140625" style="2" customWidth="1"/>
    <col min="38" max="39" width="5.44140625" style="2" customWidth="1"/>
    <col min="40" max="40" width="12.88671875" style="2" customWidth="1"/>
    <col min="41" max="41" width="17.5546875" style="2" bestFit="1" customWidth="1"/>
    <col min="42" max="42" width="14" style="2" customWidth="1"/>
    <col min="43" max="43" width="47" style="2" customWidth="1"/>
    <col min="44" max="44" width="10.33203125" style="2" customWidth="1"/>
    <col min="45" max="45" width="24.33203125" style="2" customWidth="1"/>
    <col min="46" max="46" width="21.33203125" style="2" customWidth="1"/>
    <col min="47" max="47" width="8.6640625" style="2" customWidth="1"/>
    <col min="48" max="48" width="9.6640625" style="2" customWidth="1"/>
    <col min="49" max="49" width="17.6640625" style="2" customWidth="1"/>
    <col min="50" max="50" width="15.88671875" style="2" bestFit="1" customWidth="1"/>
    <col min="51" max="51" width="60.88671875" style="81" customWidth="1"/>
    <col min="52" max="52" width="16.6640625" style="82" customWidth="1"/>
    <col min="53" max="54" width="16.6640625" style="2" customWidth="1"/>
    <col min="55" max="55" width="17.6640625" style="2" customWidth="1"/>
    <col min="56" max="56" width="40.6640625" style="97" customWidth="1"/>
    <col min="57" max="57" width="17.6640625" style="2" customWidth="1"/>
    <col min="58" max="58" width="17.6640625" style="94" customWidth="1"/>
    <col min="59" max="59" width="17.6640625" style="90" customWidth="1"/>
    <col min="60" max="60" width="71" style="2" customWidth="1"/>
    <col min="61" max="61" width="17.6640625" style="104" customWidth="1"/>
    <col min="62" max="16384" width="11.44140625" style="2"/>
  </cols>
  <sheetData>
    <row r="1" spans="1:61" ht="19.95" customHeight="1" x14ac:dyDescent="0.25">
      <c r="A1" s="165"/>
      <c r="B1" s="166"/>
      <c r="C1" s="171" t="s">
        <v>375</v>
      </c>
      <c r="D1" s="121"/>
      <c r="E1" s="121"/>
      <c r="F1" s="121"/>
      <c r="G1" s="121"/>
      <c r="H1" s="121"/>
      <c r="I1" s="121"/>
      <c r="J1" s="121"/>
      <c r="K1" s="121"/>
      <c r="L1" s="121"/>
      <c r="M1" s="121"/>
      <c r="N1" s="121"/>
      <c r="O1" s="121"/>
      <c r="P1" s="121"/>
      <c r="Q1" s="121"/>
      <c r="R1" s="121"/>
      <c r="S1" s="121"/>
      <c r="T1" s="121"/>
      <c r="U1" s="121"/>
      <c r="V1" s="121"/>
      <c r="W1" s="121"/>
      <c r="X1" s="121"/>
      <c r="Y1" s="121"/>
      <c r="Z1" s="1"/>
      <c r="AA1" s="1"/>
      <c r="AB1" s="1"/>
      <c r="AC1" s="1"/>
      <c r="AD1" s="1"/>
      <c r="AE1" s="1"/>
      <c r="AF1" s="1"/>
      <c r="AG1" s="1"/>
      <c r="AH1" s="1"/>
      <c r="AI1" s="1"/>
      <c r="AJ1" s="1"/>
      <c r="AK1" s="1"/>
      <c r="AL1" s="1"/>
      <c r="AM1" s="1"/>
      <c r="AN1" s="1"/>
      <c r="AO1" s="129"/>
      <c r="AP1" s="1"/>
      <c r="AQ1" s="129"/>
      <c r="AR1" s="120" t="s">
        <v>375</v>
      </c>
      <c r="AS1" s="121"/>
      <c r="AT1" s="121"/>
      <c r="AU1" s="121"/>
      <c r="AV1" s="121"/>
      <c r="AW1" s="121"/>
      <c r="AX1" s="121"/>
      <c r="AY1" s="121"/>
      <c r="AZ1" s="121"/>
      <c r="BA1" s="121"/>
      <c r="BB1" s="121"/>
      <c r="BC1" s="121"/>
      <c r="BD1" s="121"/>
      <c r="BE1" s="121"/>
      <c r="BF1" s="121"/>
      <c r="BG1" s="121"/>
      <c r="BH1" s="122"/>
      <c r="BI1" s="117"/>
    </row>
    <row r="2" spans="1:61" ht="19.95" customHeight="1" x14ac:dyDescent="0.25">
      <c r="A2" s="167"/>
      <c r="B2" s="168"/>
      <c r="C2" s="172"/>
      <c r="D2" s="173"/>
      <c r="E2" s="173"/>
      <c r="F2" s="173"/>
      <c r="G2" s="173"/>
      <c r="H2" s="173"/>
      <c r="I2" s="173"/>
      <c r="J2" s="173"/>
      <c r="K2" s="173"/>
      <c r="L2" s="173"/>
      <c r="M2" s="173"/>
      <c r="N2" s="173"/>
      <c r="O2" s="173"/>
      <c r="P2" s="173"/>
      <c r="Q2" s="173"/>
      <c r="R2" s="173"/>
      <c r="S2" s="173"/>
      <c r="T2" s="173"/>
      <c r="U2" s="173"/>
      <c r="V2" s="173"/>
      <c r="W2" s="173"/>
      <c r="X2" s="173"/>
      <c r="Y2" s="173"/>
      <c r="Z2" s="3"/>
      <c r="AA2" s="3"/>
      <c r="AB2" s="3"/>
      <c r="AC2" s="3"/>
      <c r="AD2" s="3"/>
      <c r="AE2" s="3"/>
      <c r="AF2" s="3"/>
      <c r="AG2" s="3"/>
      <c r="AH2" s="3"/>
      <c r="AI2" s="3"/>
      <c r="AJ2" s="3"/>
      <c r="AK2" s="3"/>
      <c r="AL2" s="3"/>
      <c r="AM2" s="3"/>
      <c r="AN2" s="3"/>
      <c r="AO2" s="130"/>
      <c r="AP2" s="3"/>
      <c r="AQ2" s="130"/>
      <c r="AR2" s="123"/>
      <c r="AS2" s="124"/>
      <c r="AT2" s="124"/>
      <c r="AU2" s="124"/>
      <c r="AV2" s="124"/>
      <c r="AW2" s="124"/>
      <c r="AX2" s="124"/>
      <c r="AY2" s="124"/>
      <c r="AZ2" s="124"/>
      <c r="BA2" s="124"/>
      <c r="BB2" s="124"/>
      <c r="BC2" s="124"/>
      <c r="BD2" s="124"/>
      <c r="BE2" s="124"/>
      <c r="BF2" s="124"/>
      <c r="BG2" s="124"/>
      <c r="BH2" s="125"/>
      <c r="BI2" s="118"/>
    </row>
    <row r="3" spans="1:61" ht="19.95" customHeight="1" x14ac:dyDescent="0.25">
      <c r="A3" s="167"/>
      <c r="B3" s="168"/>
      <c r="C3" s="172"/>
      <c r="D3" s="173"/>
      <c r="E3" s="173"/>
      <c r="F3" s="173"/>
      <c r="G3" s="173"/>
      <c r="H3" s="173"/>
      <c r="I3" s="173"/>
      <c r="J3" s="173"/>
      <c r="K3" s="173"/>
      <c r="L3" s="173"/>
      <c r="M3" s="173"/>
      <c r="N3" s="173"/>
      <c r="O3" s="173"/>
      <c r="P3" s="173"/>
      <c r="Q3" s="173"/>
      <c r="R3" s="173"/>
      <c r="S3" s="173"/>
      <c r="T3" s="173"/>
      <c r="U3" s="173"/>
      <c r="V3" s="173"/>
      <c r="W3" s="173"/>
      <c r="X3" s="173"/>
      <c r="Y3" s="173"/>
      <c r="Z3" s="3"/>
      <c r="AA3" s="3"/>
      <c r="AB3" s="3"/>
      <c r="AC3" s="3"/>
      <c r="AD3" s="3"/>
      <c r="AE3" s="3"/>
      <c r="AF3" s="3"/>
      <c r="AG3" s="3"/>
      <c r="AH3" s="3"/>
      <c r="AI3" s="3"/>
      <c r="AJ3" s="3"/>
      <c r="AK3" s="3"/>
      <c r="AL3" s="3"/>
      <c r="AM3" s="3"/>
      <c r="AN3" s="3"/>
      <c r="AO3" s="130"/>
      <c r="AP3" s="3"/>
      <c r="AQ3" s="130"/>
      <c r="AR3" s="123"/>
      <c r="AS3" s="124"/>
      <c r="AT3" s="124"/>
      <c r="AU3" s="124"/>
      <c r="AV3" s="124"/>
      <c r="AW3" s="124"/>
      <c r="AX3" s="124"/>
      <c r="AY3" s="124"/>
      <c r="AZ3" s="124"/>
      <c r="BA3" s="124"/>
      <c r="BB3" s="124"/>
      <c r="BC3" s="124"/>
      <c r="BD3" s="124"/>
      <c r="BE3" s="124"/>
      <c r="BF3" s="124"/>
      <c r="BG3" s="124"/>
      <c r="BH3" s="125"/>
      <c r="BI3" s="118"/>
    </row>
    <row r="4" spans="1:61" ht="19.95" customHeight="1" thickBot="1" x14ac:dyDescent="0.3">
      <c r="A4" s="169"/>
      <c r="B4" s="170"/>
      <c r="C4" s="174"/>
      <c r="D4" s="127"/>
      <c r="E4" s="127"/>
      <c r="F4" s="127"/>
      <c r="G4" s="127"/>
      <c r="H4" s="127"/>
      <c r="I4" s="127"/>
      <c r="J4" s="127"/>
      <c r="K4" s="127"/>
      <c r="L4" s="127"/>
      <c r="M4" s="127"/>
      <c r="N4" s="127"/>
      <c r="O4" s="127"/>
      <c r="P4" s="127"/>
      <c r="Q4" s="127"/>
      <c r="R4" s="127"/>
      <c r="S4" s="127"/>
      <c r="T4" s="127"/>
      <c r="U4" s="127"/>
      <c r="V4" s="127"/>
      <c r="W4" s="127"/>
      <c r="X4" s="127"/>
      <c r="Y4" s="127"/>
      <c r="Z4" s="4"/>
      <c r="AA4" s="4"/>
      <c r="AB4" s="4"/>
      <c r="AC4" s="4"/>
      <c r="AD4" s="4"/>
      <c r="AE4" s="4"/>
      <c r="AF4" s="4"/>
      <c r="AG4" s="4"/>
      <c r="AH4" s="4"/>
      <c r="AI4" s="4"/>
      <c r="AJ4" s="4"/>
      <c r="AK4" s="4"/>
      <c r="AL4" s="4"/>
      <c r="AM4" s="4"/>
      <c r="AN4" s="4"/>
      <c r="AO4" s="131"/>
      <c r="AP4" s="4"/>
      <c r="AQ4" s="131"/>
      <c r="AR4" s="126"/>
      <c r="AS4" s="127"/>
      <c r="AT4" s="127"/>
      <c r="AU4" s="127"/>
      <c r="AV4" s="127"/>
      <c r="AW4" s="127"/>
      <c r="AX4" s="127"/>
      <c r="AY4" s="127"/>
      <c r="AZ4" s="127"/>
      <c r="BA4" s="127"/>
      <c r="BB4" s="127"/>
      <c r="BC4" s="127"/>
      <c r="BD4" s="127"/>
      <c r="BE4" s="127"/>
      <c r="BF4" s="127"/>
      <c r="BG4" s="127"/>
      <c r="BH4" s="128"/>
      <c r="BI4" s="119"/>
    </row>
    <row r="6" spans="1:61" s="7" customFormat="1" ht="11.4" x14ac:dyDescent="0.3">
      <c r="A6" s="154" t="s">
        <v>0</v>
      </c>
      <c r="B6" s="154"/>
      <c r="C6" s="5">
        <v>3</v>
      </c>
      <c r="D6" s="6"/>
      <c r="E6" s="6"/>
      <c r="F6" s="6"/>
      <c r="G6" s="6"/>
      <c r="H6" s="6"/>
      <c r="I6" s="6"/>
      <c r="J6" s="6"/>
      <c r="K6" s="6"/>
      <c r="L6" s="6"/>
      <c r="M6" s="6"/>
      <c r="N6" s="6"/>
      <c r="O6" s="6"/>
      <c r="P6" s="6"/>
      <c r="Q6" s="6"/>
      <c r="R6" s="6"/>
      <c r="S6" s="6"/>
      <c r="T6" s="6"/>
      <c r="U6" s="6"/>
      <c r="V6" s="6"/>
      <c r="W6" s="6"/>
      <c r="X6" s="6"/>
      <c r="AY6" s="8"/>
      <c r="AZ6" s="9"/>
      <c r="BD6" s="85"/>
      <c r="BF6" s="91"/>
      <c r="BG6" s="88"/>
    </row>
    <row r="7" spans="1:61" s="7" customFormat="1" ht="11.4" x14ac:dyDescent="0.3">
      <c r="A7" s="154" t="s">
        <v>1</v>
      </c>
      <c r="B7" s="154"/>
      <c r="C7" s="10">
        <v>45138</v>
      </c>
      <c r="D7" s="6"/>
      <c r="E7" s="6"/>
      <c r="F7" s="6"/>
      <c r="G7" s="6"/>
      <c r="H7" s="6"/>
      <c r="I7" s="6"/>
      <c r="J7" s="6"/>
      <c r="K7" s="6"/>
      <c r="L7" s="6"/>
      <c r="M7" s="6"/>
      <c r="N7" s="6"/>
      <c r="O7" s="6"/>
      <c r="P7" s="6"/>
      <c r="Q7" s="6"/>
      <c r="R7" s="6"/>
      <c r="S7" s="6"/>
      <c r="T7" s="6"/>
      <c r="U7" s="6"/>
      <c r="V7" s="6"/>
      <c r="W7" s="6"/>
      <c r="X7" s="6"/>
      <c r="AY7" s="8"/>
      <c r="AZ7" s="9"/>
      <c r="BD7" s="85"/>
      <c r="BF7" s="91"/>
      <c r="BG7" s="88"/>
    </row>
    <row r="8" spans="1:61" s="7" customFormat="1" ht="11.4" x14ac:dyDescent="0.3">
      <c r="A8" s="154" t="s">
        <v>2</v>
      </c>
      <c r="B8" s="154"/>
      <c r="C8" s="155" t="s">
        <v>3</v>
      </c>
      <c r="D8" s="155"/>
      <c r="E8" s="155"/>
      <c r="F8" s="155"/>
      <c r="G8" s="155"/>
      <c r="H8" s="155"/>
      <c r="I8" s="155"/>
      <c r="J8" s="155"/>
      <c r="K8" s="155"/>
      <c r="L8" s="155"/>
      <c r="M8" s="155"/>
      <c r="N8" s="155"/>
      <c r="O8" s="155"/>
      <c r="P8" s="155"/>
      <c r="Q8" s="155"/>
      <c r="R8" s="155"/>
      <c r="S8" s="155"/>
      <c r="T8" s="155"/>
      <c r="U8" s="155"/>
      <c r="V8" s="155"/>
      <c r="W8" s="155"/>
      <c r="X8" s="155"/>
      <c r="AY8" s="8"/>
      <c r="AZ8" s="9"/>
      <c r="BD8" s="85"/>
      <c r="BF8" s="91"/>
      <c r="BG8" s="88"/>
    </row>
    <row r="9" spans="1:61" s="11" customFormat="1" thickBot="1" x14ac:dyDescent="0.35">
      <c r="AY9" s="12"/>
      <c r="AZ9" s="13"/>
      <c r="BD9" s="12"/>
      <c r="BF9" s="92"/>
      <c r="BG9" s="89"/>
    </row>
    <row r="10" spans="1:61" s="14" customFormat="1" ht="12" thickBot="1" x14ac:dyDescent="0.35">
      <c r="A10" s="156" t="s">
        <v>4</v>
      </c>
      <c r="B10" s="157"/>
      <c r="C10" s="157"/>
      <c r="D10" s="157"/>
      <c r="E10" s="157"/>
      <c r="F10" s="157"/>
      <c r="G10" s="157"/>
      <c r="H10" s="157"/>
      <c r="I10" s="157"/>
      <c r="J10" s="157"/>
      <c r="K10" s="157"/>
      <c r="L10" s="157"/>
      <c r="M10" s="157"/>
      <c r="N10" s="158"/>
      <c r="O10" s="159" t="s">
        <v>5</v>
      </c>
      <c r="P10" s="160"/>
      <c r="Q10" s="160"/>
      <c r="R10" s="160"/>
      <c r="S10" s="160"/>
      <c r="T10" s="160"/>
      <c r="U10" s="160"/>
      <c r="V10" s="161"/>
      <c r="W10" s="162" t="s">
        <v>6</v>
      </c>
      <c r="X10" s="163"/>
      <c r="Y10" s="163"/>
      <c r="Z10" s="163"/>
      <c r="AA10" s="163"/>
      <c r="AB10" s="163"/>
      <c r="AC10" s="163"/>
      <c r="AD10" s="163"/>
      <c r="AE10" s="163"/>
      <c r="AF10" s="163"/>
      <c r="AG10" s="164"/>
      <c r="AH10" s="132" t="s">
        <v>7</v>
      </c>
      <c r="AI10" s="133"/>
      <c r="AJ10" s="133"/>
      <c r="AK10" s="133"/>
      <c r="AL10" s="133"/>
      <c r="AM10" s="133"/>
      <c r="AN10" s="133"/>
      <c r="AO10" s="133"/>
      <c r="AP10" s="134"/>
      <c r="AQ10" s="135" t="s">
        <v>8</v>
      </c>
      <c r="AR10" s="136"/>
      <c r="AS10" s="137"/>
      <c r="AT10" s="137"/>
      <c r="AU10" s="137"/>
      <c r="AV10" s="137"/>
      <c r="AW10" s="138"/>
      <c r="AX10" s="139" t="s">
        <v>376</v>
      </c>
      <c r="AY10" s="140"/>
      <c r="AZ10" s="141"/>
      <c r="BA10" s="140"/>
      <c r="BB10" s="140"/>
      <c r="BC10" s="105" t="s">
        <v>376</v>
      </c>
      <c r="BD10" s="106"/>
      <c r="BE10" s="106"/>
      <c r="BF10" s="106"/>
      <c r="BG10" s="106"/>
      <c r="BH10" s="107"/>
      <c r="BI10" s="108"/>
    </row>
    <row r="11" spans="1:61" s="14" customFormat="1" ht="10.199999999999999" x14ac:dyDescent="0.3">
      <c r="A11" s="175" t="s">
        <v>9</v>
      </c>
      <c r="B11" s="176"/>
      <c r="C11" s="176"/>
      <c r="D11" s="176"/>
      <c r="E11" s="176"/>
      <c r="F11" s="176"/>
      <c r="G11" s="177" t="s">
        <v>10</v>
      </c>
      <c r="H11" s="177" t="s">
        <v>11</v>
      </c>
      <c r="I11" s="177"/>
      <c r="J11" s="177"/>
      <c r="K11" s="177"/>
      <c r="L11" s="176" t="s">
        <v>12</v>
      </c>
      <c r="M11" s="176"/>
      <c r="N11" s="179" t="s">
        <v>13</v>
      </c>
      <c r="O11" s="181" t="s">
        <v>14</v>
      </c>
      <c r="P11" s="183" t="s">
        <v>15</v>
      </c>
      <c r="Q11" s="183" t="s">
        <v>16</v>
      </c>
      <c r="R11" s="183" t="s">
        <v>17</v>
      </c>
      <c r="S11" s="183" t="s">
        <v>18</v>
      </c>
      <c r="T11" s="183" t="s">
        <v>19</v>
      </c>
      <c r="U11" s="183" t="s">
        <v>20</v>
      </c>
      <c r="V11" s="195" t="s">
        <v>21</v>
      </c>
      <c r="W11" s="187" t="s">
        <v>22</v>
      </c>
      <c r="X11" s="188"/>
      <c r="Y11" s="188"/>
      <c r="Z11" s="189" t="s">
        <v>23</v>
      </c>
      <c r="AA11" s="188" t="s">
        <v>24</v>
      </c>
      <c r="AB11" s="188" t="s">
        <v>25</v>
      </c>
      <c r="AC11" s="188" t="s">
        <v>26</v>
      </c>
      <c r="AD11" s="188"/>
      <c r="AE11" s="188"/>
      <c r="AF11" s="188"/>
      <c r="AG11" s="192"/>
      <c r="AH11" s="193" t="s">
        <v>27</v>
      </c>
      <c r="AI11" s="185" t="s">
        <v>28</v>
      </c>
      <c r="AJ11" s="185" t="s">
        <v>29</v>
      </c>
      <c r="AK11" s="185" t="s">
        <v>30</v>
      </c>
      <c r="AL11" s="185" t="s">
        <v>31</v>
      </c>
      <c r="AM11" s="185" t="s">
        <v>32</v>
      </c>
      <c r="AN11" s="185" t="s">
        <v>33</v>
      </c>
      <c r="AO11" s="185" t="s">
        <v>34</v>
      </c>
      <c r="AP11" s="204" t="s">
        <v>35</v>
      </c>
      <c r="AQ11" s="206" t="s">
        <v>36</v>
      </c>
      <c r="AR11" s="208" t="s">
        <v>37</v>
      </c>
      <c r="AS11" s="210" t="s">
        <v>38</v>
      </c>
      <c r="AT11" s="210" t="s">
        <v>39</v>
      </c>
      <c r="AU11" s="200" t="s">
        <v>40</v>
      </c>
      <c r="AV11" s="201"/>
      <c r="AW11" s="202" t="s">
        <v>41</v>
      </c>
      <c r="AX11" s="146" t="s">
        <v>42</v>
      </c>
      <c r="AY11" s="148" t="s">
        <v>45</v>
      </c>
      <c r="AZ11" s="150" t="s">
        <v>43</v>
      </c>
      <c r="BA11" s="142" t="s">
        <v>44</v>
      </c>
      <c r="BB11" s="144" t="s">
        <v>46</v>
      </c>
      <c r="BC11" s="152" t="s">
        <v>42</v>
      </c>
      <c r="BD11" s="109" t="s">
        <v>377</v>
      </c>
      <c r="BE11" s="109" t="s">
        <v>378</v>
      </c>
      <c r="BF11" s="111" t="s">
        <v>43</v>
      </c>
      <c r="BG11" s="113" t="s">
        <v>44</v>
      </c>
      <c r="BH11" s="109" t="s">
        <v>45</v>
      </c>
      <c r="BI11" s="115" t="s">
        <v>46</v>
      </c>
    </row>
    <row r="12" spans="1:61" s="14" customFormat="1" ht="21" thickBot="1" x14ac:dyDescent="0.35">
      <c r="A12" s="15" t="s">
        <v>47</v>
      </c>
      <c r="B12" s="16" t="s">
        <v>48</v>
      </c>
      <c r="C12" s="16" t="s">
        <v>49</v>
      </c>
      <c r="D12" s="17" t="s">
        <v>50</v>
      </c>
      <c r="E12" s="17" t="s">
        <v>51</v>
      </c>
      <c r="F12" s="17" t="s">
        <v>52</v>
      </c>
      <c r="G12" s="178"/>
      <c r="H12" s="17" t="s">
        <v>53</v>
      </c>
      <c r="I12" s="16" t="s">
        <v>54</v>
      </c>
      <c r="J12" s="16" t="s">
        <v>55</v>
      </c>
      <c r="K12" s="16" t="s">
        <v>56</v>
      </c>
      <c r="L12" s="17" t="s">
        <v>57</v>
      </c>
      <c r="M12" s="17" t="s">
        <v>58</v>
      </c>
      <c r="N12" s="180"/>
      <c r="O12" s="182"/>
      <c r="P12" s="184"/>
      <c r="Q12" s="184"/>
      <c r="R12" s="184"/>
      <c r="S12" s="184"/>
      <c r="T12" s="184"/>
      <c r="U12" s="184"/>
      <c r="V12" s="196"/>
      <c r="W12" s="18" t="s">
        <v>59</v>
      </c>
      <c r="X12" s="19" t="s">
        <v>60</v>
      </c>
      <c r="Y12" s="19" t="s">
        <v>61</v>
      </c>
      <c r="Z12" s="190"/>
      <c r="AA12" s="191"/>
      <c r="AB12" s="191"/>
      <c r="AC12" s="19" t="s">
        <v>62</v>
      </c>
      <c r="AD12" s="19" t="s">
        <v>63</v>
      </c>
      <c r="AE12" s="19" t="s">
        <v>64</v>
      </c>
      <c r="AF12" s="19" t="s">
        <v>65</v>
      </c>
      <c r="AG12" s="20" t="s">
        <v>66</v>
      </c>
      <c r="AH12" s="194"/>
      <c r="AI12" s="186"/>
      <c r="AJ12" s="186"/>
      <c r="AK12" s="186"/>
      <c r="AL12" s="186"/>
      <c r="AM12" s="186"/>
      <c r="AN12" s="186"/>
      <c r="AO12" s="186"/>
      <c r="AP12" s="205"/>
      <c r="AQ12" s="207"/>
      <c r="AR12" s="209"/>
      <c r="AS12" s="211"/>
      <c r="AT12" s="211"/>
      <c r="AU12" s="21" t="s">
        <v>67</v>
      </c>
      <c r="AV12" s="21" t="s">
        <v>68</v>
      </c>
      <c r="AW12" s="203"/>
      <c r="AX12" s="147"/>
      <c r="AY12" s="149"/>
      <c r="AZ12" s="151"/>
      <c r="BA12" s="143"/>
      <c r="BB12" s="145"/>
      <c r="BC12" s="153"/>
      <c r="BD12" s="110"/>
      <c r="BE12" s="110"/>
      <c r="BF12" s="112"/>
      <c r="BG12" s="114"/>
      <c r="BH12" s="110"/>
      <c r="BI12" s="116"/>
    </row>
    <row r="13" spans="1:61" s="45" customFormat="1" ht="193.8" x14ac:dyDescent="0.2">
      <c r="A13" s="22" t="s">
        <v>69</v>
      </c>
      <c r="B13" s="23" t="s">
        <v>70</v>
      </c>
      <c r="C13" s="23" t="s">
        <v>71</v>
      </c>
      <c r="D13" s="23" t="s">
        <v>72</v>
      </c>
      <c r="E13" s="23" t="s">
        <v>73</v>
      </c>
      <c r="F13" s="23" t="s">
        <v>74</v>
      </c>
      <c r="G13" s="23" t="s">
        <v>75</v>
      </c>
      <c r="H13" s="23" t="s">
        <v>76</v>
      </c>
      <c r="I13" s="23" t="s">
        <v>77</v>
      </c>
      <c r="J13" s="23" t="s">
        <v>78</v>
      </c>
      <c r="K13" s="23" t="s">
        <v>79</v>
      </c>
      <c r="L13" s="23" t="s">
        <v>80</v>
      </c>
      <c r="M13" s="23" t="s">
        <v>81</v>
      </c>
      <c r="N13" s="24" t="s">
        <v>82</v>
      </c>
      <c r="O13" s="22" t="s">
        <v>83</v>
      </c>
      <c r="P13" s="25">
        <f>IF($O13="Muy baja",1,IF($O13="Baja",2,IF($O13="Media",3,IF($O13="Alta",4,IF($O13="Muy alta",5,"")))))</f>
        <v>1</v>
      </c>
      <c r="Q13" s="26">
        <f>IF($O13="Muy baja",20%,IF($O13="Baja",40%,IF($O13="Media",60%,IF($O13="Alta",80%,IF($O13="Muy alta",100%,"")))))</f>
        <v>0.2</v>
      </c>
      <c r="R13" s="23" t="s">
        <v>84</v>
      </c>
      <c r="S13" s="25">
        <f>IF($R13="Leve",1,IF($R13="Menor",2,IF($R13="Moderado",3,IF($R13="Mayor",4,IF($R13="Catastrófico",5,"")))))</f>
        <v>4</v>
      </c>
      <c r="T13" s="26">
        <f>IF($R13="Leve",20%,IF($R13="Menor",40%,IF($R13="Moderado",60%,IF($R13="Mayor",80%,IF($R13="Catastrófico",100%,"")))))</f>
        <v>0.8</v>
      </c>
      <c r="U13" s="27">
        <f t="shared" ref="U13:U32" si="0">IF(OR(P13="",S13=""),"",P13*S13)</f>
        <v>4</v>
      </c>
      <c r="V13" s="28" t="str">
        <f t="shared" ref="V13:V32" si="1">IF(U13="","",IF(U13&lt;=2,"BAJA",IF(U13&lt;=6,"MODERADA",IF(U13&lt;=12,"ALTA","EXTREMA"))))</f>
        <v>MODERADA</v>
      </c>
      <c r="W13" s="22" t="s">
        <v>85</v>
      </c>
      <c r="X13" s="29" t="s">
        <v>86</v>
      </c>
      <c r="Y13" s="29" t="s">
        <v>87</v>
      </c>
      <c r="Z13" s="30">
        <v>1</v>
      </c>
      <c r="AA13" s="23" t="s">
        <v>88</v>
      </c>
      <c r="AB13" s="31">
        <f>IF(AA13="","",IF(AA13="Preventivo",25%,IF(AA13="Detectivo",15%,10%)))</f>
        <v>0.25</v>
      </c>
      <c r="AC13" s="32" t="s">
        <v>89</v>
      </c>
      <c r="AD13" s="31">
        <f>IF(AC13="","",IF(AC13="Automático",25%,15%))</f>
        <v>0.15</v>
      </c>
      <c r="AE13" s="32" t="s">
        <v>90</v>
      </c>
      <c r="AF13" s="32" t="s">
        <v>91</v>
      </c>
      <c r="AG13" s="33" t="s">
        <v>92</v>
      </c>
      <c r="AH13" s="34" t="str">
        <f>IF(OR(O13="",AA13="",AC13=""),"",IF(AJ13&lt;=20%,"Muy baja",IF(AJ13&lt;=40%,"Baja",IF(AJ13&lt;=60%,"Media",IF(AJ13&lt;=80%,"Alta","Muy alta")))))</f>
        <v>Muy baja</v>
      </c>
      <c r="AI13" s="25">
        <f>IF($AH13="Muy baja",1,IF($AH13="Baja",2,IF($AH13="Media",3,IF($AH13="Alta",4,IF($AH13="Muy alta",5,"")))))</f>
        <v>1</v>
      </c>
      <c r="AJ13" s="35">
        <f>IF(OR($AA13="Preventivo",$AA13="Detectivo"),($Q13-($Q13*($AD13+$AB13))),$Q13)</f>
        <v>0.12</v>
      </c>
      <c r="AK13" s="35" t="str">
        <f>IF(OR(R13="",AA13="",AC13=""),"",IF(AM13&lt;=20%,"Leve",IF(AM13&lt;=40%,"Menor",IF(AM13&lt;=60%,"Moderado",IF(AM13&lt;=80%,"Mayor","Catastrófico")))))</f>
        <v>Mayor</v>
      </c>
      <c r="AL13" s="25">
        <f>IF($AK13="Leve",1,IF($AK13="Menor",2,IF($AK13="Moderado",3,IF($AK13="Mayor",4,IF($AK13="Catastrófico",5,"")))))</f>
        <v>4</v>
      </c>
      <c r="AM13" s="35">
        <f>IF($AA13="Correctivo",($T13-($T13*($AD13+$AB13))),$T13)</f>
        <v>0.8</v>
      </c>
      <c r="AN13" s="36">
        <f>IF(OR(AI13="",AL13=""),"",AI13*AL13)</f>
        <v>4</v>
      </c>
      <c r="AO13" s="28" t="str">
        <f t="shared" ref="AO13:AO32" si="2">IF(AN13="","",IF(AN13&lt;=2,"BAJA",IF(AN13&lt;=6,"MODERADA",IF(AN13&lt;=12,"ALTA","EXTREMA"))))</f>
        <v>MODERADA</v>
      </c>
      <c r="AP13" s="37" t="str">
        <f>IF(AO13="","",IF(AO13="Baja","Asumir el Riesgo.",IF(AO13="Moderada","Asumir o reducir el Riesgo.",IF(AO13="Alta","Reducir el Riesgo, Evitar, Compartir o Transferir (pronta atención).",IF(AO13="Extrema","Reducir el Riesgo, Evitar o Compartir (Se requiere acción inmediata).","")))))</f>
        <v>Asumir o reducir el Riesgo.</v>
      </c>
      <c r="AQ13" s="38" t="s">
        <v>93</v>
      </c>
      <c r="AR13" s="29">
        <v>2</v>
      </c>
      <c r="AS13" s="39" t="s">
        <v>94</v>
      </c>
      <c r="AT13" s="29" t="s">
        <v>95</v>
      </c>
      <c r="AU13" s="40">
        <v>45108</v>
      </c>
      <c r="AV13" s="40">
        <v>45473</v>
      </c>
      <c r="AW13" s="41" t="s">
        <v>96</v>
      </c>
      <c r="AX13" s="42">
        <v>45169</v>
      </c>
      <c r="AY13" s="83" t="s">
        <v>402</v>
      </c>
      <c r="AZ13" s="43">
        <v>0.25</v>
      </c>
      <c r="BA13" s="44" t="s">
        <v>374</v>
      </c>
      <c r="BB13" s="79" t="s">
        <v>97</v>
      </c>
      <c r="BC13" s="86">
        <v>45291</v>
      </c>
      <c r="BD13" s="95" t="s">
        <v>403</v>
      </c>
      <c r="BE13" s="84">
        <v>1</v>
      </c>
      <c r="BF13" s="93">
        <f>IF(BE13="","",IF(OR(AR13=0,AR13="",AV13=""),"",(BE13*100%/AR13)))</f>
        <v>0.5</v>
      </c>
      <c r="BG13" s="87" t="str">
        <f>IF(BE13="","",IF(BC13&lt;&gt;AV13,IF(BF13=100%,"TERMINADA",IF(BF13&gt;0%,"EN PROCESO"))))</f>
        <v>EN PROCESO</v>
      </c>
      <c r="BH13" s="258" t="s">
        <v>404</v>
      </c>
      <c r="BI13" s="103" t="s">
        <v>207</v>
      </c>
    </row>
    <row r="14" spans="1:61" s="45" customFormat="1" ht="91.8" x14ac:dyDescent="0.2">
      <c r="A14" s="46" t="s">
        <v>69</v>
      </c>
      <c r="B14" s="47" t="s">
        <v>98</v>
      </c>
      <c r="C14" s="47" t="s">
        <v>99</v>
      </c>
      <c r="D14" s="47" t="s">
        <v>100</v>
      </c>
      <c r="E14" s="47" t="s">
        <v>73</v>
      </c>
      <c r="F14" s="47" t="s">
        <v>101</v>
      </c>
      <c r="G14" s="47" t="s">
        <v>75</v>
      </c>
      <c r="H14" s="47" t="s">
        <v>76</v>
      </c>
      <c r="I14" s="47" t="s">
        <v>102</v>
      </c>
      <c r="J14" s="47" t="s">
        <v>103</v>
      </c>
      <c r="K14" s="47" t="s">
        <v>104</v>
      </c>
      <c r="L14" s="47" t="s">
        <v>80</v>
      </c>
      <c r="M14" s="47" t="s">
        <v>81</v>
      </c>
      <c r="N14" s="48" t="s">
        <v>105</v>
      </c>
      <c r="O14" s="46" t="s">
        <v>106</v>
      </c>
      <c r="P14" s="49">
        <f>IF($O14="Muy baja",1,IF($O14="Baja",2,IF($O14="Media",3,IF($O14="Alta",4,IF($O14="Muy alta",5,"")))))</f>
        <v>2</v>
      </c>
      <c r="Q14" s="50">
        <f>IF($O14="Muy baja",20%,IF($O14="Baja",40%,IF($O14="Media",60%,IF($O14="Alta",80%,IF($O14="Muy alta",100%,"")))))</f>
        <v>0.4</v>
      </c>
      <c r="R14" s="47" t="s">
        <v>84</v>
      </c>
      <c r="S14" s="49">
        <f>IF($R14="Leve",1,IF($R14="Menor",2,IF($R14="Moderado",3,IF($R14="Mayor",4,IF($R14="Catastrófico",5,"")))))</f>
        <v>4</v>
      </c>
      <c r="T14" s="50">
        <f>IF($R14="Leve",20%,IF($R14="Menor",40%,IF($R14="Moderado",60%,IF($R14="Mayor",80%,IF($R14="Catastrófico",100%,"")))))</f>
        <v>0.8</v>
      </c>
      <c r="U14" s="51">
        <f t="shared" si="0"/>
        <v>8</v>
      </c>
      <c r="V14" s="52" t="str">
        <f t="shared" si="1"/>
        <v>ALTA</v>
      </c>
      <c r="W14" s="46" t="s">
        <v>107</v>
      </c>
      <c r="X14" s="47" t="s">
        <v>108</v>
      </c>
      <c r="Y14" s="47" t="s">
        <v>109</v>
      </c>
      <c r="Z14" s="53">
        <v>1</v>
      </c>
      <c r="AA14" s="47" t="s">
        <v>88</v>
      </c>
      <c r="AB14" s="54">
        <f>IF(AA14="","",IF(AA14="Preventivo",25%,IF(AA14="Detectivo",15%,10%)))</f>
        <v>0.25</v>
      </c>
      <c r="AC14" s="55" t="s">
        <v>89</v>
      </c>
      <c r="AD14" s="54">
        <f>IF(AC14="","",IF(AC14="Automático",25%,15%))</f>
        <v>0.15</v>
      </c>
      <c r="AE14" s="55" t="s">
        <v>90</v>
      </c>
      <c r="AF14" s="55" t="s">
        <v>91</v>
      </c>
      <c r="AG14" s="56" t="s">
        <v>92</v>
      </c>
      <c r="AH14" s="57" t="str">
        <f>IF(OR(O14="",AA14="",AC14=""),"",IF(AJ14&lt;=20%,"Muy baja",IF(AJ14&lt;=40%,"Baja",IF(AJ14&lt;=60%,"Media",IF(AJ14&lt;=80%,"Alta","Muy alta")))))</f>
        <v>Baja</v>
      </c>
      <c r="AI14" s="49">
        <f>IF($AH14="Muy baja",1,IF($AH14="Baja",2,IF($AH14="Media",3,IF($AH14="Alta",4,IF($AH14="Muy alta",5,"")))))</f>
        <v>2</v>
      </c>
      <c r="AJ14" s="58">
        <f>IF(OR($AA14="Preventivo",$AA14="Detectivo"),($Q14-($Q14*($AD14+$AB14))),$Q14)</f>
        <v>0.24</v>
      </c>
      <c r="AK14" s="58" t="str">
        <f>IF(OR(R14="",AA14="",AC14=""),"",IF(AM14&lt;=20%,"Leve",IF(AM14&lt;=40%,"Menor",IF(AM14&lt;=60%,"Moderado",IF(AM14&lt;=80%,"Mayor","Catastrófico")))))</f>
        <v>Mayor</v>
      </c>
      <c r="AL14" s="49">
        <f>IF($AK14="Leve",1,IF($AK14="Menor",2,IF($AK14="Moderado",3,IF($AK14="Mayor",4,IF($AK14="Catastrófico",5,"")))))</f>
        <v>4</v>
      </c>
      <c r="AM14" s="58">
        <f>IF($AA14="Correctivo",($T14-($T14*($AD14+$AB14))),$T14)</f>
        <v>0.8</v>
      </c>
      <c r="AN14" s="59">
        <f>IF(OR(AI14="",AL14=""),"",AI14*AL14)</f>
        <v>8</v>
      </c>
      <c r="AO14" s="52" t="str">
        <f t="shared" si="2"/>
        <v>ALTA</v>
      </c>
      <c r="AP14" s="60" t="str">
        <f>IF(AO14="","",IF(AO14="Baja","Asumir el Riesgo.",IF(AO14="Moderada","Asumir o reducir el Riesgo.",IF(AO14="Alta","Reducir el Riesgo, Evitar, Compartir o Transferir (pronta atención).",IF(AO14="Extrema","Reducir el Riesgo, Evitar o Compartir (Se requiere acción inmediata).","")))))</f>
        <v>Reducir el Riesgo, Evitar, Compartir o Transferir (pronta atención).</v>
      </c>
      <c r="AQ14" s="61" t="s">
        <v>110</v>
      </c>
      <c r="AR14" s="47">
        <v>2</v>
      </c>
      <c r="AS14" s="62" t="s">
        <v>111</v>
      </c>
      <c r="AT14" s="47" t="s">
        <v>112</v>
      </c>
      <c r="AU14" s="40">
        <v>45108</v>
      </c>
      <c r="AV14" s="40">
        <v>45473</v>
      </c>
      <c r="AW14" s="63" t="s">
        <v>113</v>
      </c>
      <c r="AX14" s="42">
        <v>45169</v>
      </c>
      <c r="AY14" s="65" t="s">
        <v>114</v>
      </c>
      <c r="AZ14" s="43">
        <v>0</v>
      </c>
      <c r="BA14" s="44" t="s">
        <v>366</v>
      </c>
      <c r="BB14" s="64" t="s">
        <v>115</v>
      </c>
      <c r="BC14" s="86">
        <v>45291</v>
      </c>
      <c r="BD14" s="101" t="s">
        <v>384</v>
      </c>
      <c r="BE14" s="64">
        <v>1</v>
      </c>
      <c r="BF14" s="93">
        <f t="shared" ref="BF14:BF39" si="3">IF(BE14="","",IF(OR(AR14=0,AR14="",AV14=""),"",(BE14*100%/AR14)))</f>
        <v>0.5</v>
      </c>
      <c r="BG14" s="87" t="str">
        <f t="shared" ref="BG14:BG39" si="4">IF(BE14="","",IF(BC14&lt;&gt;AV14,IF(BF14=100%,"TERMINADA",IF(BF14&gt;0%,"EN PROCESO"))))</f>
        <v>EN PROCESO</v>
      </c>
      <c r="BH14" s="259" t="s">
        <v>436</v>
      </c>
      <c r="BI14" s="64" t="s">
        <v>115</v>
      </c>
    </row>
    <row r="15" spans="1:61" s="45" customFormat="1" ht="234.6" x14ac:dyDescent="0.2">
      <c r="A15" s="46" t="s">
        <v>69</v>
      </c>
      <c r="B15" s="47" t="s">
        <v>116</v>
      </c>
      <c r="C15" s="47" t="s">
        <v>117</v>
      </c>
      <c r="D15" s="47" t="s">
        <v>118</v>
      </c>
      <c r="E15" s="47" t="s">
        <v>73</v>
      </c>
      <c r="F15" s="47" t="s">
        <v>119</v>
      </c>
      <c r="G15" s="47" t="s">
        <v>120</v>
      </c>
      <c r="H15" s="66" t="s">
        <v>76</v>
      </c>
      <c r="I15" s="66" t="s">
        <v>121</v>
      </c>
      <c r="J15" s="66" t="s">
        <v>122</v>
      </c>
      <c r="K15" s="66" t="s">
        <v>123</v>
      </c>
      <c r="L15" s="47" t="s">
        <v>80</v>
      </c>
      <c r="M15" s="47" t="s">
        <v>124</v>
      </c>
      <c r="N15" s="48" t="s">
        <v>82</v>
      </c>
      <c r="O15" s="46" t="s">
        <v>125</v>
      </c>
      <c r="P15" s="49">
        <f>IF($O15="Muy baja",1,IF($O15="Baja",2,IF($O15="Media",3,IF($O15="Alta",4,IF($O15="Muy alta",5,"")))))</f>
        <v>3</v>
      </c>
      <c r="Q15" s="50">
        <f>IF($O15="Muy baja",20%,IF($O15="Baja",40%,IF($O15="Media",60%,IF($O15="Alta",80%,IF($O15="Muy alta",100%,"")))))</f>
        <v>0.6</v>
      </c>
      <c r="R15" s="47" t="s">
        <v>84</v>
      </c>
      <c r="S15" s="49">
        <f>IF($R15="Leve",1,IF($R15="Menor",2,IF($R15="Moderado",3,IF($R15="Mayor",4,IF($R15="Catastrófico",5,"")))))</f>
        <v>4</v>
      </c>
      <c r="T15" s="50">
        <f>IF($R15="Leve",20%,IF($R15="Menor",40%,IF($R15="Moderado",60%,IF($R15="Mayor",80%,IF($R15="Catastrófico",100%,"")))))</f>
        <v>0.8</v>
      </c>
      <c r="U15" s="51">
        <f t="shared" si="0"/>
        <v>12</v>
      </c>
      <c r="V15" s="52" t="str">
        <f t="shared" si="1"/>
        <v>ALTA</v>
      </c>
      <c r="W15" s="67" t="s">
        <v>126</v>
      </c>
      <c r="X15" s="66" t="s">
        <v>127</v>
      </c>
      <c r="Y15" s="66" t="s">
        <v>128</v>
      </c>
      <c r="Z15" s="53">
        <v>1</v>
      </c>
      <c r="AA15" s="47" t="s">
        <v>88</v>
      </c>
      <c r="AB15" s="54">
        <f>IF(AA15="","",IF(AA15="Preventivo",25%,IF(AA15="Detectivo",15%,10%)))</f>
        <v>0.25</v>
      </c>
      <c r="AC15" s="55" t="s">
        <v>89</v>
      </c>
      <c r="AD15" s="54">
        <f>IF(AC15="","",IF(AC15="Automático",25%,15%))</f>
        <v>0.15</v>
      </c>
      <c r="AE15" s="55" t="s">
        <v>90</v>
      </c>
      <c r="AF15" s="55" t="s">
        <v>91</v>
      </c>
      <c r="AG15" s="56" t="s">
        <v>92</v>
      </c>
      <c r="AH15" s="57" t="str">
        <f>IF(OR(O15="",AA15="",AC15=""),"",IF(AJ15&lt;=20%,"Muy baja",IF(AJ15&lt;=40%,"Baja",IF(AJ15&lt;=60%,"Media",IF(AJ15&lt;=80%,"Alta","Muy alta")))))</f>
        <v>Baja</v>
      </c>
      <c r="AI15" s="49">
        <f>IF($AH15="Muy baja",1,IF($AH15="Baja",2,IF($AH15="Media",3,IF($AH15="Alta",4,IF($AH15="Muy alta",5,"")))))</f>
        <v>2</v>
      </c>
      <c r="AJ15" s="58">
        <f>IF(OR($AA15="Preventivo",$AA15="Detectivo"),($Q15-($Q15*($AD15+$AB15))),$Q15)</f>
        <v>0.36</v>
      </c>
      <c r="AK15" s="58" t="str">
        <f>IF(OR(R15="",AA15="",AC15=""),"",IF(AM15&lt;=20%,"Leve",IF(AM15&lt;=40%,"Menor",IF(AM15&lt;=60%,"Moderado",IF(AM15&lt;=80%,"Mayor","Catastrófico")))))</f>
        <v>Mayor</v>
      </c>
      <c r="AL15" s="49">
        <f>IF($AK15="Leve",1,IF($AK15="Menor",2,IF($AK15="Moderado",3,IF($AK15="Mayor",4,IF($AK15="Catastrófico",5,"")))))</f>
        <v>4</v>
      </c>
      <c r="AM15" s="58">
        <f>IF($AA15="Correctivo",($T15-($T15*($AD15+$AB15))),$T15)</f>
        <v>0.8</v>
      </c>
      <c r="AN15" s="59">
        <f>IF(OR(AI15="",AL15=""),"",AI15*AL15)</f>
        <v>8</v>
      </c>
      <c r="AO15" s="52" t="str">
        <f t="shared" si="2"/>
        <v>ALTA</v>
      </c>
      <c r="AP15" s="60" t="str">
        <f>IF(AO15="","",IF(AO15="Baja","Asumir el Riesgo.",IF(AO15="Moderada","Asumir o reducir el Riesgo.",IF(AO15="Alta","Reducir el Riesgo, Evitar, Compartir o Transferir (pronta atención).",IF(AO15="Extrema","Reducir el Riesgo, Evitar o Compartir (Se requiere acción inmediata).","")))))</f>
        <v>Reducir el Riesgo, Evitar, Compartir o Transferir (pronta atención).</v>
      </c>
      <c r="AQ15" s="68" t="s">
        <v>129</v>
      </c>
      <c r="AR15" s="66">
        <v>2</v>
      </c>
      <c r="AS15" s="69" t="s">
        <v>130</v>
      </c>
      <c r="AT15" s="66" t="s">
        <v>131</v>
      </c>
      <c r="AU15" s="70">
        <v>44927</v>
      </c>
      <c r="AV15" s="71">
        <v>45291</v>
      </c>
      <c r="AW15" s="63" t="s">
        <v>132</v>
      </c>
      <c r="AX15" s="42">
        <v>45169</v>
      </c>
      <c r="AY15" s="65" t="s">
        <v>367</v>
      </c>
      <c r="AZ15" s="43">
        <v>0.75</v>
      </c>
      <c r="BA15" s="44" t="s">
        <v>374</v>
      </c>
      <c r="BB15" s="64" t="s">
        <v>115</v>
      </c>
      <c r="BC15" s="86">
        <v>45291</v>
      </c>
      <c r="BD15" s="98" t="s">
        <v>399</v>
      </c>
      <c r="BE15" s="64">
        <v>2</v>
      </c>
      <c r="BF15" s="93">
        <f t="shared" si="3"/>
        <v>1</v>
      </c>
      <c r="BG15" s="87" t="str">
        <f>IF(BE15="","",IF(BC15&gt;=AV15,IF(BF15=100%,"TERMINADA",IF(BF15&gt;0%,"EN PROCESO"))))</f>
        <v>TERMINADA</v>
      </c>
      <c r="BH15" s="259" t="s">
        <v>434</v>
      </c>
      <c r="BI15" s="64" t="s">
        <v>97</v>
      </c>
    </row>
    <row r="16" spans="1:61" s="45" customFormat="1" ht="397.8" x14ac:dyDescent="0.2">
      <c r="A16" s="46" t="s">
        <v>133</v>
      </c>
      <c r="B16" s="47" t="s">
        <v>134</v>
      </c>
      <c r="C16" s="47" t="s">
        <v>135</v>
      </c>
      <c r="D16" s="47" t="s">
        <v>136</v>
      </c>
      <c r="E16" s="47" t="s">
        <v>73</v>
      </c>
      <c r="F16" s="47" t="s">
        <v>137</v>
      </c>
      <c r="G16" s="47" t="s">
        <v>120</v>
      </c>
      <c r="H16" s="47" t="s">
        <v>138</v>
      </c>
      <c r="I16" s="66" t="s">
        <v>139</v>
      </c>
      <c r="J16" s="47" t="s">
        <v>140</v>
      </c>
      <c r="K16" s="47" t="s">
        <v>141</v>
      </c>
      <c r="L16" s="47" t="s">
        <v>80</v>
      </c>
      <c r="M16" s="47" t="s">
        <v>81</v>
      </c>
      <c r="N16" s="48" t="s">
        <v>82</v>
      </c>
      <c r="O16" s="46" t="s">
        <v>106</v>
      </c>
      <c r="P16" s="49">
        <f t="shared" ref="P16:P36" si="5">IF($O16="Muy baja",1,IF($O16="Baja",2,IF($O16="Media",3,IF($O16="Alta",4,IF($O16="Muy alta",5,"")))))</f>
        <v>2</v>
      </c>
      <c r="Q16" s="50">
        <f t="shared" ref="Q16:Q36" si="6">IF($O16="Muy baja",20%,IF($O16="Baja",40%,IF($O16="Media",60%,IF($O16="Alta",80%,IF($O16="Muy alta",100%,"")))))</f>
        <v>0.4</v>
      </c>
      <c r="R16" s="47" t="s">
        <v>84</v>
      </c>
      <c r="S16" s="49">
        <f t="shared" ref="S16:S36" si="7">IF($R16="Leve",1,IF($R16="Menor",2,IF($R16="Moderado",3,IF($R16="Mayor",4,IF($R16="Catastrófico",5,"")))))</f>
        <v>4</v>
      </c>
      <c r="T16" s="50">
        <f t="shared" ref="T16:T36" si="8">IF($R16="Leve",20%,IF($R16="Menor",40%,IF($R16="Moderado",60%,IF($R16="Mayor",80%,IF($R16="Catastrófico",100%,"")))))</f>
        <v>0.8</v>
      </c>
      <c r="U16" s="51">
        <f t="shared" si="0"/>
        <v>8</v>
      </c>
      <c r="V16" s="52" t="str">
        <f t="shared" si="1"/>
        <v>ALTA</v>
      </c>
      <c r="W16" s="67" t="s">
        <v>142</v>
      </c>
      <c r="X16" s="66" t="s">
        <v>143</v>
      </c>
      <c r="Y16" s="66" t="s">
        <v>144</v>
      </c>
      <c r="Z16" s="53">
        <v>1</v>
      </c>
      <c r="AA16" s="47" t="s">
        <v>88</v>
      </c>
      <c r="AB16" s="54">
        <f t="shared" ref="AB16:AB39" si="9">IF(AA16="","",IF(AA16="Preventivo",25%,IF(AA16="Detectivo",15%,10%)))</f>
        <v>0.25</v>
      </c>
      <c r="AC16" s="55" t="s">
        <v>89</v>
      </c>
      <c r="AD16" s="54">
        <f t="shared" ref="AD16:AD39" si="10">IF(AC16="","",IF(AC16="Automático",25%,15%))</f>
        <v>0.15</v>
      </c>
      <c r="AE16" s="55" t="s">
        <v>90</v>
      </c>
      <c r="AF16" s="55" t="s">
        <v>91</v>
      </c>
      <c r="AG16" s="56" t="s">
        <v>92</v>
      </c>
      <c r="AH16" s="57" t="str">
        <f t="shared" ref="AH16:AH32" si="11">IF(OR(O16="",AA16="",AC16=""),"",IF(AJ16&lt;=20%,"Muy baja",IF(AJ16&lt;=40%,"Baja",IF(AJ16&lt;=60%,"Media",IF(AJ16&lt;=80%,"Alta","Muy alta")))))</f>
        <v>Baja</v>
      </c>
      <c r="AI16" s="49">
        <f t="shared" ref="AI16:AI39" si="12">IF($AH16="Muy baja",1,IF($AH16="Baja",2,IF($AH16="Media",3,IF($AH16="Alta",4,IF($AH16="Muy alta",5,"")))))</f>
        <v>2</v>
      </c>
      <c r="AJ16" s="58">
        <f t="shared" ref="AJ16:AJ36" si="13">IF(OR($AA16="Preventivo",$AA16="Detectivo"),($Q16-($Q16*($AD16+$AB16))),$Q16)</f>
        <v>0.24</v>
      </c>
      <c r="AK16" s="58" t="str">
        <f t="shared" ref="AK16:AK32" si="14">IF(OR(R16="",AA16="",AC16=""),"",IF(AM16&lt;=20%,"Leve",IF(AM16&lt;=40%,"Menor",IF(AM16&lt;=60%,"Moderado",IF(AM16&lt;=80%,"Mayor","Catastrófico")))))</f>
        <v>Mayor</v>
      </c>
      <c r="AL16" s="49">
        <f t="shared" ref="AL16:AL37" si="15">IF($AK16="Leve",1,IF($AK16="Menor",2,IF($AK16="Moderado",3,IF($AK16="Mayor",4,IF($AK16="Catastrófico",5,"")))))</f>
        <v>4</v>
      </c>
      <c r="AM16" s="58">
        <f t="shared" ref="AM16:AM36" si="16">IF($AA16="Correctivo",($T16-($T16*($AD16+$AB16))),$T16)</f>
        <v>0.8</v>
      </c>
      <c r="AN16" s="59">
        <f t="shared" ref="AN16:AN32" si="17">IF(OR(AI16="",AL16=""),"",AI16*AL16)</f>
        <v>8</v>
      </c>
      <c r="AO16" s="52" t="str">
        <f t="shared" si="2"/>
        <v>ALTA</v>
      </c>
      <c r="AP16" s="60" t="str">
        <f t="shared" ref="AP16:AP36" si="18">IF(AO16="","",IF(AO16="Baja","Asumir el Riesgo.",IF(AO16="Moderada","Asumir o reducir el Riesgo.",IF(AO16="Alta","Reducir el Riesgo, Evitar, Compartir o Transferir (pronta atención).",IF(AO16="Extrema","Reducir el Riesgo, Evitar o Compartir (Se requiere acción inmediata).","")))))</f>
        <v>Reducir el Riesgo, Evitar, Compartir o Transferir (pronta atención).</v>
      </c>
      <c r="AQ16" s="72" t="s">
        <v>145</v>
      </c>
      <c r="AR16" s="73">
        <v>1</v>
      </c>
      <c r="AS16" s="62" t="s">
        <v>146</v>
      </c>
      <c r="AT16" s="47" t="s">
        <v>147</v>
      </c>
      <c r="AU16" s="71">
        <v>45103</v>
      </c>
      <c r="AV16" s="74">
        <v>45468</v>
      </c>
      <c r="AW16" s="75" t="s">
        <v>148</v>
      </c>
      <c r="AX16" s="42">
        <v>45169</v>
      </c>
      <c r="AY16" s="76" t="s">
        <v>405</v>
      </c>
      <c r="AZ16" s="43">
        <v>0.3</v>
      </c>
      <c r="BA16" s="44" t="s">
        <v>374</v>
      </c>
      <c r="BB16" s="64" t="s">
        <v>149</v>
      </c>
      <c r="BC16" s="86">
        <v>45291</v>
      </c>
      <c r="BD16" s="96"/>
      <c r="BE16" s="64">
        <v>0.5</v>
      </c>
      <c r="BF16" s="93">
        <f t="shared" si="3"/>
        <v>0.5</v>
      </c>
      <c r="BG16" s="87" t="str">
        <f t="shared" si="4"/>
        <v>EN PROCESO</v>
      </c>
      <c r="BH16" s="260" t="s">
        <v>406</v>
      </c>
      <c r="BI16" s="64" t="s">
        <v>115</v>
      </c>
    </row>
    <row r="17" spans="1:61" s="45" customFormat="1" ht="275.39999999999998" x14ac:dyDescent="0.2">
      <c r="A17" s="46" t="s">
        <v>133</v>
      </c>
      <c r="B17" s="47" t="s">
        <v>150</v>
      </c>
      <c r="C17" s="47" t="s">
        <v>151</v>
      </c>
      <c r="D17" s="47" t="s">
        <v>152</v>
      </c>
      <c r="E17" s="47" t="s">
        <v>73</v>
      </c>
      <c r="F17" s="47" t="s">
        <v>153</v>
      </c>
      <c r="G17" s="47" t="s">
        <v>75</v>
      </c>
      <c r="H17" s="47" t="s">
        <v>76</v>
      </c>
      <c r="I17" s="66" t="s">
        <v>154</v>
      </c>
      <c r="J17" s="66" t="s">
        <v>155</v>
      </c>
      <c r="K17" s="47" t="s">
        <v>156</v>
      </c>
      <c r="L17" s="47" t="s">
        <v>80</v>
      </c>
      <c r="M17" s="47" t="s">
        <v>81</v>
      </c>
      <c r="N17" s="48" t="s">
        <v>82</v>
      </c>
      <c r="O17" s="46" t="s">
        <v>125</v>
      </c>
      <c r="P17" s="49">
        <f t="shared" si="5"/>
        <v>3</v>
      </c>
      <c r="Q17" s="50">
        <f t="shared" si="6"/>
        <v>0.6</v>
      </c>
      <c r="R17" s="47" t="s">
        <v>84</v>
      </c>
      <c r="S17" s="49">
        <f t="shared" si="7"/>
        <v>4</v>
      </c>
      <c r="T17" s="50">
        <f t="shared" si="8"/>
        <v>0.8</v>
      </c>
      <c r="U17" s="51">
        <f t="shared" si="0"/>
        <v>12</v>
      </c>
      <c r="V17" s="52" t="str">
        <f t="shared" si="1"/>
        <v>ALTA</v>
      </c>
      <c r="W17" s="67" t="s">
        <v>157</v>
      </c>
      <c r="X17" s="66" t="s">
        <v>158</v>
      </c>
      <c r="Y17" s="66" t="s">
        <v>159</v>
      </c>
      <c r="Z17" s="53">
        <v>1</v>
      </c>
      <c r="AA17" s="47" t="s">
        <v>88</v>
      </c>
      <c r="AB17" s="54">
        <f t="shared" si="9"/>
        <v>0.25</v>
      </c>
      <c r="AC17" s="55" t="s">
        <v>89</v>
      </c>
      <c r="AD17" s="54">
        <f t="shared" si="10"/>
        <v>0.15</v>
      </c>
      <c r="AE17" s="55" t="s">
        <v>90</v>
      </c>
      <c r="AF17" s="55" t="s">
        <v>91</v>
      </c>
      <c r="AG17" s="56" t="s">
        <v>92</v>
      </c>
      <c r="AH17" s="57" t="str">
        <f t="shared" si="11"/>
        <v>Baja</v>
      </c>
      <c r="AI17" s="49">
        <f t="shared" si="12"/>
        <v>2</v>
      </c>
      <c r="AJ17" s="58">
        <f t="shared" si="13"/>
        <v>0.36</v>
      </c>
      <c r="AK17" s="58" t="str">
        <f t="shared" si="14"/>
        <v>Mayor</v>
      </c>
      <c r="AL17" s="49">
        <f t="shared" si="15"/>
        <v>4</v>
      </c>
      <c r="AM17" s="58">
        <f t="shared" si="16"/>
        <v>0.8</v>
      </c>
      <c r="AN17" s="59">
        <f t="shared" si="17"/>
        <v>8</v>
      </c>
      <c r="AO17" s="52" t="str">
        <f t="shared" si="2"/>
        <v>ALTA</v>
      </c>
      <c r="AP17" s="60" t="str">
        <f t="shared" si="18"/>
        <v>Reducir el Riesgo, Evitar, Compartir o Transferir (pronta atención).</v>
      </c>
      <c r="AQ17" s="68" t="s">
        <v>160</v>
      </c>
      <c r="AR17" s="66">
        <v>3</v>
      </c>
      <c r="AS17" s="69" t="s">
        <v>161</v>
      </c>
      <c r="AT17" s="66" t="s">
        <v>162</v>
      </c>
      <c r="AU17" s="70">
        <v>45103</v>
      </c>
      <c r="AV17" s="70">
        <v>45291</v>
      </c>
      <c r="AW17" s="77" t="s">
        <v>163</v>
      </c>
      <c r="AX17" s="42">
        <v>45169</v>
      </c>
      <c r="AY17" s="65" t="s">
        <v>407</v>
      </c>
      <c r="AZ17" s="43">
        <v>0.67</v>
      </c>
      <c r="BA17" s="44" t="s">
        <v>374</v>
      </c>
      <c r="BB17" s="64" t="s">
        <v>115</v>
      </c>
      <c r="BC17" s="86">
        <v>45291</v>
      </c>
      <c r="BD17" s="98" t="s">
        <v>379</v>
      </c>
      <c r="BE17" s="64">
        <v>3</v>
      </c>
      <c r="BF17" s="93">
        <f t="shared" si="3"/>
        <v>1</v>
      </c>
      <c r="BG17" s="87" t="str">
        <f>IF(BE17="","",IF(BC17&gt;=AV17,IF(BF17=100%,"TERMINADA",IF(BF17&gt;0%,"EN PROCESO"))))</f>
        <v>TERMINADA</v>
      </c>
      <c r="BH17" s="259" t="s">
        <v>439</v>
      </c>
      <c r="BI17" s="64" t="s">
        <v>207</v>
      </c>
    </row>
    <row r="18" spans="1:61" s="45" customFormat="1" ht="306" x14ac:dyDescent="0.2">
      <c r="A18" s="46" t="s">
        <v>133</v>
      </c>
      <c r="B18" s="47" t="s">
        <v>164</v>
      </c>
      <c r="C18" s="47" t="s">
        <v>165</v>
      </c>
      <c r="D18" s="47" t="s">
        <v>166</v>
      </c>
      <c r="E18" s="47" t="s">
        <v>73</v>
      </c>
      <c r="F18" s="47" t="s">
        <v>167</v>
      </c>
      <c r="G18" s="47" t="s">
        <v>120</v>
      </c>
      <c r="H18" s="78" t="s">
        <v>76</v>
      </c>
      <c r="I18" s="73" t="s">
        <v>168</v>
      </c>
      <c r="J18" s="78" t="s">
        <v>169</v>
      </c>
      <c r="K18" s="73" t="s">
        <v>170</v>
      </c>
      <c r="L18" s="47" t="s">
        <v>80</v>
      </c>
      <c r="M18" s="47" t="s">
        <v>124</v>
      </c>
      <c r="N18" s="48" t="s">
        <v>82</v>
      </c>
      <c r="O18" s="46" t="s">
        <v>106</v>
      </c>
      <c r="P18" s="49">
        <f t="shared" si="5"/>
        <v>2</v>
      </c>
      <c r="Q18" s="50">
        <f t="shared" si="6"/>
        <v>0.4</v>
      </c>
      <c r="R18" s="47" t="s">
        <v>84</v>
      </c>
      <c r="S18" s="49">
        <f t="shared" si="7"/>
        <v>4</v>
      </c>
      <c r="T18" s="50">
        <f t="shared" si="8"/>
        <v>0.8</v>
      </c>
      <c r="U18" s="51">
        <f t="shared" si="0"/>
        <v>8</v>
      </c>
      <c r="V18" s="52" t="str">
        <f t="shared" si="1"/>
        <v>ALTA</v>
      </c>
      <c r="W18" s="67" t="s">
        <v>171</v>
      </c>
      <c r="X18" s="66" t="s">
        <v>172</v>
      </c>
      <c r="Y18" s="66" t="s">
        <v>173</v>
      </c>
      <c r="Z18" s="53">
        <v>1</v>
      </c>
      <c r="AA18" s="47" t="s">
        <v>88</v>
      </c>
      <c r="AB18" s="54">
        <f t="shared" si="9"/>
        <v>0.25</v>
      </c>
      <c r="AC18" s="55" t="s">
        <v>89</v>
      </c>
      <c r="AD18" s="54">
        <f t="shared" si="10"/>
        <v>0.15</v>
      </c>
      <c r="AE18" s="55" t="s">
        <v>90</v>
      </c>
      <c r="AF18" s="55" t="s">
        <v>91</v>
      </c>
      <c r="AG18" s="56" t="s">
        <v>92</v>
      </c>
      <c r="AH18" s="57" t="str">
        <f t="shared" si="11"/>
        <v>Baja</v>
      </c>
      <c r="AI18" s="49">
        <f t="shared" si="12"/>
        <v>2</v>
      </c>
      <c r="AJ18" s="58">
        <f t="shared" si="13"/>
        <v>0.24</v>
      </c>
      <c r="AK18" s="58" t="str">
        <f t="shared" si="14"/>
        <v>Mayor</v>
      </c>
      <c r="AL18" s="49">
        <f t="shared" si="15"/>
        <v>4</v>
      </c>
      <c r="AM18" s="58">
        <f t="shared" si="16"/>
        <v>0.8</v>
      </c>
      <c r="AN18" s="59">
        <f t="shared" si="17"/>
        <v>8</v>
      </c>
      <c r="AO18" s="52" t="str">
        <f t="shared" si="2"/>
        <v>ALTA</v>
      </c>
      <c r="AP18" s="60" t="str">
        <f t="shared" si="18"/>
        <v>Reducir el Riesgo, Evitar, Compartir o Transferir (pronta atención).</v>
      </c>
      <c r="AQ18" s="68" t="s">
        <v>174</v>
      </c>
      <c r="AR18" s="66">
        <v>6</v>
      </c>
      <c r="AS18" s="69" t="s">
        <v>175</v>
      </c>
      <c r="AT18" s="66" t="s">
        <v>176</v>
      </c>
      <c r="AU18" s="70">
        <v>44927</v>
      </c>
      <c r="AV18" s="70">
        <v>45291</v>
      </c>
      <c r="AW18" s="75" t="s">
        <v>177</v>
      </c>
      <c r="AX18" s="42">
        <v>45169</v>
      </c>
      <c r="AY18" s="76" t="s">
        <v>408</v>
      </c>
      <c r="AZ18" s="43">
        <v>0.67</v>
      </c>
      <c r="BA18" s="44" t="s">
        <v>374</v>
      </c>
      <c r="BB18" s="64" t="s">
        <v>149</v>
      </c>
      <c r="BC18" s="86">
        <v>45291</v>
      </c>
      <c r="BD18" s="99" t="s">
        <v>380</v>
      </c>
      <c r="BE18" s="64">
        <v>6</v>
      </c>
      <c r="BF18" s="93">
        <f t="shared" si="3"/>
        <v>1</v>
      </c>
      <c r="BG18" s="87" t="str">
        <f>IF(BE18="","",IF(BC18&gt;=AV18,IF(BF18=100%,"TERMINADA",IF(BF18&gt;0%,"EN PROCESO"))))</f>
        <v>TERMINADA</v>
      </c>
      <c r="BH18" s="260" t="s">
        <v>440</v>
      </c>
      <c r="BI18" s="64" t="s">
        <v>207</v>
      </c>
    </row>
    <row r="19" spans="1:61" s="45" customFormat="1" ht="193.8" x14ac:dyDescent="0.2">
      <c r="A19" s="46" t="s">
        <v>133</v>
      </c>
      <c r="B19" s="47" t="s">
        <v>178</v>
      </c>
      <c r="C19" s="47" t="s">
        <v>179</v>
      </c>
      <c r="D19" s="47" t="s">
        <v>180</v>
      </c>
      <c r="E19" s="47" t="s">
        <v>73</v>
      </c>
      <c r="F19" s="47" t="s">
        <v>181</v>
      </c>
      <c r="G19" s="47" t="s">
        <v>75</v>
      </c>
      <c r="H19" s="197" t="s">
        <v>76</v>
      </c>
      <c r="I19" s="197" t="s">
        <v>182</v>
      </c>
      <c r="J19" s="197" t="s">
        <v>183</v>
      </c>
      <c r="K19" s="197" t="s">
        <v>184</v>
      </c>
      <c r="L19" s="47" t="s">
        <v>80</v>
      </c>
      <c r="M19" s="47" t="s">
        <v>81</v>
      </c>
      <c r="N19" s="198" t="s">
        <v>82</v>
      </c>
      <c r="O19" s="199" t="s">
        <v>125</v>
      </c>
      <c r="P19" s="49">
        <f t="shared" si="5"/>
        <v>3</v>
      </c>
      <c r="Q19" s="50">
        <f t="shared" si="6"/>
        <v>0.6</v>
      </c>
      <c r="R19" s="197" t="s">
        <v>84</v>
      </c>
      <c r="S19" s="49">
        <f t="shared" si="7"/>
        <v>4</v>
      </c>
      <c r="T19" s="50">
        <f t="shared" si="8"/>
        <v>0.8</v>
      </c>
      <c r="U19" s="214">
        <f t="shared" si="0"/>
        <v>12</v>
      </c>
      <c r="V19" s="215" t="str">
        <f t="shared" si="1"/>
        <v>ALTA</v>
      </c>
      <c r="W19" s="199" t="s">
        <v>185</v>
      </c>
      <c r="X19" s="197" t="s">
        <v>186</v>
      </c>
      <c r="Y19" s="197" t="s">
        <v>187</v>
      </c>
      <c r="Z19" s="217">
        <v>1</v>
      </c>
      <c r="AA19" s="197" t="s">
        <v>88</v>
      </c>
      <c r="AB19" s="212">
        <f>IF(AA19="","",IF(AA19="Preventivo",25%,IF(AA19="Detectivo",15%,10%)))</f>
        <v>0.25</v>
      </c>
      <c r="AC19" s="213" t="s">
        <v>89</v>
      </c>
      <c r="AD19" s="212">
        <f t="shared" si="10"/>
        <v>0.15</v>
      </c>
      <c r="AE19" s="213" t="s">
        <v>90</v>
      </c>
      <c r="AF19" s="213" t="s">
        <v>91</v>
      </c>
      <c r="AG19" s="224" t="s">
        <v>92</v>
      </c>
      <c r="AH19" s="225" t="str">
        <f t="shared" si="11"/>
        <v>Baja</v>
      </c>
      <c r="AI19" s="216">
        <f t="shared" si="12"/>
        <v>2</v>
      </c>
      <c r="AJ19" s="218">
        <f t="shared" si="13"/>
        <v>0.36</v>
      </c>
      <c r="AK19" s="218" t="str">
        <f t="shared" si="14"/>
        <v>Mayor</v>
      </c>
      <c r="AL19" s="216">
        <f t="shared" si="15"/>
        <v>4</v>
      </c>
      <c r="AM19" s="218">
        <f t="shared" si="16"/>
        <v>0.8</v>
      </c>
      <c r="AN19" s="219">
        <f t="shared" si="17"/>
        <v>8</v>
      </c>
      <c r="AO19" s="215" t="str">
        <f t="shared" si="2"/>
        <v>ALTA</v>
      </c>
      <c r="AP19" s="220" t="str">
        <f t="shared" si="18"/>
        <v>Reducir el Riesgo, Evitar, Compartir o Transferir (pronta atención).</v>
      </c>
      <c r="AQ19" s="221" t="s">
        <v>188</v>
      </c>
      <c r="AR19" s="222">
        <v>2</v>
      </c>
      <c r="AS19" s="234" t="s">
        <v>189</v>
      </c>
      <c r="AT19" s="197" t="s">
        <v>190</v>
      </c>
      <c r="AU19" s="235">
        <v>45107</v>
      </c>
      <c r="AV19" s="237">
        <v>45472</v>
      </c>
      <c r="AW19" s="238" t="s">
        <v>191</v>
      </c>
      <c r="AX19" s="239">
        <v>45169</v>
      </c>
      <c r="AY19" s="226" t="s">
        <v>409</v>
      </c>
      <c r="AZ19" s="228">
        <v>0.25</v>
      </c>
      <c r="BA19" s="230" t="s">
        <v>374</v>
      </c>
      <c r="BB19" s="232" t="s">
        <v>115</v>
      </c>
      <c r="BC19" s="86">
        <v>45291</v>
      </c>
      <c r="BD19" s="99" t="s">
        <v>381</v>
      </c>
      <c r="BE19" s="64">
        <v>1</v>
      </c>
      <c r="BF19" s="93">
        <f t="shared" si="3"/>
        <v>0.5</v>
      </c>
      <c r="BG19" s="87" t="str">
        <f t="shared" si="4"/>
        <v>EN PROCESO</v>
      </c>
      <c r="BH19" s="259" t="s">
        <v>410</v>
      </c>
      <c r="BI19" s="64" t="s">
        <v>207</v>
      </c>
    </row>
    <row r="20" spans="1:61" s="45" customFormat="1" ht="214.2" x14ac:dyDescent="0.2">
      <c r="A20" s="46" t="s">
        <v>133</v>
      </c>
      <c r="B20" s="47" t="s">
        <v>178</v>
      </c>
      <c r="C20" s="47" t="s">
        <v>179</v>
      </c>
      <c r="D20" s="47" t="s">
        <v>180</v>
      </c>
      <c r="E20" s="47" t="s">
        <v>73</v>
      </c>
      <c r="F20" s="47" t="s">
        <v>181</v>
      </c>
      <c r="G20" s="47" t="s">
        <v>75</v>
      </c>
      <c r="H20" s="197"/>
      <c r="I20" s="197"/>
      <c r="J20" s="197"/>
      <c r="K20" s="197"/>
      <c r="L20" s="47" t="s">
        <v>192</v>
      </c>
      <c r="M20" s="47" t="s">
        <v>193</v>
      </c>
      <c r="N20" s="198"/>
      <c r="O20" s="199"/>
      <c r="P20" s="49"/>
      <c r="Q20" s="50"/>
      <c r="R20" s="197"/>
      <c r="S20" s="49"/>
      <c r="T20" s="50"/>
      <c r="U20" s="214"/>
      <c r="V20" s="215"/>
      <c r="W20" s="199"/>
      <c r="X20" s="216"/>
      <c r="Y20" s="216"/>
      <c r="Z20" s="217"/>
      <c r="AA20" s="197"/>
      <c r="AB20" s="212"/>
      <c r="AC20" s="213"/>
      <c r="AD20" s="212"/>
      <c r="AE20" s="213"/>
      <c r="AF20" s="213"/>
      <c r="AG20" s="224"/>
      <c r="AH20" s="225"/>
      <c r="AI20" s="216"/>
      <c r="AJ20" s="218"/>
      <c r="AK20" s="218"/>
      <c r="AL20" s="216"/>
      <c r="AM20" s="218"/>
      <c r="AN20" s="219"/>
      <c r="AO20" s="215"/>
      <c r="AP20" s="220"/>
      <c r="AQ20" s="221"/>
      <c r="AR20" s="223"/>
      <c r="AS20" s="234"/>
      <c r="AT20" s="197"/>
      <c r="AU20" s="236"/>
      <c r="AV20" s="197"/>
      <c r="AW20" s="238"/>
      <c r="AX20" s="240"/>
      <c r="AY20" s="227"/>
      <c r="AZ20" s="229"/>
      <c r="BA20" s="231"/>
      <c r="BB20" s="233"/>
      <c r="BC20" s="86">
        <v>45291</v>
      </c>
      <c r="BD20" s="99" t="s">
        <v>381</v>
      </c>
      <c r="BE20" s="64">
        <v>1</v>
      </c>
      <c r="BF20" s="93">
        <f>IF(BE20="","",IF(OR(AR19=0,AR19="",AV19=""),"",(BE20*100%/AR19)))</f>
        <v>0.5</v>
      </c>
      <c r="BG20" s="87" t="str">
        <f t="shared" si="4"/>
        <v>EN PROCESO</v>
      </c>
      <c r="BH20" s="259" t="s">
        <v>411</v>
      </c>
      <c r="BI20" s="64" t="s">
        <v>207</v>
      </c>
    </row>
    <row r="21" spans="1:61" s="45" customFormat="1" ht="295.8" x14ac:dyDescent="0.2">
      <c r="A21" s="46" t="s">
        <v>194</v>
      </c>
      <c r="B21" s="47" t="s">
        <v>195</v>
      </c>
      <c r="C21" s="47" t="s">
        <v>196</v>
      </c>
      <c r="D21" s="47" t="s">
        <v>197</v>
      </c>
      <c r="E21" s="47" t="s">
        <v>73</v>
      </c>
      <c r="F21" s="47" t="s">
        <v>198</v>
      </c>
      <c r="G21" s="47" t="s">
        <v>75</v>
      </c>
      <c r="H21" s="47" t="s">
        <v>76</v>
      </c>
      <c r="I21" s="47" t="s">
        <v>199</v>
      </c>
      <c r="J21" s="47" t="s">
        <v>200</v>
      </c>
      <c r="K21" s="47" t="s">
        <v>201</v>
      </c>
      <c r="L21" s="47" t="s">
        <v>80</v>
      </c>
      <c r="M21" s="47" t="s">
        <v>81</v>
      </c>
      <c r="N21" s="48" t="s">
        <v>105</v>
      </c>
      <c r="O21" s="46" t="s">
        <v>83</v>
      </c>
      <c r="P21" s="49">
        <f t="shared" si="5"/>
        <v>1</v>
      </c>
      <c r="Q21" s="50">
        <f t="shared" si="6"/>
        <v>0.2</v>
      </c>
      <c r="R21" s="47" t="s">
        <v>84</v>
      </c>
      <c r="S21" s="49">
        <f t="shared" si="7"/>
        <v>4</v>
      </c>
      <c r="T21" s="50">
        <f t="shared" si="8"/>
        <v>0.8</v>
      </c>
      <c r="U21" s="51">
        <f t="shared" si="0"/>
        <v>4</v>
      </c>
      <c r="V21" s="52" t="str">
        <f t="shared" si="1"/>
        <v>MODERADA</v>
      </c>
      <c r="W21" s="46" t="s">
        <v>202</v>
      </c>
      <c r="X21" s="47" t="s">
        <v>203</v>
      </c>
      <c r="Y21" s="47" t="s">
        <v>204</v>
      </c>
      <c r="Z21" s="53">
        <v>1</v>
      </c>
      <c r="AA21" s="47" t="s">
        <v>88</v>
      </c>
      <c r="AB21" s="54">
        <f t="shared" si="9"/>
        <v>0.25</v>
      </c>
      <c r="AC21" s="55" t="s">
        <v>89</v>
      </c>
      <c r="AD21" s="54">
        <f t="shared" si="10"/>
        <v>0.15</v>
      </c>
      <c r="AE21" s="55" t="s">
        <v>90</v>
      </c>
      <c r="AF21" s="55" t="s">
        <v>91</v>
      </c>
      <c r="AG21" s="56" t="s">
        <v>92</v>
      </c>
      <c r="AH21" s="57" t="str">
        <f t="shared" si="11"/>
        <v>Muy baja</v>
      </c>
      <c r="AI21" s="49">
        <f t="shared" si="12"/>
        <v>1</v>
      </c>
      <c r="AJ21" s="58">
        <f t="shared" si="13"/>
        <v>0.12</v>
      </c>
      <c r="AK21" s="58" t="str">
        <f t="shared" si="14"/>
        <v>Mayor</v>
      </c>
      <c r="AL21" s="49">
        <f t="shared" si="15"/>
        <v>4</v>
      </c>
      <c r="AM21" s="58">
        <f t="shared" si="16"/>
        <v>0.8</v>
      </c>
      <c r="AN21" s="59">
        <f t="shared" si="17"/>
        <v>4</v>
      </c>
      <c r="AO21" s="52" t="str">
        <f t="shared" si="2"/>
        <v>MODERADA</v>
      </c>
      <c r="AP21" s="60" t="str">
        <f t="shared" si="18"/>
        <v>Asumir o reducir el Riesgo.</v>
      </c>
      <c r="AQ21" s="61" t="s">
        <v>412</v>
      </c>
      <c r="AR21" s="47">
        <v>2</v>
      </c>
      <c r="AS21" s="62" t="s">
        <v>205</v>
      </c>
      <c r="AT21" s="47" t="s">
        <v>206</v>
      </c>
      <c r="AU21" s="71">
        <v>45139</v>
      </c>
      <c r="AV21" s="71">
        <v>45504</v>
      </c>
      <c r="AW21" s="75" t="s">
        <v>413</v>
      </c>
      <c r="AX21" s="42">
        <v>45169</v>
      </c>
      <c r="AY21" s="65" t="s">
        <v>414</v>
      </c>
      <c r="AZ21" s="43">
        <v>0</v>
      </c>
      <c r="BA21" s="44" t="s">
        <v>366</v>
      </c>
      <c r="BB21" s="64" t="s">
        <v>207</v>
      </c>
      <c r="BC21" s="86">
        <v>45291</v>
      </c>
      <c r="BD21" s="76" t="s">
        <v>415</v>
      </c>
      <c r="BE21" s="64">
        <v>0.3</v>
      </c>
      <c r="BF21" s="93">
        <f t="shared" si="3"/>
        <v>0.15</v>
      </c>
      <c r="BG21" s="87" t="str">
        <f t="shared" si="4"/>
        <v>EN PROCESO</v>
      </c>
      <c r="BH21" s="260" t="s">
        <v>437</v>
      </c>
      <c r="BI21" s="64" t="s">
        <v>115</v>
      </c>
    </row>
    <row r="22" spans="1:61" s="45" customFormat="1" ht="204" x14ac:dyDescent="0.2">
      <c r="A22" s="46" t="s">
        <v>194</v>
      </c>
      <c r="B22" s="47" t="s">
        <v>208</v>
      </c>
      <c r="C22" s="197" t="s">
        <v>209</v>
      </c>
      <c r="D22" s="197" t="s">
        <v>210</v>
      </c>
      <c r="E22" s="47" t="s">
        <v>73</v>
      </c>
      <c r="F22" s="47" t="s">
        <v>211</v>
      </c>
      <c r="G22" s="197" t="s">
        <v>120</v>
      </c>
      <c r="H22" s="197" t="s">
        <v>76</v>
      </c>
      <c r="I22" s="197" t="s">
        <v>212</v>
      </c>
      <c r="J22" s="197" t="s">
        <v>213</v>
      </c>
      <c r="K22" s="197" t="s">
        <v>214</v>
      </c>
      <c r="L22" s="197" t="s">
        <v>80</v>
      </c>
      <c r="M22" s="197" t="s">
        <v>81</v>
      </c>
      <c r="N22" s="198" t="s">
        <v>82</v>
      </c>
      <c r="O22" s="199" t="s">
        <v>106</v>
      </c>
      <c r="P22" s="216">
        <f t="shared" si="5"/>
        <v>2</v>
      </c>
      <c r="Q22" s="241">
        <f t="shared" si="6"/>
        <v>0.4</v>
      </c>
      <c r="R22" s="197" t="s">
        <v>84</v>
      </c>
      <c r="S22" s="216">
        <f t="shared" si="7"/>
        <v>4</v>
      </c>
      <c r="T22" s="241">
        <f t="shared" si="8"/>
        <v>0.8</v>
      </c>
      <c r="U22" s="214">
        <f t="shared" si="0"/>
        <v>8</v>
      </c>
      <c r="V22" s="215" t="str">
        <f t="shared" si="1"/>
        <v>ALTA</v>
      </c>
      <c r="W22" s="46" t="s">
        <v>215</v>
      </c>
      <c r="X22" s="47" t="s">
        <v>216</v>
      </c>
      <c r="Y22" s="47" t="s">
        <v>217</v>
      </c>
      <c r="Z22" s="53">
        <v>0.4</v>
      </c>
      <c r="AA22" s="47" t="s">
        <v>88</v>
      </c>
      <c r="AB22" s="54">
        <f t="shared" si="9"/>
        <v>0.25</v>
      </c>
      <c r="AC22" s="55" t="s">
        <v>89</v>
      </c>
      <c r="AD22" s="54">
        <f t="shared" si="10"/>
        <v>0.15</v>
      </c>
      <c r="AE22" s="55" t="s">
        <v>90</v>
      </c>
      <c r="AF22" s="55" t="s">
        <v>91</v>
      </c>
      <c r="AG22" s="56" t="s">
        <v>92</v>
      </c>
      <c r="AH22" s="57" t="str">
        <f t="shared" si="11"/>
        <v>Baja</v>
      </c>
      <c r="AI22" s="49">
        <f t="shared" si="12"/>
        <v>2</v>
      </c>
      <c r="AJ22" s="58">
        <f t="shared" si="13"/>
        <v>0.24</v>
      </c>
      <c r="AK22" s="58" t="str">
        <f t="shared" si="14"/>
        <v>Mayor</v>
      </c>
      <c r="AL22" s="49">
        <f t="shared" si="15"/>
        <v>4</v>
      </c>
      <c r="AM22" s="58">
        <f t="shared" si="16"/>
        <v>0.8</v>
      </c>
      <c r="AN22" s="59">
        <f t="shared" si="17"/>
        <v>8</v>
      </c>
      <c r="AO22" s="215" t="str">
        <f>IF(AN23="","",IF(AN23&lt;=2,"BAJA",IF(AN23&lt;=6,"MODERADA",IF(AN23&lt;=12,"ALTA","EXTREMA"))))</f>
        <v>MODERADA</v>
      </c>
      <c r="AP22" s="220" t="str">
        <f t="shared" si="18"/>
        <v>Asumir o reducir el Riesgo.</v>
      </c>
      <c r="AQ22" s="61" t="s">
        <v>218</v>
      </c>
      <c r="AR22" s="47">
        <v>1</v>
      </c>
      <c r="AS22" s="62" t="s">
        <v>219</v>
      </c>
      <c r="AT22" s="47" t="s">
        <v>220</v>
      </c>
      <c r="AU22" s="71">
        <v>45139</v>
      </c>
      <c r="AV22" s="71">
        <v>45504</v>
      </c>
      <c r="AW22" s="75" t="s">
        <v>221</v>
      </c>
      <c r="AX22" s="42">
        <v>45169</v>
      </c>
      <c r="AY22" s="65" t="s">
        <v>416</v>
      </c>
      <c r="AZ22" s="43">
        <v>0</v>
      </c>
      <c r="BA22" s="44" t="s">
        <v>366</v>
      </c>
      <c r="BB22" s="64" t="s">
        <v>207</v>
      </c>
      <c r="BC22" s="86">
        <v>45291</v>
      </c>
      <c r="BD22" s="100" t="s">
        <v>382</v>
      </c>
      <c r="BE22" s="64">
        <v>0.3</v>
      </c>
      <c r="BF22" s="93">
        <f t="shared" si="3"/>
        <v>0.3</v>
      </c>
      <c r="BG22" s="87" t="str">
        <f t="shared" si="4"/>
        <v>EN PROCESO</v>
      </c>
      <c r="BH22" s="259" t="s">
        <v>417</v>
      </c>
      <c r="BI22" s="64" t="s">
        <v>207</v>
      </c>
    </row>
    <row r="23" spans="1:61" s="45" customFormat="1" ht="214.2" x14ac:dyDescent="0.2">
      <c r="A23" s="46" t="s">
        <v>194</v>
      </c>
      <c r="B23" s="47" t="s">
        <v>208</v>
      </c>
      <c r="C23" s="197"/>
      <c r="D23" s="197"/>
      <c r="E23" s="47" t="s">
        <v>73</v>
      </c>
      <c r="F23" s="47" t="s">
        <v>211</v>
      </c>
      <c r="G23" s="197"/>
      <c r="H23" s="197"/>
      <c r="I23" s="197"/>
      <c r="J23" s="197"/>
      <c r="K23" s="197"/>
      <c r="L23" s="197"/>
      <c r="M23" s="197"/>
      <c r="N23" s="198"/>
      <c r="O23" s="199"/>
      <c r="P23" s="216"/>
      <c r="Q23" s="241"/>
      <c r="R23" s="197"/>
      <c r="S23" s="216"/>
      <c r="T23" s="241"/>
      <c r="U23" s="214"/>
      <c r="V23" s="215"/>
      <c r="W23" s="46" t="s">
        <v>215</v>
      </c>
      <c r="X23" s="47" t="s">
        <v>222</v>
      </c>
      <c r="Y23" s="47" t="s">
        <v>223</v>
      </c>
      <c r="Z23" s="53">
        <v>0.6</v>
      </c>
      <c r="AA23" s="47" t="s">
        <v>88</v>
      </c>
      <c r="AB23" s="54">
        <f t="shared" si="9"/>
        <v>0.25</v>
      </c>
      <c r="AC23" s="55" t="s">
        <v>89</v>
      </c>
      <c r="AD23" s="54">
        <f t="shared" si="10"/>
        <v>0.15</v>
      </c>
      <c r="AE23" s="55" t="s">
        <v>90</v>
      </c>
      <c r="AF23" s="55" t="s">
        <v>91</v>
      </c>
      <c r="AG23" s="56" t="s">
        <v>92</v>
      </c>
      <c r="AH23" s="57" t="str">
        <f>IF(OR(O22="",AA23="",AC23=""),"",IF(AJ23&lt;=20%,"Muy baja",IF(AJ23&lt;=40%,"Baja",IF(AJ23&lt;=60%,"Media",IF(AJ23&lt;=80%,"Alta","Muy alta")))))</f>
        <v>Muy baja</v>
      </c>
      <c r="AI23" s="49">
        <f t="shared" si="12"/>
        <v>1</v>
      </c>
      <c r="AJ23" s="58">
        <f>IF(OR($AA23="Preventivo",$AA23="Detectivo"),($AJ22-($AJ22*($AD23+$AB23))),$AJ22)</f>
        <v>0.14399999999999999</v>
      </c>
      <c r="AK23" s="58" t="str">
        <f>IF(OR(R22="",AA23="",AC23=""),"",IF(AM23&lt;=20%,"Leve",IF(AM23&lt;=40%,"Menor",IF(AM23&lt;=60%,"Moderado",IF(AM23&lt;=80%,"Mayor","Catastrófico")))))</f>
        <v>Mayor</v>
      </c>
      <c r="AL23" s="49">
        <f t="shared" si="15"/>
        <v>4</v>
      </c>
      <c r="AM23" s="58">
        <f>IF($AA23="Correctivo",($T22-($T22*($AD23+$AB23))),$T22)</f>
        <v>0.8</v>
      </c>
      <c r="AN23" s="59">
        <f t="shared" si="17"/>
        <v>4</v>
      </c>
      <c r="AO23" s="215"/>
      <c r="AP23" s="220"/>
      <c r="AQ23" s="61" t="s">
        <v>224</v>
      </c>
      <c r="AR23" s="47">
        <v>1</v>
      </c>
      <c r="AS23" s="62" t="s">
        <v>225</v>
      </c>
      <c r="AT23" s="47" t="s">
        <v>220</v>
      </c>
      <c r="AU23" s="71">
        <v>45139</v>
      </c>
      <c r="AV23" s="71">
        <v>45504</v>
      </c>
      <c r="AW23" s="75" t="s">
        <v>226</v>
      </c>
      <c r="AX23" s="42">
        <v>45169</v>
      </c>
      <c r="AY23" s="65" t="s">
        <v>418</v>
      </c>
      <c r="AZ23" s="43">
        <v>0</v>
      </c>
      <c r="BA23" s="44" t="s">
        <v>366</v>
      </c>
      <c r="BB23" s="64" t="s">
        <v>207</v>
      </c>
      <c r="BC23" s="86">
        <v>45291</v>
      </c>
      <c r="BD23" s="100" t="s">
        <v>383</v>
      </c>
      <c r="BE23" s="64">
        <v>0.3</v>
      </c>
      <c r="BF23" s="93">
        <f t="shared" si="3"/>
        <v>0.3</v>
      </c>
      <c r="BG23" s="87" t="str">
        <f t="shared" si="4"/>
        <v>EN PROCESO</v>
      </c>
      <c r="BH23" s="259" t="s">
        <v>419</v>
      </c>
      <c r="BI23" s="64" t="s">
        <v>207</v>
      </c>
    </row>
    <row r="24" spans="1:61" s="45" customFormat="1" ht="102" x14ac:dyDescent="0.2">
      <c r="A24" s="46" t="s">
        <v>194</v>
      </c>
      <c r="B24" s="47" t="s">
        <v>227</v>
      </c>
      <c r="C24" s="197" t="s">
        <v>209</v>
      </c>
      <c r="D24" s="197" t="s">
        <v>210</v>
      </c>
      <c r="E24" s="47" t="s">
        <v>73</v>
      </c>
      <c r="F24" s="47" t="s">
        <v>228</v>
      </c>
      <c r="G24" s="197" t="s">
        <v>75</v>
      </c>
      <c r="H24" s="197" t="s">
        <v>76</v>
      </c>
      <c r="I24" s="197" t="s">
        <v>229</v>
      </c>
      <c r="J24" s="197" t="s">
        <v>230</v>
      </c>
      <c r="K24" s="197" t="s">
        <v>231</v>
      </c>
      <c r="L24" s="197" t="s">
        <v>80</v>
      </c>
      <c r="M24" s="197" t="s">
        <v>81</v>
      </c>
      <c r="N24" s="198" t="s">
        <v>82</v>
      </c>
      <c r="O24" s="199" t="s">
        <v>125</v>
      </c>
      <c r="P24" s="216">
        <f t="shared" si="5"/>
        <v>3</v>
      </c>
      <c r="Q24" s="241">
        <f t="shared" si="6"/>
        <v>0.6</v>
      </c>
      <c r="R24" s="197" t="s">
        <v>84</v>
      </c>
      <c r="S24" s="216">
        <f t="shared" si="7"/>
        <v>4</v>
      </c>
      <c r="T24" s="241">
        <f t="shared" si="8"/>
        <v>0.8</v>
      </c>
      <c r="U24" s="214">
        <f t="shared" ref="U24" si="19">IF(OR(P24="",S24=""),"",P24*S24)</f>
        <v>12</v>
      </c>
      <c r="V24" s="215" t="str">
        <f t="shared" si="1"/>
        <v>ALTA</v>
      </c>
      <c r="W24" s="46" t="s">
        <v>232</v>
      </c>
      <c r="X24" s="47" t="s">
        <v>233</v>
      </c>
      <c r="Y24" s="47" t="s">
        <v>234</v>
      </c>
      <c r="Z24" s="53">
        <v>0.5</v>
      </c>
      <c r="AA24" s="47" t="s">
        <v>235</v>
      </c>
      <c r="AB24" s="54">
        <f t="shared" si="9"/>
        <v>0.15</v>
      </c>
      <c r="AC24" s="55" t="s">
        <v>89</v>
      </c>
      <c r="AD24" s="54">
        <f t="shared" si="10"/>
        <v>0.15</v>
      </c>
      <c r="AE24" s="55" t="s">
        <v>90</v>
      </c>
      <c r="AF24" s="55" t="s">
        <v>91</v>
      </c>
      <c r="AG24" s="56" t="s">
        <v>92</v>
      </c>
      <c r="AH24" s="57" t="str">
        <f t="shared" si="11"/>
        <v>Media</v>
      </c>
      <c r="AI24" s="49">
        <f t="shared" si="12"/>
        <v>3</v>
      </c>
      <c r="AJ24" s="58">
        <f t="shared" si="13"/>
        <v>0.42</v>
      </c>
      <c r="AK24" s="58" t="str">
        <f t="shared" si="14"/>
        <v>Mayor</v>
      </c>
      <c r="AL24" s="49">
        <f t="shared" si="15"/>
        <v>4</v>
      </c>
      <c r="AM24" s="58">
        <f t="shared" si="16"/>
        <v>0.8</v>
      </c>
      <c r="AN24" s="59">
        <f t="shared" si="17"/>
        <v>12</v>
      </c>
      <c r="AO24" s="215" t="str">
        <f>IF(AN25="","",IF(AN25&lt;=2,"BAJA",IF(AN25&lt;=6,"MODERADA",IF(AN25&lt;=12,"ALTA","EXTREMA"))))</f>
        <v>ALTA</v>
      </c>
      <c r="AP24" s="220" t="str">
        <f t="shared" si="18"/>
        <v>Reducir el Riesgo, Evitar, Compartir o Transferir (pronta atención).</v>
      </c>
      <c r="AQ24" s="244" t="s">
        <v>236</v>
      </c>
      <c r="AR24" s="245">
        <v>3</v>
      </c>
      <c r="AS24" s="246" t="s">
        <v>237</v>
      </c>
      <c r="AT24" s="197" t="s">
        <v>238</v>
      </c>
      <c r="AU24" s="235">
        <v>45078</v>
      </c>
      <c r="AV24" s="237">
        <v>45307</v>
      </c>
      <c r="AW24" s="238" t="s">
        <v>239</v>
      </c>
      <c r="AX24" s="239">
        <v>45169</v>
      </c>
      <c r="AY24" s="242" t="s">
        <v>368</v>
      </c>
      <c r="AZ24" s="228">
        <v>0.33</v>
      </c>
      <c r="BA24" s="230" t="s">
        <v>374</v>
      </c>
      <c r="BB24" s="232" t="s">
        <v>149</v>
      </c>
      <c r="BC24" s="86">
        <v>45291</v>
      </c>
      <c r="BD24" s="98" t="s">
        <v>401</v>
      </c>
      <c r="BE24" s="64">
        <v>0.5</v>
      </c>
      <c r="BF24" s="93">
        <f t="shared" si="3"/>
        <v>0.16666666666666666</v>
      </c>
      <c r="BG24" s="87" t="str">
        <f t="shared" si="4"/>
        <v>EN PROCESO</v>
      </c>
      <c r="BH24" s="260" t="s">
        <v>441</v>
      </c>
      <c r="BI24" s="64" t="s">
        <v>97</v>
      </c>
    </row>
    <row r="25" spans="1:61" s="45" customFormat="1" ht="102" x14ac:dyDescent="0.2">
      <c r="A25" s="46" t="s">
        <v>194</v>
      </c>
      <c r="B25" s="47" t="s">
        <v>227</v>
      </c>
      <c r="C25" s="197"/>
      <c r="D25" s="197"/>
      <c r="E25" s="47" t="s">
        <v>73</v>
      </c>
      <c r="F25" s="47" t="s">
        <v>228</v>
      </c>
      <c r="G25" s="197"/>
      <c r="H25" s="197"/>
      <c r="I25" s="197"/>
      <c r="J25" s="216"/>
      <c r="K25" s="216"/>
      <c r="L25" s="197"/>
      <c r="M25" s="197"/>
      <c r="N25" s="198"/>
      <c r="O25" s="199"/>
      <c r="P25" s="216"/>
      <c r="Q25" s="241"/>
      <c r="R25" s="197"/>
      <c r="S25" s="216"/>
      <c r="T25" s="241"/>
      <c r="U25" s="214"/>
      <c r="V25" s="215"/>
      <c r="W25" s="46" t="s">
        <v>232</v>
      </c>
      <c r="X25" s="47" t="s">
        <v>240</v>
      </c>
      <c r="Y25" s="47" t="s">
        <v>241</v>
      </c>
      <c r="Z25" s="53">
        <v>0.5</v>
      </c>
      <c r="AA25" s="47" t="s">
        <v>235</v>
      </c>
      <c r="AB25" s="54">
        <f t="shared" si="9"/>
        <v>0.15</v>
      </c>
      <c r="AC25" s="55" t="s">
        <v>89</v>
      </c>
      <c r="AD25" s="54">
        <f t="shared" si="10"/>
        <v>0.15</v>
      </c>
      <c r="AE25" s="55" t="s">
        <v>90</v>
      </c>
      <c r="AF25" s="55" t="s">
        <v>91</v>
      </c>
      <c r="AG25" s="56" t="s">
        <v>92</v>
      </c>
      <c r="AH25" s="57" t="str">
        <f>IF(OR(O24="",AA25="",AC25=""),"",IF(AJ25&lt;=20%,"Muy baja",IF(AJ25&lt;=40%,"Baja",IF(AJ25&lt;=60%,"Media",IF(AJ25&lt;=80%,"Alta","Muy alta")))))</f>
        <v>Baja</v>
      </c>
      <c r="AI25" s="49">
        <f t="shared" si="12"/>
        <v>2</v>
      </c>
      <c r="AJ25" s="58">
        <f>IF(OR($AA25="Preventivo",$AA25="Detectivo"),($AJ24-($AJ24*($AD25+$AB25))),$AJ24)</f>
        <v>0.29399999999999998</v>
      </c>
      <c r="AK25" s="58" t="str">
        <f>IF(OR(R24="",AA25="",AC25=""),"",IF(AM25&lt;=20%,"Leve",IF(AM25&lt;=40%,"Menor",IF(AM25&lt;=60%,"Moderado",IF(AM25&lt;=80%,"Mayor","Catastrófico")))))</f>
        <v>Mayor</v>
      </c>
      <c r="AL25" s="49">
        <f t="shared" si="15"/>
        <v>4</v>
      </c>
      <c r="AM25" s="58">
        <f>IF($AA25="Correctivo",($T24-($T24*($AD25+$AB25))),$T24)</f>
        <v>0.8</v>
      </c>
      <c r="AN25" s="59">
        <f t="shared" si="17"/>
        <v>8</v>
      </c>
      <c r="AO25" s="215"/>
      <c r="AP25" s="220"/>
      <c r="AQ25" s="244"/>
      <c r="AR25" s="236"/>
      <c r="AS25" s="246"/>
      <c r="AT25" s="197"/>
      <c r="AU25" s="236"/>
      <c r="AV25" s="197"/>
      <c r="AW25" s="238"/>
      <c r="AX25" s="240"/>
      <c r="AY25" s="243"/>
      <c r="AZ25" s="229"/>
      <c r="BA25" s="231"/>
      <c r="BB25" s="233"/>
      <c r="BC25" s="86">
        <v>45291</v>
      </c>
      <c r="BD25" s="98" t="s">
        <v>401</v>
      </c>
      <c r="BE25" s="64">
        <v>0.5</v>
      </c>
      <c r="BF25" s="93" t="str">
        <f t="shared" si="3"/>
        <v/>
      </c>
      <c r="BG25" s="87" t="str">
        <f t="shared" si="4"/>
        <v>EN PROCESO</v>
      </c>
      <c r="BH25" s="260" t="s">
        <v>441</v>
      </c>
      <c r="BI25" s="64" t="s">
        <v>97</v>
      </c>
    </row>
    <row r="26" spans="1:61" s="45" customFormat="1" ht="214.2" x14ac:dyDescent="0.2">
      <c r="A26" s="46" t="s">
        <v>194</v>
      </c>
      <c r="B26" s="47" t="s">
        <v>242</v>
      </c>
      <c r="C26" s="197" t="s">
        <v>209</v>
      </c>
      <c r="D26" s="197" t="s">
        <v>210</v>
      </c>
      <c r="E26" s="47" t="s">
        <v>73</v>
      </c>
      <c r="F26" s="47" t="s">
        <v>243</v>
      </c>
      <c r="G26" s="197" t="s">
        <v>120</v>
      </c>
      <c r="H26" s="197" t="s">
        <v>76</v>
      </c>
      <c r="I26" s="197" t="s">
        <v>244</v>
      </c>
      <c r="J26" s="197" t="s">
        <v>245</v>
      </c>
      <c r="K26" s="197" t="s">
        <v>246</v>
      </c>
      <c r="L26" s="197" t="s">
        <v>80</v>
      </c>
      <c r="M26" s="197" t="s">
        <v>81</v>
      </c>
      <c r="N26" s="198" t="s">
        <v>82</v>
      </c>
      <c r="O26" s="199" t="s">
        <v>125</v>
      </c>
      <c r="P26" s="216">
        <f t="shared" si="5"/>
        <v>3</v>
      </c>
      <c r="Q26" s="241">
        <f t="shared" si="6"/>
        <v>0.6</v>
      </c>
      <c r="R26" s="197" t="s">
        <v>84</v>
      </c>
      <c r="S26" s="216">
        <f t="shared" si="7"/>
        <v>4</v>
      </c>
      <c r="T26" s="241">
        <f t="shared" si="8"/>
        <v>0.8</v>
      </c>
      <c r="U26" s="214">
        <f t="shared" ref="U26" si="20">IF(OR(P26="",S26=""),"",P26*S26)</f>
        <v>12</v>
      </c>
      <c r="V26" s="215" t="str">
        <f t="shared" ref="V26" si="21">IF(U26="","",IF(U26&lt;=2,"BAJA",IF(U26&lt;=6,"MODERADA",IF(U26&lt;=12,"ALTA","EXTREMA"))))</f>
        <v>ALTA</v>
      </c>
      <c r="W26" s="46" t="s">
        <v>247</v>
      </c>
      <c r="X26" s="47" t="s">
        <v>248</v>
      </c>
      <c r="Y26" s="47" t="s">
        <v>249</v>
      </c>
      <c r="Z26" s="53">
        <v>0.25</v>
      </c>
      <c r="AA26" s="47" t="s">
        <v>88</v>
      </c>
      <c r="AB26" s="54">
        <f t="shared" si="9"/>
        <v>0.25</v>
      </c>
      <c r="AC26" s="55" t="s">
        <v>89</v>
      </c>
      <c r="AD26" s="54">
        <f t="shared" si="10"/>
        <v>0.15</v>
      </c>
      <c r="AE26" s="55" t="s">
        <v>90</v>
      </c>
      <c r="AF26" s="55" t="s">
        <v>91</v>
      </c>
      <c r="AG26" s="56" t="s">
        <v>92</v>
      </c>
      <c r="AH26" s="57" t="str">
        <f t="shared" ref="AH26" si="22">IF(OR(O26="",AA26="",AC26=""),"",IF(AJ26&lt;=20%,"Muy baja",IF(AJ26&lt;=40%,"Baja",IF(AJ26&lt;=60%,"Media",IF(AJ26&lt;=80%,"Alta","Muy alta")))))</f>
        <v>Baja</v>
      </c>
      <c r="AI26" s="49">
        <f t="shared" si="12"/>
        <v>2</v>
      </c>
      <c r="AJ26" s="58">
        <f t="shared" si="13"/>
        <v>0.36</v>
      </c>
      <c r="AK26" s="58" t="str">
        <f t="shared" ref="AK26" si="23">IF(OR(R26="",AA26="",AC26=""),"",IF(AM26&lt;=20%,"Leve",IF(AM26&lt;=40%,"Menor",IF(AM26&lt;=60%,"Moderado",IF(AM26&lt;=80%,"Mayor","Catastrófico")))))</f>
        <v>Mayor</v>
      </c>
      <c r="AL26" s="49">
        <f t="shared" si="15"/>
        <v>4</v>
      </c>
      <c r="AM26" s="58">
        <f t="shared" si="16"/>
        <v>0.8</v>
      </c>
      <c r="AN26" s="59">
        <f t="shared" si="17"/>
        <v>8</v>
      </c>
      <c r="AO26" s="215" t="str">
        <f>IF(AN29="","",IF(AN29&lt;=2,"BAJA",IF(AN29&lt;=6,"MODERADA",IF(AN29&lt;=12,"ALTA","EXTREMA"))))</f>
        <v>MODERADA</v>
      </c>
      <c r="AP26" s="220" t="str">
        <f t="shared" si="18"/>
        <v>Asumir o reducir el Riesgo.</v>
      </c>
      <c r="AQ26" s="61" t="s">
        <v>250</v>
      </c>
      <c r="AR26" s="47">
        <v>1</v>
      </c>
      <c r="AS26" s="62" t="s">
        <v>251</v>
      </c>
      <c r="AT26" s="47" t="s">
        <v>252</v>
      </c>
      <c r="AU26" s="71">
        <v>45139</v>
      </c>
      <c r="AV26" s="71">
        <v>45504</v>
      </c>
      <c r="AW26" s="75" t="s">
        <v>253</v>
      </c>
      <c r="AX26" s="42">
        <v>45169</v>
      </c>
      <c r="AY26" s="65" t="s">
        <v>420</v>
      </c>
      <c r="AZ26" s="43">
        <v>0.3</v>
      </c>
      <c r="BA26" s="44" t="s">
        <v>374</v>
      </c>
      <c r="BB26" s="64" t="s">
        <v>207</v>
      </c>
      <c r="BC26" s="86">
        <v>45291</v>
      </c>
      <c r="BD26" s="76" t="s">
        <v>385</v>
      </c>
      <c r="BE26" s="64">
        <v>0.3</v>
      </c>
      <c r="BF26" s="93">
        <f t="shared" si="3"/>
        <v>0.3</v>
      </c>
      <c r="BG26" s="87" t="str">
        <f t="shared" si="4"/>
        <v>EN PROCESO</v>
      </c>
      <c r="BH26" s="259" t="s">
        <v>386</v>
      </c>
      <c r="BI26" s="64" t="s">
        <v>115</v>
      </c>
    </row>
    <row r="27" spans="1:61" s="45" customFormat="1" ht="336.6" x14ac:dyDescent="0.2">
      <c r="A27" s="46" t="s">
        <v>194</v>
      </c>
      <c r="B27" s="47" t="s">
        <v>242</v>
      </c>
      <c r="C27" s="197"/>
      <c r="D27" s="197"/>
      <c r="E27" s="47" t="s">
        <v>73</v>
      </c>
      <c r="F27" s="47" t="s">
        <v>243</v>
      </c>
      <c r="G27" s="197"/>
      <c r="H27" s="197"/>
      <c r="I27" s="197"/>
      <c r="J27" s="197"/>
      <c r="K27" s="197"/>
      <c r="L27" s="197"/>
      <c r="M27" s="197"/>
      <c r="N27" s="198"/>
      <c r="O27" s="199"/>
      <c r="P27" s="216"/>
      <c r="Q27" s="241"/>
      <c r="R27" s="197"/>
      <c r="S27" s="216"/>
      <c r="T27" s="241"/>
      <c r="U27" s="214"/>
      <c r="V27" s="215"/>
      <c r="W27" s="46" t="s">
        <v>247</v>
      </c>
      <c r="X27" s="47" t="s">
        <v>254</v>
      </c>
      <c r="Y27" s="47" t="s">
        <v>255</v>
      </c>
      <c r="Z27" s="53">
        <v>0.25</v>
      </c>
      <c r="AA27" s="47" t="s">
        <v>88</v>
      </c>
      <c r="AB27" s="54">
        <f t="shared" si="9"/>
        <v>0.25</v>
      </c>
      <c r="AC27" s="55" t="s">
        <v>89</v>
      </c>
      <c r="AD27" s="54">
        <f t="shared" si="10"/>
        <v>0.15</v>
      </c>
      <c r="AE27" s="55" t="s">
        <v>90</v>
      </c>
      <c r="AF27" s="55" t="s">
        <v>91</v>
      </c>
      <c r="AG27" s="56" t="s">
        <v>92</v>
      </c>
      <c r="AH27" s="57" t="str">
        <f>IF(OR(O26="",AA27="",AC27=""),"",IF(AJ27&lt;=20%,"Muy baja",IF(AJ27&lt;=40%,"Baja",IF(AJ27&lt;=60%,"Media",IF(AJ27&lt;=80%,"Alta","Muy alta")))))</f>
        <v>Baja</v>
      </c>
      <c r="AI27" s="49">
        <f t="shared" si="12"/>
        <v>2</v>
      </c>
      <c r="AJ27" s="58">
        <f>IF(OR($AA27="Preventivo",$AA27="Detectivo"),($AJ26-($AJ26*($AD27+$AB27))),$AJ26)</f>
        <v>0.216</v>
      </c>
      <c r="AK27" s="58" t="str">
        <f>IF(OR(R26="",AA27="",AC27=""),"",IF(AM27&lt;=20%,"Leve",IF(AM27&lt;=40%,"Menor",IF(AM27&lt;=60%,"Moderado",IF(AM27&lt;=80%,"Mayor","Catastrófico")))))</f>
        <v>Mayor</v>
      </c>
      <c r="AL27" s="49">
        <f t="shared" si="15"/>
        <v>4</v>
      </c>
      <c r="AM27" s="58">
        <f>IF($AA27="Correctivo",($T26-($T26*($AD27+$AB27))),$T26)</f>
        <v>0.8</v>
      </c>
      <c r="AN27" s="59">
        <f t="shared" si="17"/>
        <v>8</v>
      </c>
      <c r="AO27" s="215"/>
      <c r="AP27" s="220"/>
      <c r="AQ27" s="244" t="s">
        <v>256</v>
      </c>
      <c r="AR27" s="47">
        <v>1</v>
      </c>
      <c r="AS27" s="62" t="s">
        <v>257</v>
      </c>
      <c r="AT27" s="47" t="s">
        <v>252</v>
      </c>
      <c r="AU27" s="71">
        <v>45139</v>
      </c>
      <c r="AV27" s="71">
        <v>45504</v>
      </c>
      <c r="AW27" s="75" t="s">
        <v>257</v>
      </c>
      <c r="AX27" s="42">
        <v>45169</v>
      </c>
      <c r="AY27" s="76" t="s">
        <v>421</v>
      </c>
      <c r="AZ27" s="43">
        <v>0</v>
      </c>
      <c r="BA27" s="44" t="s">
        <v>366</v>
      </c>
      <c r="BB27" s="64" t="s">
        <v>207</v>
      </c>
      <c r="BC27" s="86">
        <v>45291</v>
      </c>
      <c r="BD27" s="98" t="s">
        <v>387</v>
      </c>
      <c r="BE27" s="64">
        <v>0.3</v>
      </c>
      <c r="BF27" s="93">
        <f t="shared" si="3"/>
        <v>0.3</v>
      </c>
      <c r="BG27" s="87" t="str">
        <f t="shared" si="4"/>
        <v>EN PROCESO</v>
      </c>
      <c r="BH27" s="260" t="s">
        <v>438</v>
      </c>
      <c r="BI27" s="64" t="s">
        <v>115</v>
      </c>
    </row>
    <row r="28" spans="1:61" s="45" customFormat="1" ht="214.2" x14ac:dyDescent="0.2">
      <c r="A28" s="46" t="s">
        <v>194</v>
      </c>
      <c r="B28" s="47" t="s">
        <v>242</v>
      </c>
      <c r="C28" s="197"/>
      <c r="D28" s="197"/>
      <c r="E28" s="47" t="s">
        <v>73</v>
      </c>
      <c r="F28" s="47" t="s">
        <v>243</v>
      </c>
      <c r="G28" s="197"/>
      <c r="H28" s="197"/>
      <c r="I28" s="197"/>
      <c r="J28" s="197"/>
      <c r="K28" s="197"/>
      <c r="L28" s="197"/>
      <c r="M28" s="197"/>
      <c r="N28" s="198"/>
      <c r="O28" s="199"/>
      <c r="P28" s="216"/>
      <c r="Q28" s="241"/>
      <c r="R28" s="197"/>
      <c r="S28" s="216"/>
      <c r="T28" s="241"/>
      <c r="U28" s="214"/>
      <c r="V28" s="215"/>
      <c r="W28" s="46" t="s">
        <v>247</v>
      </c>
      <c r="X28" s="47" t="s">
        <v>258</v>
      </c>
      <c r="Y28" s="47" t="s">
        <v>259</v>
      </c>
      <c r="Z28" s="53">
        <v>0.25</v>
      </c>
      <c r="AA28" s="47" t="s">
        <v>88</v>
      </c>
      <c r="AB28" s="54">
        <f t="shared" si="9"/>
        <v>0.25</v>
      </c>
      <c r="AC28" s="55" t="s">
        <v>89</v>
      </c>
      <c r="AD28" s="54">
        <f t="shared" si="10"/>
        <v>0.15</v>
      </c>
      <c r="AE28" s="55" t="s">
        <v>90</v>
      </c>
      <c r="AF28" s="55" t="s">
        <v>91</v>
      </c>
      <c r="AG28" s="56" t="s">
        <v>92</v>
      </c>
      <c r="AH28" s="57" t="str">
        <f>IF(OR(O26="",AA28="",AC28=""),"",IF(AJ28&lt;=20%,"Muy baja",IF(AJ28&lt;=40%,"Baja",IF(AJ28&lt;=60%,"Media",IF(AJ28&lt;=80%,"Alta","Muy alta")))))</f>
        <v>Muy baja</v>
      </c>
      <c r="AI28" s="49">
        <f t="shared" si="12"/>
        <v>1</v>
      </c>
      <c r="AJ28" s="58">
        <f>IF(OR($AA28="Preventivo",$AA28="Detectivo"),($AJ27-($AJ27*($AD28+$AB28))),$AJ27)</f>
        <v>0.12959999999999999</v>
      </c>
      <c r="AK28" s="58" t="str">
        <f>IF(OR(R26="",AA28="",AC28=""),"",IF(AM28&lt;=20%,"Leve",IF(AM28&lt;=40%,"Menor",IF(AM28&lt;=60%,"Moderado",IF(AM28&lt;=80%,"Mayor","Catastrófico")))))</f>
        <v>Mayor</v>
      </c>
      <c r="AL28" s="49">
        <f>IF($AK27="Leve",1,IF($AK27="Menor",2,IF($AK27="Moderado",3,IF($AK27="Mayor",4,IF($AK27="Catastrófico",5,"")))))</f>
        <v>4</v>
      </c>
      <c r="AM28" s="58">
        <f>IF($AA28="Correctivo",($T26-($T26*($AD28+$AB28))),$T26)</f>
        <v>0.8</v>
      </c>
      <c r="AN28" s="59">
        <f t="shared" si="17"/>
        <v>4</v>
      </c>
      <c r="AO28" s="215"/>
      <c r="AP28" s="220"/>
      <c r="AQ28" s="244"/>
      <c r="AR28" s="47">
        <v>1</v>
      </c>
      <c r="AS28" s="62" t="s">
        <v>260</v>
      </c>
      <c r="AT28" s="47" t="s">
        <v>252</v>
      </c>
      <c r="AU28" s="71">
        <v>45139</v>
      </c>
      <c r="AV28" s="71">
        <v>45504</v>
      </c>
      <c r="AW28" s="75" t="s">
        <v>260</v>
      </c>
      <c r="AX28" s="42">
        <v>45169</v>
      </c>
      <c r="AY28" s="65" t="s">
        <v>422</v>
      </c>
      <c r="AZ28" s="43">
        <v>0</v>
      </c>
      <c r="BA28" s="44" t="s">
        <v>366</v>
      </c>
      <c r="BB28" s="64" t="s">
        <v>207</v>
      </c>
      <c r="BC28" s="86">
        <v>45291</v>
      </c>
      <c r="BD28" s="98" t="s">
        <v>388</v>
      </c>
      <c r="BE28" s="64">
        <v>0.3</v>
      </c>
      <c r="BF28" s="93">
        <f t="shared" si="3"/>
        <v>0.3</v>
      </c>
      <c r="BG28" s="87" t="str">
        <f t="shared" si="4"/>
        <v>EN PROCESO</v>
      </c>
      <c r="BH28" s="259" t="s">
        <v>423</v>
      </c>
      <c r="BI28" s="64" t="s">
        <v>115</v>
      </c>
    </row>
    <row r="29" spans="1:61" s="45" customFormat="1" ht="193.8" x14ac:dyDescent="0.2">
      <c r="A29" s="46" t="s">
        <v>194</v>
      </c>
      <c r="B29" s="47" t="s">
        <v>242</v>
      </c>
      <c r="C29" s="197"/>
      <c r="D29" s="197"/>
      <c r="E29" s="47" t="s">
        <v>73</v>
      </c>
      <c r="F29" s="47" t="s">
        <v>243</v>
      </c>
      <c r="G29" s="197"/>
      <c r="H29" s="197"/>
      <c r="I29" s="197"/>
      <c r="J29" s="197"/>
      <c r="K29" s="197"/>
      <c r="L29" s="197"/>
      <c r="M29" s="197"/>
      <c r="N29" s="198"/>
      <c r="O29" s="199"/>
      <c r="P29" s="216"/>
      <c r="Q29" s="241"/>
      <c r="R29" s="197"/>
      <c r="S29" s="216"/>
      <c r="T29" s="241"/>
      <c r="U29" s="214"/>
      <c r="V29" s="215"/>
      <c r="W29" s="46" t="s">
        <v>247</v>
      </c>
      <c r="X29" s="47" t="s">
        <v>261</v>
      </c>
      <c r="Y29" s="47" t="s">
        <v>262</v>
      </c>
      <c r="Z29" s="53">
        <v>0.25</v>
      </c>
      <c r="AA29" s="47" t="s">
        <v>88</v>
      </c>
      <c r="AB29" s="54">
        <f t="shared" si="9"/>
        <v>0.25</v>
      </c>
      <c r="AC29" s="55" t="s">
        <v>89</v>
      </c>
      <c r="AD29" s="54">
        <f t="shared" si="10"/>
        <v>0.15</v>
      </c>
      <c r="AE29" s="55" t="s">
        <v>90</v>
      </c>
      <c r="AF29" s="55" t="s">
        <v>91</v>
      </c>
      <c r="AG29" s="56" t="s">
        <v>92</v>
      </c>
      <c r="AH29" s="57" t="str">
        <f>IF(OR(O26="",AA29="",AC29=""),"",IF(AJ29&lt;=20%,"Muy baja",IF(AJ29&lt;=40%,"Baja",IF(AJ29&lt;=60%,"Media",IF(AJ29&lt;=80%,"Alta","Muy alta")))))</f>
        <v>Muy baja</v>
      </c>
      <c r="AI29" s="49">
        <f t="shared" si="12"/>
        <v>1</v>
      </c>
      <c r="AJ29" s="58">
        <f>IF(OR($AA29="Preventivo",$AA29="Detectivo"),($AJ28-($AJ28*($AD29+$AB29))),$AJ28)</f>
        <v>7.7759999999999996E-2</v>
      </c>
      <c r="AK29" s="58" t="str">
        <f>IF(OR(R26="",AA29="",AC29=""),"",IF(AM29&lt;=20%,"Leve",IF(AM29&lt;=40%,"Menor",IF(AM29&lt;=60%,"Moderado",IF(AM29&lt;=80%,"Mayor","Catastrófico")))))</f>
        <v>Mayor</v>
      </c>
      <c r="AL29" s="49">
        <f>IF($AK28="Leve",1,IF($AK28="Menor",2,IF($AK28="Moderado",3,IF($AK28="Mayor",4,IF($AK28="Catastrófico",5,"")))))</f>
        <v>4</v>
      </c>
      <c r="AM29" s="58">
        <f>IF($AA29="Correctivo",($T26-($T26*($AD29+$AB29))),$T26)</f>
        <v>0.8</v>
      </c>
      <c r="AN29" s="59">
        <f t="shared" si="17"/>
        <v>4</v>
      </c>
      <c r="AO29" s="215"/>
      <c r="AP29" s="220"/>
      <c r="AQ29" s="68" t="s">
        <v>263</v>
      </c>
      <c r="AR29" s="66">
        <v>2</v>
      </c>
      <c r="AS29" s="69" t="s">
        <v>264</v>
      </c>
      <c r="AT29" s="66" t="s">
        <v>252</v>
      </c>
      <c r="AU29" s="71">
        <v>45139</v>
      </c>
      <c r="AV29" s="71">
        <v>45504</v>
      </c>
      <c r="AW29" s="77" t="s">
        <v>265</v>
      </c>
      <c r="AX29" s="42">
        <v>45169</v>
      </c>
      <c r="AY29" s="76" t="s">
        <v>424</v>
      </c>
      <c r="AZ29" s="43">
        <v>0.5</v>
      </c>
      <c r="BA29" s="44" t="s">
        <v>374</v>
      </c>
      <c r="BB29" s="64" t="s">
        <v>207</v>
      </c>
      <c r="BC29" s="86">
        <v>45291</v>
      </c>
      <c r="BD29" s="98" t="s">
        <v>389</v>
      </c>
      <c r="BE29" s="64">
        <v>1</v>
      </c>
      <c r="BF29" s="93">
        <f t="shared" si="3"/>
        <v>0.5</v>
      </c>
      <c r="BG29" s="87" t="str">
        <f t="shared" si="4"/>
        <v>EN PROCESO</v>
      </c>
      <c r="BH29" s="260" t="s">
        <v>390</v>
      </c>
      <c r="BI29" s="64" t="s">
        <v>115</v>
      </c>
    </row>
    <row r="30" spans="1:61" s="45" customFormat="1" ht="163.19999999999999" x14ac:dyDescent="0.2">
      <c r="A30" s="46" t="s">
        <v>194</v>
      </c>
      <c r="B30" s="47" t="s">
        <v>266</v>
      </c>
      <c r="C30" s="47" t="s">
        <v>267</v>
      </c>
      <c r="D30" s="47" t="s">
        <v>268</v>
      </c>
      <c r="E30" s="47" t="s">
        <v>73</v>
      </c>
      <c r="F30" s="47" t="s">
        <v>269</v>
      </c>
      <c r="G30" s="47" t="s">
        <v>75</v>
      </c>
      <c r="H30" s="47" t="s">
        <v>270</v>
      </c>
      <c r="I30" s="47" t="s">
        <v>271</v>
      </c>
      <c r="J30" s="47" t="s">
        <v>272</v>
      </c>
      <c r="K30" s="47" t="s">
        <v>273</v>
      </c>
      <c r="L30" s="47" t="s">
        <v>274</v>
      </c>
      <c r="M30" s="47" t="s">
        <v>275</v>
      </c>
      <c r="N30" s="48" t="s">
        <v>82</v>
      </c>
      <c r="O30" s="46" t="s">
        <v>83</v>
      </c>
      <c r="P30" s="49">
        <f t="shared" ref="P30:P31" si="24">IF($O30="Muy baja",1,IF($O30="Baja",2,IF($O30="Media",3,IF($O30="Alta",4,IF($O30="Muy alta",5,"")))))</f>
        <v>1</v>
      </c>
      <c r="Q30" s="50">
        <f t="shared" ref="Q30:Q31" si="25">IF($O30="Muy baja",20%,IF($O30="Baja",40%,IF($O30="Media",60%,IF($O30="Alta",80%,IF($O30="Muy alta",100%,"")))))</f>
        <v>0.2</v>
      </c>
      <c r="R30" s="47" t="s">
        <v>84</v>
      </c>
      <c r="S30" s="49">
        <f t="shared" ref="S30:S31" si="26">IF($R30="Leve",1,IF($R30="Menor",2,IF($R30="Moderado",3,IF($R30="Mayor",4,IF($R30="Catastrófico",5,"")))))</f>
        <v>4</v>
      </c>
      <c r="T30" s="50">
        <f t="shared" ref="T30:T31" si="27">IF($R30="Leve",20%,IF($R30="Menor",40%,IF($R30="Moderado",60%,IF($R30="Mayor",80%,IF($R30="Catastrófico",100%,"")))))</f>
        <v>0.8</v>
      </c>
      <c r="U30" s="51">
        <f t="shared" ref="U30:U31" si="28">IF(OR(P30="",S30=""),"",P30*S30)</f>
        <v>4</v>
      </c>
      <c r="V30" s="52" t="str">
        <f t="shared" ref="V30:V31" si="29">IF(U30="","",IF(U30&lt;=2,"BAJA",IF(U30&lt;=6,"MODERADA",IF(U30&lt;=12,"ALTA","EXTREMA"))))</f>
        <v>MODERADA</v>
      </c>
      <c r="W30" s="46" t="s">
        <v>276</v>
      </c>
      <c r="X30" s="47" t="s">
        <v>277</v>
      </c>
      <c r="Y30" s="47" t="s">
        <v>278</v>
      </c>
      <c r="Z30" s="53">
        <v>1</v>
      </c>
      <c r="AA30" s="47" t="s">
        <v>88</v>
      </c>
      <c r="AB30" s="54">
        <f t="shared" si="9"/>
        <v>0.25</v>
      </c>
      <c r="AC30" s="55" t="s">
        <v>89</v>
      </c>
      <c r="AD30" s="54">
        <f t="shared" si="10"/>
        <v>0.15</v>
      </c>
      <c r="AE30" s="55" t="s">
        <v>90</v>
      </c>
      <c r="AF30" s="55" t="s">
        <v>91</v>
      </c>
      <c r="AG30" s="56" t="s">
        <v>92</v>
      </c>
      <c r="AH30" s="57" t="str">
        <f t="shared" ref="AH30:AH31" si="30">IF(OR(O30="",AA30="",AC30=""),"",IF(AJ30&lt;=20%,"Muy baja",IF(AJ30&lt;=40%,"Baja",IF(AJ30&lt;=60%,"Media",IF(AJ30&lt;=80%,"Alta","Muy alta")))))</f>
        <v>Muy baja</v>
      </c>
      <c r="AI30" s="49">
        <f t="shared" si="12"/>
        <v>1</v>
      </c>
      <c r="AJ30" s="58">
        <f t="shared" ref="AJ30:AJ31" si="31">IF(OR($AA30="Preventivo",$AA30="Detectivo"),($Q30-($Q30*($AD30+$AB30))),$Q30)</f>
        <v>0.12</v>
      </c>
      <c r="AK30" s="58" t="str">
        <f t="shared" ref="AK30:AK31" si="32">IF(OR(R30="",AA30="",AC30=""),"",IF(AM30&lt;=20%,"Leve",IF(AM30&lt;=40%,"Menor",IF(AM30&lt;=60%,"Moderado",IF(AM30&lt;=80%,"Mayor","Catastrófico")))))</f>
        <v>Mayor</v>
      </c>
      <c r="AL30" s="49">
        <f t="shared" ref="AL30:AL31" si="33">IF($AK30="Leve",1,IF($AK30="Menor",2,IF($AK30="Moderado",3,IF($AK30="Mayor",4,IF($AK30="Catastrófico",5,"")))))</f>
        <v>4</v>
      </c>
      <c r="AM30" s="58">
        <f t="shared" ref="AM30:AM31" si="34">IF($AA30="Correctivo",($T30-($T30*($AD30+$AB30))),$T30)</f>
        <v>0.8</v>
      </c>
      <c r="AN30" s="59">
        <f t="shared" si="17"/>
        <v>4</v>
      </c>
      <c r="AO30" s="52" t="str">
        <f t="shared" ref="AO30:AO31" si="35">IF(AN30="","",IF(AN30&lt;=2,"BAJA",IF(AN30&lt;=6,"MODERADA",IF(AN30&lt;=12,"ALTA","EXTREMA"))))</f>
        <v>MODERADA</v>
      </c>
      <c r="AP30" s="60" t="str">
        <f t="shared" ref="AP30:AP31" si="36">IF(AO30="","",IF(AO30="Baja","Asumir el Riesgo.",IF(AO30="Moderada","Asumir o reducir el Riesgo.",IF(AO30="Alta","Reducir el Riesgo, Evitar, Compartir o Transferir (pronta atención).",IF(AO30="Extrema","Reducir el Riesgo, Evitar o Compartir (Se requiere acción inmediata).","")))))</f>
        <v>Asumir o reducir el Riesgo.</v>
      </c>
      <c r="AQ30" s="61" t="s">
        <v>279</v>
      </c>
      <c r="AR30" s="47">
        <v>3</v>
      </c>
      <c r="AS30" s="62" t="s">
        <v>280</v>
      </c>
      <c r="AT30" s="47" t="s">
        <v>276</v>
      </c>
      <c r="AU30" s="71">
        <v>45139</v>
      </c>
      <c r="AV30" s="71">
        <v>45504</v>
      </c>
      <c r="AW30" s="75" t="s">
        <v>281</v>
      </c>
      <c r="AX30" s="42">
        <v>45169</v>
      </c>
      <c r="AY30" s="76" t="s">
        <v>425</v>
      </c>
      <c r="AZ30" s="43">
        <v>0.67</v>
      </c>
      <c r="BA30" s="44" t="s">
        <v>374</v>
      </c>
      <c r="BB30" s="64" t="s">
        <v>115</v>
      </c>
      <c r="BC30" s="86">
        <v>45291</v>
      </c>
      <c r="BD30" s="98" t="s">
        <v>426</v>
      </c>
      <c r="BE30" s="64">
        <v>2</v>
      </c>
      <c r="BF30" s="93">
        <f t="shared" si="3"/>
        <v>0.66666666666666663</v>
      </c>
      <c r="BG30" s="87" t="str">
        <f t="shared" si="4"/>
        <v>EN PROCESO</v>
      </c>
      <c r="BH30" s="260" t="s">
        <v>427</v>
      </c>
      <c r="BI30" s="64" t="s">
        <v>115</v>
      </c>
    </row>
    <row r="31" spans="1:61" s="45" customFormat="1" ht="153" x14ac:dyDescent="0.2">
      <c r="A31" s="46" t="s">
        <v>194</v>
      </c>
      <c r="B31" s="47" t="s">
        <v>266</v>
      </c>
      <c r="C31" s="47" t="s">
        <v>267</v>
      </c>
      <c r="D31" s="47" t="s">
        <v>268</v>
      </c>
      <c r="E31" s="47" t="s">
        <v>73</v>
      </c>
      <c r="F31" s="47" t="s">
        <v>282</v>
      </c>
      <c r="G31" s="47" t="s">
        <v>75</v>
      </c>
      <c r="H31" s="47" t="s">
        <v>270</v>
      </c>
      <c r="I31" s="47" t="s">
        <v>283</v>
      </c>
      <c r="J31" s="47" t="s">
        <v>284</v>
      </c>
      <c r="K31" s="47" t="s">
        <v>285</v>
      </c>
      <c r="L31" s="47" t="s">
        <v>274</v>
      </c>
      <c r="M31" s="47" t="s">
        <v>275</v>
      </c>
      <c r="N31" s="48" t="s">
        <v>82</v>
      </c>
      <c r="O31" s="46" t="s">
        <v>83</v>
      </c>
      <c r="P31" s="49">
        <f t="shared" si="24"/>
        <v>1</v>
      </c>
      <c r="Q31" s="50">
        <f t="shared" si="25"/>
        <v>0.2</v>
      </c>
      <c r="R31" s="47" t="s">
        <v>286</v>
      </c>
      <c r="S31" s="49">
        <f t="shared" si="26"/>
        <v>5</v>
      </c>
      <c r="T31" s="50">
        <f t="shared" si="27"/>
        <v>1</v>
      </c>
      <c r="U31" s="51">
        <f t="shared" si="28"/>
        <v>5</v>
      </c>
      <c r="V31" s="52" t="str">
        <f t="shared" si="29"/>
        <v>MODERADA</v>
      </c>
      <c r="W31" s="46" t="s">
        <v>287</v>
      </c>
      <c r="X31" s="47" t="s">
        <v>288</v>
      </c>
      <c r="Y31" s="47" t="s">
        <v>289</v>
      </c>
      <c r="Z31" s="53">
        <v>1</v>
      </c>
      <c r="AA31" s="47" t="s">
        <v>88</v>
      </c>
      <c r="AB31" s="54">
        <f t="shared" si="9"/>
        <v>0.25</v>
      </c>
      <c r="AC31" s="55" t="s">
        <v>89</v>
      </c>
      <c r="AD31" s="54">
        <f t="shared" si="10"/>
        <v>0.15</v>
      </c>
      <c r="AE31" s="55" t="s">
        <v>90</v>
      </c>
      <c r="AF31" s="55" t="s">
        <v>91</v>
      </c>
      <c r="AG31" s="56" t="s">
        <v>92</v>
      </c>
      <c r="AH31" s="57" t="str">
        <f t="shared" si="30"/>
        <v>Muy baja</v>
      </c>
      <c r="AI31" s="49">
        <f t="shared" si="12"/>
        <v>1</v>
      </c>
      <c r="AJ31" s="58">
        <f t="shared" si="31"/>
        <v>0.12</v>
      </c>
      <c r="AK31" s="58" t="str">
        <f t="shared" si="32"/>
        <v>Catastrófico</v>
      </c>
      <c r="AL31" s="49">
        <f t="shared" si="33"/>
        <v>5</v>
      </c>
      <c r="AM31" s="58">
        <f t="shared" si="34"/>
        <v>1</v>
      </c>
      <c r="AN31" s="59">
        <f t="shared" si="17"/>
        <v>5</v>
      </c>
      <c r="AO31" s="52" t="str">
        <f t="shared" si="35"/>
        <v>MODERADA</v>
      </c>
      <c r="AP31" s="60" t="str">
        <f t="shared" si="36"/>
        <v>Asumir o reducir el Riesgo.</v>
      </c>
      <c r="AQ31" s="61" t="s">
        <v>290</v>
      </c>
      <c r="AR31" s="47">
        <v>2</v>
      </c>
      <c r="AS31" s="62" t="s">
        <v>291</v>
      </c>
      <c r="AT31" s="47" t="s">
        <v>292</v>
      </c>
      <c r="AU31" s="71">
        <v>45139</v>
      </c>
      <c r="AV31" s="71">
        <v>45504</v>
      </c>
      <c r="AW31" s="75" t="s">
        <v>293</v>
      </c>
      <c r="AX31" s="42">
        <v>45169</v>
      </c>
      <c r="AY31" s="65" t="s">
        <v>369</v>
      </c>
      <c r="AZ31" s="43">
        <v>0.5</v>
      </c>
      <c r="BA31" s="44" t="s">
        <v>374</v>
      </c>
      <c r="BB31" s="64" t="s">
        <v>115</v>
      </c>
      <c r="BC31" s="86">
        <v>45291</v>
      </c>
      <c r="BD31" s="98" t="s">
        <v>428</v>
      </c>
      <c r="BE31" s="64">
        <v>1</v>
      </c>
      <c r="BF31" s="93">
        <f t="shared" si="3"/>
        <v>0.5</v>
      </c>
      <c r="BG31" s="87" t="str">
        <f t="shared" si="4"/>
        <v>EN PROCESO</v>
      </c>
      <c r="BH31" s="259" t="s">
        <v>429</v>
      </c>
      <c r="BI31" s="64" t="s">
        <v>115</v>
      </c>
    </row>
    <row r="32" spans="1:61" s="45" customFormat="1" ht="61.2" customHeight="1" x14ac:dyDescent="0.2">
      <c r="A32" s="199" t="s">
        <v>194</v>
      </c>
      <c r="B32" s="197" t="s">
        <v>294</v>
      </c>
      <c r="C32" s="197" t="s">
        <v>295</v>
      </c>
      <c r="D32" s="197" t="s">
        <v>296</v>
      </c>
      <c r="E32" s="197" t="s">
        <v>73</v>
      </c>
      <c r="F32" s="197" t="s">
        <v>297</v>
      </c>
      <c r="G32" s="197" t="s">
        <v>75</v>
      </c>
      <c r="H32" s="197" t="s">
        <v>76</v>
      </c>
      <c r="I32" s="247" t="s">
        <v>298</v>
      </c>
      <c r="J32" s="247" t="s">
        <v>299</v>
      </c>
      <c r="K32" s="247" t="s">
        <v>300</v>
      </c>
      <c r="L32" s="47" t="s">
        <v>80</v>
      </c>
      <c r="M32" s="47" t="s">
        <v>124</v>
      </c>
      <c r="N32" s="48" t="s">
        <v>82</v>
      </c>
      <c r="O32" s="199" t="s">
        <v>301</v>
      </c>
      <c r="P32" s="49">
        <f t="shared" si="5"/>
        <v>4</v>
      </c>
      <c r="Q32" s="50">
        <f t="shared" si="6"/>
        <v>0.8</v>
      </c>
      <c r="R32" s="197" t="s">
        <v>286</v>
      </c>
      <c r="S32" s="49">
        <f t="shared" si="7"/>
        <v>5</v>
      </c>
      <c r="T32" s="50">
        <f t="shared" si="8"/>
        <v>1</v>
      </c>
      <c r="U32" s="214">
        <f t="shared" si="0"/>
        <v>20</v>
      </c>
      <c r="V32" s="250" t="str">
        <f t="shared" si="1"/>
        <v>EXTREMA</v>
      </c>
      <c r="W32" s="248" t="s">
        <v>302</v>
      </c>
      <c r="X32" s="247" t="s">
        <v>303</v>
      </c>
      <c r="Y32" s="247" t="s">
        <v>304</v>
      </c>
      <c r="Z32" s="217">
        <v>1</v>
      </c>
      <c r="AA32" s="197" t="s">
        <v>88</v>
      </c>
      <c r="AB32" s="54">
        <f t="shared" si="9"/>
        <v>0.25</v>
      </c>
      <c r="AC32" s="213" t="s">
        <v>89</v>
      </c>
      <c r="AD32" s="54">
        <f t="shared" si="10"/>
        <v>0.15</v>
      </c>
      <c r="AE32" s="213" t="s">
        <v>90</v>
      </c>
      <c r="AF32" s="213" t="s">
        <v>91</v>
      </c>
      <c r="AG32" s="224" t="s">
        <v>92</v>
      </c>
      <c r="AH32" s="225" t="str">
        <f t="shared" si="11"/>
        <v>Media</v>
      </c>
      <c r="AI32" s="216">
        <f t="shared" si="12"/>
        <v>3</v>
      </c>
      <c r="AJ32" s="218">
        <f t="shared" si="13"/>
        <v>0.48</v>
      </c>
      <c r="AK32" s="218" t="str">
        <f t="shared" si="14"/>
        <v>Catastrófico</v>
      </c>
      <c r="AL32" s="216">
        <f t="shared" si="15"/>
        <v>5</v>
      </c>
      <c r="AM32" s="218">
        <f t="shared" si="16"/>
        <v>1</v>
      </c>
      <c r="AN32" s="219">
        <f t="shared" si="17"/>
        <v>15</v>
      </c>
      <c r="AO32" s="250" t="str">
        <f t="shared" si="2"/>
        <v>EXTREMA</v>
      </c>
      <c r="AP32" s="220" t="str">
        <f t="shared" si="18"/>
        <v>Reducir el Riesgo, Evitar o Compartir (Se requiere acción inmediata).</v>
      </c>
      <c r="AQ32" s="221" t="s">
        <v>305</v>
      </c>
      <c r="AR32" s="222">
        <v>1</v>
      </c>
      <c r="AS32" s="234" t="s">
        <v>306</v>
      </c>
      <c r="AT32" s="247" t="s">
        <v>307</v>
      </c>
      <c r="AU32" s="255">
        <v>45107</v>
      </c>
      <c r="AV32" s="257">
        <v>45472</v>
      </c>
      <c r="AW32" s="249" t="s">
        <v>308</v>
      </c>
      <c r="AX32" s="239">
        <v>45169</v>
      </c>
      <c r="AY32" s="242" t="s">
        <v>430</v>
      </c>
      <c r="AZ32" s="228">
        <v>0</v>
      </c>
      <c r="BA32" s="230" t="s">
        <v>366</v>
      </c>
      <c r="BB32" s="232" t="s">
        <v>97</v>
      </c>
      <c r="BC32" s="86">
        <v>45291</v>
      </c>
      <c r="BD32" s="245" t="s">
        <v>400</v>
      </c>
      <c r="BE32" s="232">
        <v>0.5</v>
      </c>
      <c r="BF32" s="251">
        <f t="shared" si="3"/>
        <v>0.5</v>
      </c>
      <c r="BG32" s="253" t="str">
        <f t="shared" si="4"/>
        <v>EN PROCESO</v>
      </c>
      <c r="BH32" s="261" t="s">
        <v>431</v>
      </c>
      <c r="BI32" s="232" t="s">
        <v>97</v>
      </c>
    </row>
    <row r="33" spans="1:61" s="45" customFormat="1" ht="76.5" customHeight="1" x14ac:dyDescent="0.2">
      <c r="A33" s="199"/>
      <c r="B33" s="197"/>
      <c r="C33" s="197"/>
      <c r="D33" s="197"/>
      <c r="E33" s="197"/>
      <c r="F33" s="197"/>
      <c r="G33" s="197"/>
      <c r="H33" s="197"/>
      <c r="I33" s="247"/>
      <c r="J33" s="247"/>
      <c r="K33" s="247"/>
      <c r="L33" s="66" t="s">
        <v>80</v>
      </c>
      <c r="M33" s="66" t="s">
        <v>81</v>
      </c>
      <c r="N33" s="80" t="s">
        <v>82</v>
      </c>
      <c r="O33" s="199"/>
      <c r="P33" s="49"/>
      <c r="Q33" s="50"/>
      <c r="R33" s="197"/>
      <c r="S33" s="49"/>
      <c r="T33" s="50"/>
      <c r="U33" s="214"/>
      <c r="V33" s="250"/>
      <c r="W33" s="248"/>
      <c r="X33" s="247"/>
      <c r="Y33" s="247"/>
      <c r="Z33" s="217"/>
      <c r="AA33" s="197"/>
      <c r="AB33" s="54"/>
      <c r="AC33" s="213"/>
      <c r="AD33" s="54"/>
      <c r="AE33" s="213"/>
      <c r="AF33" s="213"/>
      <c r="AG33" s="224"/>
      <c r="AH33" s="225"/>
      <c r="AI33" s="216"/>
      <c r="AJ33" s="218"/>
      <c r="AK33" s="218"/>
      <c r="AL33" s="216"/>
      <c r="AM33" s="218"/>
      <c r="AN33" s="219"/>
      <c r="AO33" s="250"/>
      <c r="AP33" s="220"/>
      <c r="AQ33" s="221"/>
      <c r="AR33" s="223"/>
      <c r="AS33" s="234"/>
      <c r="AT33" s="247"/>
      <c r="AU33" s="256"/>
      <c r="AV33" s="247"/>
      <c r="AW33" s="249"/>
      <c r="AX33" s="240"/>
      <c r="AY33" s="243"/>
      <c r="AZ33" s="229"/>
      <c r="BA33" s="231"/>
      <c r="BB33" s="233"/>
      <c r="BC33" s="86">
        <v>45291</v>
      </c>
      <c r="BD33" s="236"/>
      <c r="BE33" s="233"/>
      <c r="BF33" s="252"/>
      <c r="BG33" s="254"/>
      <c r="BH33" s="262"/>
      <c r="BI33" s="233"/>
    </row>
    <row r="34" spans="1:61" s="45" customFormat="1" ht="183.6" x14ac:dyDescent="0.2">
      <c r="A34" s="46" t="s">
        <v>194</v>
      </c>
      <c r="B34" s="47" t="s">
        <v>309</v>
      </c>
      <c r="C34" s="47" t="s">
        <v>310</v>
      </c>
      <c r="D34" s="47" t="s">
        <v>311</v>
      </c>
      <c r="E34" s="47" t="s">
        <v>73</v>
      </c>
      <c r="F34" s="47" t="s">
        <v>312</v>
      </c>
      <c r="G34" s="47" t="s">
        <v>75</v>
      </c>
      <c r="H34" s="47" t="s">
        <v>270</v>
      </c>
      <c r="I34" s="47" t="s">
        <v>313</v>
      </c>
      <c r="J34" s="47" t="s">
        <v>314</v>
      </c>
      <c r="K34" s="47" t="s">
        <v>315</v>
      </c>
      <c r="L34" s="47" t="s">
        <v>80</v>
      </c>
      <c r="M34" s="47" t="s">
        <v>81</v>
      </c>
      <c r="N34" s="48" t="s">
        <v>82</v>
      </c>
      <c r="O34" s="46" t="s">
        <v>83</v>
      </c>
      <c r="P34" s="49">
        <f t="shared" si="5"/>
        <v>1</v>
      </c>
      <c r="Q34" s="50">
        <f t="shared" si="6"/>
        <v>0.2</v>
      </c>
      <c r="R34" s="47" t="s">
        <v>286</v>
      </c>
      <c r="S34" s="49">
        <f t="shared" si="7"/>
        <v>5</v>
      </c>
      <c r="T34" s="50">
        <f t="shared" si="8"/>
        <v>1</v>
      </c>
      <c r="U34" s="51">
        <f t="shared" ref="U34:U36" si="37">IF(OR(P34="",S34=""),"",P34*S34)</f>
        <v>5</v>
      </c>
      <c r="V34" s="52" t="str">
        <f t="shared" ref="V34:V36" si="38">IF(U34="","",IF(U34&lt;=2,"BAJA",IF(U34&lt;=6,"MODERADA",IF(U34&lt;=12,"ALTA","EXTREMA"))))</f>
        <v>MODERADA</v>
      </c>
      <c r="W34" s="46" t="s">
        <v>316</v>
      </c>
      <c r="X34" s="47" t="s">
        <v>317</v>
      </c>
      <c r="Y34" s="47" t="s">
        <v>318</v>
      </c>
      <c r="Z34" s="53">
        <v>1</v>
      </c>
      <c r="AA34" s="47" t="s">
        <v>88</v>
      </c>
      <c r="AB34" s="54">
        <f t="shared" si="9"/>
        <v>0.25</v>
      </c>
      <c r="AC34" s="55" t="s">
        <v>89</v>
      </c>
      <c r="AD34" s="54">
        <f t="shared" si="10"/>
        <v>0.15</v>
      </c>
      <c r="AE34" s="55" t="s">
        <v>90</v>
      </c>
      <c r="AF34" s="55" t="s">
        <v>91</v>
      </c>
      <c r="AG34" s="56" t="s">
        <v>92</v>
      </c>
      <c r="AH34" s="57" t="str">
        <f t="shared" ref="AH34:AH36" si="39">IF(OR(O34="",AA34="",AC34=""),"",IF(AJ34&lt;=20%,"Muy baja",IF(AJ34&lt;=40%,"Baja",IF(AJ34&lt;=60%,"Media",IF(AJ34&lt;=80%,"Alta","Muy alta")))))</f>
        <v>Muy baja</v>
      </c>
      <c r="AI34" s="49">
        <f t="shared" si="12"/>
        <v>1</v>
      </c>
      <c r="AJ34" s="58">
        <f t="shared" si="13"/>
        <v>0.12</v>
      </c>
      <c r="AK34" s="58" t="str">
        <f t="shared" ref="AK34:AK36" si="40">IF(OR(R34="",AA34="",AC34=""),"",IF(AM34&lt;=20%,"Leve",IF(AM34&lt;=40%,"Menor",IF(AM34&lt;=60%,"Moderado",IF(AM34&lt;=80%,"Mayor","Catastrófico")))))</f>
        <v>Catastrófico</v>
      </c>
      <c r="AL34" s="49">
        <f t="shared" si="15"/>
        <v>5</v>
      </c>
      <c r="AM34" s="58">
        <f t="shared" si="16"/>
        <v>1</v>
      </c>
      <c r="AN34" s="59">
        <f t="shared" ref="AN34:AN39" si="41">IF(OR(AI34="",AL34=""),"",AI34*AL34)</f>
        <v>5</v>
      </c>
      <c r="AO34" s="52" t="str">
        <f t="shared" ref="AO34:AO35" si="42">IF(AN34="","",IF(AN34&lt;=2,"BAJA",IF(AN34&lt;=6,"MODERADA",IF(AN34&lt;=12,"ALTA","EXTREMA"))))</f>
        <v>MODERADA</v>
      </c>
      <c r="AP34" s="60" t="str">
        <f t="shared" si="18"/>
        <v>Asumir o reducir el Riesgo.</v>
      </c>
      <c r="AQ34" s="61" t="s">
        <v>319</v>
      </c>
      <c r="AR34" s="47">
        <v>1</v>
      </c>
      <c r="AS34" s="62" t="s">
        <v>320</v>
      </c>
      <c r="AT34" s="47" t="s">
        <v>321</v>
      </c>
      <c r="AU34" s="71">
        <v>45108</v>
      </c>
      <c r="AV34" s="70">
        <v>45473</v>
      </c>
      <c r="AW34" s="75" t="s">
        <v>322</v>
      </c>
      <c r="AX34" s="42">
        <v>45169</v>
      </c>
      <c r="AY34" s="76" t="s">
        <v>370</v>
      </c>
      <c r="AZ34" s="43">
        <v>0</v>
      </c>
      <c r="BA34" s="44" t="s">
        <v>366</v>
      </c>
      <c r="BB34" s="64" t="s">
        <v>149</v>
      </c>
      <c r="BC34" s="86">
        <v>45291</v>
      </c>
      <c r="BD34" s="96" t="s">
        <v>391</v>
      </c>
      <c r="BE34" s="64">
        <v>0.5</v>
      </c>
      <c r="BF34" s="93">
        <f t="shared" si="3"/>
        <v>0.5</v>
      </c>
      <c r="BG34" s="87" t="str">
        <f t="shared" si="4"/>
        <v>EN PROCESO</v>
      </c>
      <c r="BH34" s="259" t="s">
        <v>392</v>
      </c>
      <c r="BI34" s="64" t="s">
        <v>149</v>
      </c>
    </row>
    <row r="35" spans="1:61" s="45" customFormat="1" ht="153" x14ac:dyDescent="0.2">
      <c r="A35" s="46" t="s">
        <v>194</v>
      </c>
      <c r="B35" s="47" t="s">
        <v>309</v>
      </c>
      <c r="C35" s="47" t="s">
        <v>310</v>
      </c>
      <c r="D35" s="47" t="s">
        <v>311</v>
      </c>
      <c r="E35" s="47" t="s">
        <v>323</v>
      </c>
      <c r="F35" s="47" t="s">
        <v>324</v>
      </c>
      <c r="G35" s="47" t="s">
        <v>75</v>
      </c>
      <c r="H35" s="47" t="s">
        <v>270</v>
      </c>
      <c r="I35" s="47" t="s">
        <v>325</v>
      </c>
      <c r="J35" s="47" t="s">
        <v>326</v>
      </c>
      <c r="K35" s="47" t="s">
        <v>327</v>
      </c>
      <c r="L35" s="47" t="s">
        <v>80</v>
      </c>
      <c r="M35" s="47" t="s">
        <v>81</v>
      </c>
      <c r="N35" s="48" t="s">
        <v>82</v>
      </c>
      <c r="O35" s="46" t="s">
        <v>83</v>
      </c>
      <c r="P35" s="49">
        <f t="shared" si="5"/>
        <v>1</v>
      </c>
      <c r="Q35" s="50">
        <f t="shared" si="6"/>
        <v>0.2</v>
      </c>
      <c r="R35" s="47" t="s">
        <v>286</v>
      </c>
      <c r="S35" s="49">
        <f t="shared" si="7"/>
        <v>5</v>
      </c>
      <c r="T35" s="50">
        <f t="shared" si="8"/>
        <v>1</v>
      </c>
      <c r="U35" s="51">
        <f t="shared" si="37"/>
        <v>5</v>
      </c>
      <c r="V35" s="52" t="str">
        <f t="shared" si="38"/>
        <v>MODERADA</v>
      </c>
      <c r="W35" s="46" t="s">
        <v>316</v>
      </c>
      <c r="X35" s="47" t="s">
        <v>328</v>
      </c>
      <c r="Y35" s="47" t="s">
        <v>329</v>
      </c>
      <c r="Z35" s="53">
        <v>1</v>
      </c>
      <c r="AA35" s="47" t="s">
        <v>88</v>
      </c>
      <c r="AB35" s="54">
        <f t="shared" si="9"/>
        <v>0.25</v>
      </c>
      <c r="AC35" s="55" t="s">
        <v>89</v>
      </c>
      <c r="AD35" s="54">
        <f t="shared" si="10"/>
        <v>0.15</v>
      </c>
      <c r="AE35" s="55" t="s">
        <v>90</v>
      </c>
      <c r="AF35" s="55" t="s">
        <v>91</v>
      </c>
      <c r="AG35" s="56" t="s">
        <v>92</v>
      </c>
      <c r="AH35" s="57" t="str">
        <f t="shared" si="39"/>
        <v>Muy baja</v>
      </c>
      <c r="AI35" s="49">
        <f t="shared" si="12"/>
        <v>1</v>
      </c>
      <c r="AJ35" s="58">
        <f t="shared" si="13"/>
        <v>0.12</v>
      </c>
      <c r="AK35" s="58" t="str">
        <f t="shared" si="40"/>
        <v>Catastrófico</v>
      </c>
      <c r="AL35" s="49">
        <f t="shared" si="15"/>
        <v>5</v>
      </c>
      <c r="AM35" s="58">
        <f t="shared" si="16"/>
        <v>1</v>
      </c>
      <c r="AN35" s="59">
        <f t="shared" si="41"/>
        <v>5</v>
      </c>
      <c r="AO35" s="52" t="str">
        <f t="shared" si="42"/>
        <v>MODERADA</v>
      </c>
      <c r="AP35" s="60" t="str">
        <f t="shared" si="18"/>
        <v>Asumir o reducir el Riesgo.</v>
      </c>
      <c r="AQ35" s="61" t="s">
        <v>330</v>
      </c>
      <c r="AR35" s="47">
        <v>1</v>
      </c>
      <c r="AS35" s="62" t="s">
        <v>331</v>
      </c>
      <c r="AT35" s="47" t="s">
        <v>321</v>
      </c>
      <c r="AU35" s="71">
        <v>45108</v>
      </c>
      <c r="AV35" s="70">
        <v>45473</v>
      </c>
      <c r="AW35" s="75" t="s">
        <v>332</v>
      </c>
      <c r="AX35" s="42">
        <v>45169</v>
      </c>
      <c r="AY35" s="65" t="s">
        <v>432</v>
      </c>
      <c r="AZ35" s="43">
        <v>0</v>
      </c>
      <c r="BA35" s="44" t="s">
        <v>366</v>
      </c>
      <c r="BB35" s="64" t="s">
        <v>149</v>
      </c>
      <c r="BC35" s="86">
        <v>45291</v>
      </c>
      <c r="BD35" s="96" t="s">
        <v>393</v>
      </c>
      <c r="BE35" s="64">
        <v>0</v>
      </c>
      <c r="BF35" s="93">
        <f t="shared" si="3"/>
        <v>0</v>
      </c>
      <c r="BG35" s="102" t="str">
        <f>IF(BE35="","",IF(BC35&lt;&gt;AV35,IF(BF35=100%,"TERMINADA",IF(BF35=0%,"SIN INICIAR"))))</f>
        <v>SIN INICIAR</v>
      </c>
      <c r="BH35" s="259" t="s">
        <v>435</v>
      </c>
      <c r="BI35" s="64" t="s">
        <v>149</v>
      </c>
    </row>
    <row r="36" spans="1:61" s="45" customFormat="1" ht="71.400000000000006" x14ac:dyDescent="0.2">
      <c r="A36" s="46" t="s">
        <v>333</v>
      </c>
      <c r="B36" s="47" t="s">
        <v>334</v>
      </c>
      <c r="C36" s="197" t="s">
        <v>335</v>
      </c>
      <c r="D36" s="197" t="s">
        <v>336</v>
      </c>
      <c r="E36" s="47" t="s">
        <v>73</v>
      </c>
      <c r="F36" s="47" t="s">
        <v>337</v>
      </c>
      <c r="G36" s="197" t="s">
        <v>75</v>
      </c>
      <c r="H36" s="197" t="s">
        <v>270</v>
      </c>
      <c r="I36" s="197" t="s">
        <v>338</v>
      </c>
      <c r="J36" s="197" t="s">
        <v>339</v>
      </c>
      <c r="K36" s="197" t="s">
        <v>340</v>
      </c>
      <c r="L36" s="197" t="s">
        <v>80</v>
      </c>
      <c r="M36" s="197" t="s">
        <v>124</v>
      </c>
      <c r="N36" s="198" t="s">
        <v>82</v>
      </c>
      <c r="O36" s="199" t="s">
        <v>125</v>
      </c>
      <c r="P36" s="216">
        <f t="shared" si="5"/>
        <v>3</v>
      </c>
      <c r="Q36" s="241">
        <f t="shared" si="6"/>
        <v>0.6</v>
      </c>
      <c r="R36" s="197" t="s">
        <v>84</v>
      </c>
      <c r="S36" s="216">
        <f t="shared" si="7"/>
        <v>4</v>
      </c>
      <c r="T36" s="241">
        <f t="shared" si="8"/>
        <v>0.8</v>
      </c>
      <c r="U36" s="214">
        <f t="shared" si="37"/>
        <v>12</v>
      </c>
      <c r="V36" s="215" t="str">
        <f t="shared" si="38"/>
        <v>ALTA</v>
      </c>
      <c r="W36" s="46" t="s">
        <v>341</v>
      </c>
      <c r="X36" s="47" t="s">
        <v>342</v>
      </c>
      <c r="Y36" s="66" t="s">
        <v>343</v>
      </c>
      <c r="Z36" s="53">
        <v>0.25</v>
      </c>
      <c r="AA36" s="47" t="s">
        <v>88</v>
      </c>
      <c r="AB36" s="54">
        <f t="shared" si="9"/>
        <v>0.25</v>
      </c>
      <c r="AC36" s="55" t="s">
        <v>89</v>
      </c>
      <c r="AD36" s="54">
        <f t="shared" si="10"/>
        <v>0.15</v>
      </c>
      <c r="AE36" s="55" t="s">
        <v>90</v>
      </c>
      <c r="AF36" s="55" t="s">
        <v>91</v>
      </c>
      <c r="AG36" s="56" t="s">
        <v>92</v>
      </c>
      <c r="AH36" s="57" t="str">
        <f t="shared" si="39"/>
        <v>Baja</v>
      </c>
      <c r="AI36" s="49">
        <f t="shared" si="12"/>
        <v>2</v>
      </c>
      <c r="AJ36" s="58">
        <f t="shared" si="13"/>
        <v>0.36</v>
      </c>
      <c r="AK36" s="58" t="str">
        <f t="shared" si="40"/>
        <v>Mayor</v>
      </c>
      <c r="AL36" s="49">
        <f t="shared" si="15"/>
        <v>4</v>
      </c>
      <c r="AM36" s="58">
        <f t="shared" si="16"/>
        <v>0.8</v>
      </c>
      <c r="AN36" s="59">
        <f t="shared" si="41"/>
        <v>8</v>
      </c>
      <c r="AO36" s="215" t="str">
        <f>IF(AN39="","",IF(AN39&lt;=2,"BAJA",IF(AN39&lt;=6,"MODERADA",IF(AN39&lt;=12,"ALTA","EXTREMA"))))</f>
        <v>MODERADA</v>
      </c>
      <c r="AP36" s="220" t="str">
        <f t="shared" si="18"/>
        <v>Asumir o reducir el Riesgo.</v>
      </c>
      <c r="AQ36" s="68" t="s">
        <v>344</v>
      </c>
      <c r="AR36" s="66">
        <v>3</v>
      </c>
      <c r="AS36" s="69" t="s">
        <v>345</v>
      </c>
      <c r="AT36" s="66" t="s">
        <v>346</v>
      </c>
      <c r="AU36" s="71">
        <v>45108</v>
      </c>
      <c r="AV36" s="70">
        <v>45473</v>
      </c>
      <c r="AW36" s="77" t="s">
        <v>347</v>
      </c>
      <c r="AX36" s="42">
        <v>45169</v>
      </c>
      <c r="AY36" s="76" t="s">
        <v>371</v>
      </c>
      <c r="AZ36" s="43">
        <v>0</v>
      </c>
      <c r="BA36" s="44" t="s">
        <v>366</v>
      </c>
      <c r="BB36" s="64" t="s">
        <v>149</v>
      </c>
      <c r="BC36" s="86">
        <v>45291</v>
      </c>
      <c r="BD36" s="98" t="s">
        <v>397</v>
      </c>
      <c r="BE36" s="64">
        <v>2</v>
      </c>
      <c r="BF36" s="93">
        <f t="shared" si="3"/>
        <v>0.66666666666666663</v>
      </c>
      <c r="BG36" s="87" t="str">
        <f t="shared" si="4"/>
        <v>EN PROCESO</v>
      </c>
      <c r="BH36" s="263" t="s">
        <v>394</v>
      </c>
      <c r="BI36" s="64" t="s">
        <v>149</v>
      </c>
    </row>
    <row r="37" spans="1:61" s="45" customFormat="1" ht="102" x14ac:dyDescent="0.2">
      <c r="A37" s="46" t="s">
        <v>333</v>
      </c>
      <c r="B37" s="47" t="s">
        <v>334</v>
      </c>
      <c r="C37" s="197"/>
      <c r="D37" s="197"/>
      <c r="E37" s="47" t="s">
        <v>73</v>
      </c>
      <c r="F37" s="47" t="s">
        <v>337</v>
      </c>
      <c r="G37" s="197"/>
      <c r="H37" s="197"/>
      <c r="I37" s="197"/>
      <c r="J37" s="197"/>
      <c r="K37" s="197"/>
      <c r="L37" s="197"/>
      <c r="M37" s="197"/>
      <c r="N37" s="198"/>
      <c r="O37" s="199"/>
      <c r="P37" s="216"/>
      <c r="Q37" s="241"/>
      <c r="R37" s="197"/>
      <c r="S37" s="216"/>
      <c r="T37" s="241"/>
      <c r="U37" s="214"/>
      <c r="V37" s="215"/>
      <c r="W37" s="46" t="s">
        <v>348</v>
      </c>
      <c r="X37" s="47" t="s">
        <v>349</v>
      </c>
      <c r="Y37" s="66" t="s">
        <v>350</v>
      </c>
      <c r="Z37" s="53">
        <v>0.25</v>
      </c>
      <c r="AA37" s="47" t="s">
        <v>88</v>
      </c>
      <c r="AB37" s="54">
        <f t="shared" si="9"/>
        <v>0.25</v>
      </c>
      <c r="AC37" s="55" t="s">
        <v>89</v>
      </c>
      <c r="AD37" s="54">
        <f t="shared" si="10"/>
        <v>0.15</v>
      </c>
      <c r="AE37" s="55" t="s">
        <v>90</v>
      </c>
      <c r="AF37" s="55" t="s">
        <v>91</v>
      </c>
      <c r="AG37" s="56" t="s">
        <v>92</v>
      </c>
      <c r="AH37" s="57" t="str">
        <f>IF(OR(O36="",AA37="",AC37=""),"",IF(AJ37&lt;=20%,"Muy baja",IF(AJ37&lt;=40%,"Baja",IF(AJ37&lt;=60%,"Media",IF(AJ37&lt;=80%,"Alta","Muy alta")))))</f>
        <v>Baja</v>
      </c>
      <c r="AI37" s="49">
        <f t="shared" si="12"/>
        <v>2</v>
      </c>
      <c r="AJ37" s="58">
        <f>IF(OR($AA37="Preventivo",$AA37="Detectivo"),($AJ36-($AJ36*($AD37+$AB37))),$AJ36)</f>
        <v>0.216</v>
      </c>
      <c r="AK37" s="58" t="str">
        <f>IF(OR(R36="",AA37="",AC37=""),"",IF(AM37&lt;=20%,"Leve",IF(AM37&lt;=40%,"Menor",IF(AM37&lt;=60%,"Moderado",IF(AM37&lt;=80%,"Mayor","Catastrófico")))))</f>
        <v>Mayor</v>
      </c>
      <c r="AL37" s="49">
        <f t="shared" si="15"/>
        <v>4</v>
      </c>
      <c r="AM37" s="58">
        <f>IF($AA37="Correctivo",($T36-($T36*($AD37+$AB37))),$T36)</f>
        <v>0.8</v>
      </c>
      <c r="AN37" s="59">
        <f t="shared" si="41"/>
        <v>8</v>
      </c>
      <c r="AO37" s="215"/>
      <c r="AP37" s="220"/>
      <c r="AQ37" s="68" t="s">
        <v>351</v>
      </c>
      <c r="AR37" s="66">
        <v>3</v>
      </c>
      <c r="AS37" s="69" t="s">
        <v>352</v>
      </c>
      <c r="AT37" s="66" t="s">
        <v>346</v>
      </c>
      <c r="AU37" s="71">
        <v>45108</v>
      </c>
      <c r="AV37" s="70">
        <v>45473</v>
      </c>
      <c r="AW37" s="77" t="s">
        <v>353</v>
      </c>
      <c r="AX37" s="42">
        <v>45169</v>
      </c>
      <c r="AY37" s="65" t="s">
        <v>372</v>
      </c>
      <c r="AZ37" s="43">
        <v>0.33</v>
      </c>
      <c r="BA37" s="44" t="s">
        <v>374</v>
      </c>
      <c r="BB37" s="64" t="s">
        <v>149</v>
      </c>
      <c r="BC37" s="86">
        <v>45291</v>
      </c>
      <c r="BD37" s="98" t="s">
        <v>395</v>
      </c>
      <c r="BE37" s="64">
        <v>2</v>
      </c>
      <c r="BF37" s="93">
        <f t="shared" si="3"/>
        <v>0.66666666666666663</v>
      </c>
      <c r="BG37" s="87" t="str">
        <f t="shared" si="4"/>
        <v>EN PROCESO</v>
      </c>
      <c r="BH37" s="263" t="s">
        <v>396</v>
      </c>
      <c r="BI37" s="64" t="s">
        <v>149</v>
      </c>
    </row>
    <row r="38" spans="1:61" s="45" customFormat="1" ht="132.6" x14ac:dyDescent="0.2">
      <c r="A38" s="46" t="s">
        <v>333</v>
      </c>
      <c r="B38" s="47" t="s">
        <v>334</v>
      </c>
      <c r="C38" s="197"/>
      <c r="D38" s="197"/>
      <c r="E38" s="47" t="s">
        <v>73</v>
      </c>
      <c r="F38" s="47" t="s">
        <v>337</v>
      </c>
      <c r="G38" s="197"/>
      <c r="H38" s="197"/>
      <c r="I38" s="197"/>
      <c r="J38" s="197"/>
      <c r="K38" s="197"/>
      <c r="L38" s="197"/>
      <c r="M38" s="197"/>
      <c r="N38" s="198"/>
      <c r="O38" s="199"/>
      <c r="P38" s="216"/>
      <c r="Q38" s="241"/>
      <c r="R38" s="197"/>
      <c r="S38" s="216"/>
      <c r="T38" s="241"/>
      <c r="U38" s="214"/>
      <c r="V38" s="215"/>
      <c r="W38" s="46" t="s">
        <v>341</v>
      </c>
      <c r="X38" s="66" t="s">
        <v>354</v>
      </c>
      <c r="Y38" s="66" t="s">
        <v>355</v>
      </c>
      <c r="Z38" s="53">
        <v>0.25</v>
      </c>
      <c r="AA38" s="47" t="s">
        <v>88</v>
      </c>
      <c r="AB38" s="54">
        <f t="shared" si="9"/>
        <v>0.25</v>
      </c>
      <c r="AC38" s="55" t="s">
        <v>89</v>
      </c>
      <c r="AD38" s="54">
        <f t="shared" si="10"/>
        <v>0.15</v>
      </c>
      <c r="AE38" s="55" t="s">
        <v>90</v>
      </c>
      <c r="AF38" s="55" t="s">
        <v>91</v>
      </c>
      <c r="AG38" s="56" t="s">
        <v>92</v>
      </c>
      <c r="AH38" s="57" t="str">
        <f>IF(OR(O36="",AA38="",AC38=""),"",IF(AJ38&lt;=20%,"Muy baja",IF(AJ38&lt;=40%,"Baja",IF(AJ38&lt;=60%,"Media",IF(AJ38&lt;=80%,"Alta","Muy alta")))))</f>
        <v>Muy baja</v>
      </c>
      <c r="AI38" s="49">
        <f t="shared" si="12"/>
        <v>1</v>
      </c>
      <c r="AJ38" s="58">
        <f>IF(OR($AA38="Preventivo",$AA38="Detectivo"),($AJ37-($AJ37*($AD38+$AB38))),$AJ37)</f>
        <v>0.12959999999999999</v>
      </c>
      <c r="AK38" s="58" t="str">
        <f>IF(OR(R36="",AA38="",AC38=""),"",IF(AM38&lt;=20%,"Leve",IF(AM38&lt;=40%,"Menor",IF(AM38&lt;=60%,"Moderado",IF(AM38&lt;=80%,"Mayor","Catastrófico")))))</f>
        <v>Mayor</v>
      </c>
      <c r="AL38" s="49">
        <f>IF($AK37="Leve",1,IF($AK37="Menor",2,IF($AK37="Moderado",3,IF($AK37="Mayor",4,IF($AK37="Catastrófico",5,"")))))</f>
        <v>4</v>
      </c>
      <c r="AM38" s="58">
        <f>IF($AA38="Correctivo",($T36-($T36*($AD38+$AB38))),$T36)</f>
        <v>0.8</v>
      </c>
      <c r="AN38" s="59">
        <f t="shared" si="41"/>
        <v>4</v>
      </c>
      <c r="AO38" s="215"/>
      <c r="AP38" s="220"/>
      <c r="AQ38" s="68" t="s">
        <v>356</v>
      </c>
      <c r="AR38" s="66">
        <v>4</v>
      </c>
      <c r="AS38" s="69" t="s">
        <v>357</v>
      </c>
      <c r="AT38" s="66" t="s">
        <v>346</v>
      </c>
      <c r="AU38" s="71">
        <v>45108</v>
      </c>
      <c r="AV38" s="70">
        <v>45473</v>
      </c>
      <c r="AW38" s="77" t="s">
        <v>358</v>
      </c>
      <c r="AX38" s="42">
        <v>45169</v>
      </c>
      <c r="AY38" s="65" t="s">
        <v>373</v>
      </c>
      <c r="AZ38" s="43">
        <v>0.25</v>
      </c>
      <c r="BA38" s="44" t="s">
        <v>374</v>
      </c>
      <c r="BB38" s="64" t="s">
        <v>149</v>
      </c>
      <c r="BC38" s="86">
        <v>45291</v>
      </c>
      <c r="BD38" s="98" t="s">
        <v>397</v>
      </c>
      <c r="BE38" s="64">
        <v>3</v>
      </c>
      <c r="BF38" s="93">
        <f t="shared" si="3"/>
        <v>0.75</v>
      </c>
      <c r="BG38" s="87" t="str">
        <f t="shared" si="4"/>
        <v>EN PROCESO</v>
      </c>
      <c r="BH38" s="263" t="s">
        <v>398</v>
      </c>
      <c r="BI38" s="64" t="s">
        <v>149</v>
      </c>
    </row>
    <row r="39" spans="1:61" s="45" customFormat="1" ht="81.599999999999994" x14ac:dyDescent="0.2">
      <c r="A39" s="46" t="s">
        <v>333</v>
      </c>
      <c r="B39" s="47" t="s">
        <v>334</v>
      </c>
      <c r="C39" s="197"/>
      <c r="D39" s="197"/>
      <c r="E39" s="47" t="s">
        <v>73</v>
      </c>
      <c r="F39" s="47" t="s">
        <v>337</v>
      </c>
      <c r="G39" s="197"/>
      <c r="H39" s="197"/>
      <c r="I39" s="197"/>
      <c r="J39" s="197"/>
      <c r="K39" s="197"/>
      <c r="L39" s="197"/>
      <c r="M39" s="197"/>
      <c r="N39" s="198"/>
      <c r="O39" s="199"/>
      <c r="P39" s="216"/>
      <c r="Q39" s="241"/>
      <c r="R39" s="197"/>
      <c r="S39" s="216"/>
      <c r="T39" s="241"/>
      <c r="U39" s="214"/>
      <c r="V39" s="215"/>
      <c r="W39" s="46" t="s">
        <v>359</v>
      </c>
      <c r="X39" s="66" t="s">
        <v>360</v>
      </c>
      <c r="Y39" s="66" t="s">
        <v>361</v>
      </c>
      <c r="Z39" s="53">
        <v>0.25</v>
      </c>
      <c r="AA39" s="47" t="s">
        <v>88</v>
      </c>
      <c r="AB39" s="54">
        <f t="shared" si="9"/>
        <v>0.25</v>
      </c>
      <c r="AC39" s="55" t="s">
        <v>89</v>
      </c>
      <c r="AD39" s="54">
        <f t="shared" si="10"/>
        <v>0.15</v>
      </c>
      <c r="AE39" s="55" t="s">
        <v>90</v>
      </c>
      <c r="AF39" s="55" t="s">
        <v>91</v>
      </c>
      <c r="AG39" s="56" t="s">
        <v>92</v>
      </c>
      <c r="AH39" s="57" t="str">
        <f>IF(OR(O36="",AA39="",AC39=""),"",IF(AJ39&lt;=20%,"Muy baja",IF(AJ39&lt;=40%,"Baja",IF(AJ39&lt;=60%,"Media",IF(AJ39&lt;=80%,"Alta","Muy alta")))))</f>
        <v>Muy baja</v>
      </c>
      <c r="AI39" s="49">
        <f t="shared" si="12"/>
        <v>1</v>
      </c>
      <c r="AJ39" s="58">
        <f>IF(OR($AA39="Preventivo",$AA39="Detectivo"),($AJ38-($AJ38*($AD39+$AB39))),$AJ38)</f>
        <v>7.7759999999999996E-2</v>
      </c>
      <c r="AK39" s="58" t="str">
        <f>IF(OR(R36="",AA39="",AC39=""),"",IF(AM39&lt;=20%,"Leve",IF(AM39&lt;=40%,"Menor",IF(AM39&lt;=60%,"Moderado",IF(AM39&lt;=80%,"Mayor","Catastrófico")))))</f>
        <v>Mayor</v>
      </c>
      <c r="AL39" s="49">
        <f>IF($AK38="Leve",1,IF($AK38="Menor",2,IF($AK38="Moderado",3,IF($AK38="Mayor",4,IF($AK38="Catastrófico",5,"")))))</f>
        <v>4</v>
      </c>
      <c r="AM39" s="58">
        <f>IF($AA39="Correctivo",($T36-($T36*($AD39+$AB39))),$T36)</f>
        <v>0.8</v>
      </c>
      <c r="AN39" s="59">
        <f t="shared" si="41"/>
        <v>4</v>
      </c>
      <c r="AO39" s="215"/>
      <c r="AP39" s="220"/>
      <c r="AQ39" s="68" t="s">
        <v>362</v>
      </c>
      <c r="AR39" s="66">
        <v>3</v>
      </c>
      <c r="AS39" s="69" t="s">
        <v>363</v>
      </c>
      <c r="AT39" s="66" t="s">
        <v>346</v>
      </c>
      <c r="AU39" s="71">
        <v>45108</v>
      </c>
      <c r="AV39" s="70">
        <v>45473</v>
      </c>
      <c r="AW39" s="77" t="s">
        <v>364</v>
      </c>
      <c r="AX39" s="42">
        <v>45169</v>
      </c>
      <c r="AY39" s="76" t="s">
        <v>371</v>
      </c>
      <c r="AZ39" s="43">
        <v>0</v>
      </c>
      <c r="BA39" s="44" t="s">
        <v>366</v>
      </c>
      <c r="BB39" s="64" t="s">
        <v>149</v>
      </c>
      <c r="BC39" s="86">
        <v>45291</v>
      </c>
      <c r="BD39" s="98" t="s">
        <v>397</v>
      </c>
      <c r="BE39" s="64">
        <v>2</v>
      </c>
      <c r="BF39" s="93">
        <f t="shared" si="3"/>
        <v>0.66666666666666663</v>
      </c>
      <c r="BG39" s="87" t="str">
        <f t="shared" si="4"/>
        <v>EN PROCESO</v>
      </c>
      <c r="BH39" s="263" t="s">
        <v>433</v>
      </c>
      <c r="BI39" s="64" t="s">
        <v>149</v>
      </c>
    </row>
    <row r="41" spans="1:61" x14ac:dyDescent="0.25">
      <c r="A41" s="2" t="s">
        <v>365</v>
      </c>
    </row>
  </sheetData>
  <mergeCells count="247">
    <mergeCell ref="BD32:BD33"/>
    <mergeCell ref="BE32:BE33"/>
    <mergeCell ref="BF32:BF33"/>
    <mergeCell ref="BG32:BG33"/>
    <mergeCell ref="BH32:BH33"/>
    <mergeCell ref="BI32:BI33"/>
    <mergeCell ref="S36:S39"/>
    <mergeCell ref="T36:T39"/>
    <mergeCell ref="U36:U39"/>
    <mergeCell ref="V36:V39"/>
    <mergeCell ref="AO36:AO39"/>
    <mergeCell ref="AP36:AP39"/>
    <mergeCell ref="AU32:AU33"/>
    <mergeCell ref="AV32:AV33"/>
    <mergeCell ref="AK32:AK33"/>
    <mergeCell ref="AL32:AL33"/>
    <mergeCell ref="AM32:AM33"/>
    <mergeCell ref="AN32:AN33"/>
    <mergeCell ref="AO32:AO33"/>
    <mergeCell ref="AP32:AP33"/>
    <mergeCell ref="AE32:AE33"/>
    <mergeCell ref="AF32:AF33"/>
    <mergeCell ref="AG32:AG33"/>
    <mergeCell ref="AH32:AH33"/>
    <mergeCell ref="AI32:AI33"/>
    <mergeCell ref="X32:X33"/>
    <mergeCell ref="Y32:Y33"/>
    <mergeCell ref="Z32:Z33"/>
    <mergeCell ref="AA32:AA33"/>
    <mergeCell ref="AC32:AC33"/>
    <mergeCell ref="M36:M39"/>
    <mergeCell ref="N36:N39"/>
    <mergeCell ref="O36:O39"/>
    <mergeCell ref="P36:P39"/>
    <mergeCell ref="Q36:Q39"/>
    <mergeCell ref="R36:R39"/>
    <mergeCell ref="BB32:BB33"/>
    <mergeCell ref="C36:C39"/>
    <mergeCell ref="D36:D39"/>
    <mergeCell ref="G36:G39"/>
    <mergeCell ref="H36:H39"/>
    <mergeCell ref="I36:I39"/>
    <mergeCell ref="J36:J39"/>
    <mergeCell ref="K36:K39"/>
    <mergeCell ref="L36:L39"/>
    <mergeCell ref="AW32:AW33"/>
    <mergeCell ref="AX32:AX33"/>
    <mergeCell ref="AY32:AY33"/>
    <mergeCell ref="AZ32:AZ33"/>
    <mergeCell ref="BA32:BA33"/>
    <mergeCell ref="AQ32:AQ33"/>
    <mergeCell ref="AR32:AR33"/>
    <mergeCell ref="AS32:AS33"/>
    <mergeCell ref="AT32:AT33"/>
    <mergeCell ref="J32:J33"/>
    <mergeCell ref="K32:K33"/>
    <mergeCell ref="O32:O33"/>
    <mergeCell ref="R32:R33"/>
    <mergeCell ref="U32:U33"/>
    <mergeCell ref="V32:V33"/>
    <mergeCell ref="AQ27:AQ28"/>
    <mergeCell ref="A32:A33"/>
    <mergeCell ref="B32:B33"/>
    <mergeCell ref="C32:C33"/>
    <mergeCell ref="D32:D33"/>
    <mergeCell ref="E32:E33"/>
    <mergeCell ref="F32:F33"/>
    <mergeCell ref="G32:G33"/>
    <mergeCell ref="H32:H33"/>
    <mergeCell ref="I32:I33"/>
    <mergeCell ref="S26:S29"/>
    <mergeCell ref="T26:T29"/>
    <mergeCell ref="U26:U29"/>
    <mergeCell ref="V26:V29"/>
    <mergeCell ref="AO26:AO29"/>
    <mergeCell ref="AP26:AP29"/>
    <mergeCell ref="M26:M29"/>
    <mergeCell ref="N26:N29"/>
    <mergeCell ref="O26:O29"/>
    <mergeCell ref="P26:P29"/>
    <mergeCell ref="Q26:Q29"/>
    <mergeCell ref="R26:R29"/>
    <mergeCell ref="AJ32:AJ33"/>
    <mergeCell ref="W32:W33"/>
    <mergeCell ref="BB24:BB25"/>
    <mergeCell ref="C26:C29"/>
    <mergeCell ref="D26:D29"/>
    <mergeCell ref="G26:G29"/>
    <mergeCell ref="H26:H29"/>
    <mergeCell ref="I26:I29"/>
    <mergeCell ref="J26:J29"/>
    <mergeCell ref="K26:K29"/>
    <mergeCell ref="L26:L29"/>
    <mergeCell ref="AW24:AW25"/>
    <mergeCell ref="AX24:AX25"/>
    <mergeCell ref="AY24:AY25"/>
    <mergeCell ref="AZ24:AZ25"/>
    <mergeCell ref="BA24:BA25"/>
    <mergeCell ref="AQ24:AQ25"/>
    <mergeCell ref="AR24:AR25"/>
    <mergeCell ref="AS24:AS25"/>
    <mergeCell ref="AT24:AT25"/>
    <mergeCell ref="AU24:AU25"/>
    <mergeCell ref="AV24:AV25"/>
    <mergeCell ref="S24:S25"/>
    <mergeCell ref="T24:T25"/>
    <mergeCell ref="U24:U25"/>
    <mergeCell ref="V24:V25"/>
    <mergeCell ref="AO24:AO25"/>
    <mergeCell ref="AP24:AP25"/>
    <mergeCell ref="M24:M25"/>
    <mergeCell ref="N24:N25"/>
    <mergeCell ref="O24:O25"/>
    <mergeCell ref="P24:P25"/>
    <mergeCell ref="Q24:Q25"/>
    <mergeCell ref="R24:R25"/>
    <mergeCell ref="AO22:AO23"/>
    <mergeCell ref="AP22:AP23"/>
    <mergeCell ref="R22:R23"/>
    <mergeCell ref="S22:S23"/>
    <mergeCell ref="T22:T23"/>
    <mergeCell ref="U22:U23"/>
    <mergeCell ref="V22:V23"/>
    <mergeCell ref="C24:C25"/>
    <mergeCell ref="D24:D25"/>
    <mergeCell ref="G24:G25"/>
    <mergeCell ref="H24:H25"/>
    <mergeCell ref="I24:I25"/>
    <mergeCell ref="J24:J25"/>
    <mergeCell ref="K24:K25"/>
    <mergeCell ref="L24:L25"/>
    <mergeCell ref="Q22:Q23"/>
    <mergeCell ref="K22:K23"/>
    <mergeCell ref="L22:L23"/>
    <mergeCell ref="M22:M23"/>
    <mergeCell ref="N22:N23"/>
    <mergeCell ref="O22:O23"/>
    <mergeCell ref="P22:P23"/>
    <mergeCell ref="C22:C23"/>
    <mergeCell ref="D22:D23"/>
    <mergeCell ref="G22:G23"/>
    <mergeCell ref="H22:H23"/>
    <mergeCell ref="I22:I23"/>
    <mergeCell ref="J22:J23"/>
    <mergeCell ref="AY19:AY20"/>
    <mergeCell ref="AZ19:AZ20"/>
    <mergeCell ref="BA19:BA20"/>
    <mergeCell ref="BB19:BB20"/>
    <mergeCell ref="AS19:AS20"/>
    <mergeCell ref="AT19:AT20"/>
    <mergeCell ref="AU19:AU20"/>
    <mergeCell ref="AV19:AV20"/>
    <mergeCell ref="AW19:AW20"/>
    <mergeCell ref="AX19:AX20"/>
    <mergeCell ref="AO19:AO20"/>
    <mergeCell ref="AP19:AP20"/>
    <mergeCell ref="AQ19:AQ20"/>
    <mergeCell ref="AR19:AR20"/>
    <mergeCell ref="AG19:AG20"/>
    <mergeCell ref="AH19:AH20"/>
    <mergeCell ref="AI19:AI20"/>
    <mergeCell ref="AJ19:AJ20"/>
    <mergeCell ref="AK19:AK20"/>
    <mergeCell ref="AL19:AL20"/>
    <mergeCell ref="AF19:AF20"/>
    <mergeCell ref="U19:U20"/>
    <mergeCell ref="V19:V20"/>
    <mergeCell ref="W19:W20"/>
    <mergeCell ref="X19:X20"/>
    <mergeCell ref="Y19:Y20"/>
    <mergeCell ref="Z19:Z20"/>
    <mergeCell ref="AM19:AM20"/>
    <mergeCell ref="AN19:AN20"/>
    <mergeCell ref="H19:H20"/>
    <mergeCell ref="I19:I20"/>
    <mergeCell ref="J19:J20"/>
    <mergeCell ref="K19:K20"/>
    <mergeCell ref="N19:N20"/>
    <mergeCell ref="O19:O20"/>
    <mergeCell ref="R19:R20"/>
    <mergeCell ref="AU11:AV11"/>
    <mergeCell ref="AW11:AW12"/>
    <mergeCell ref="AO11:AO12"/>
    <mergeCell ref="AP11:AP12"/>
    <mergeCell ref="AQ11:AQ12"/>
    <mergeCell ref="AR11:AR12"/>
    <mergeCell ref="AS11:AS12"/>
    <mergeCell ref="AT11:AT12"/>
    <mergeCell ref="AI11:AI12"/>
    <mergeCell ref="AJ11:AJ12"/>
    <mergeCell ref="AK11:AK12"/>
    <mergeCell ref="AL11:AL12"/>
    <mergeCell ref="AA19:AA20"/>
    <mergeCell ref="AB19:AB20"/>
    <mergeCell ref="AC19:AC20"/>
    <mergeCell ref="AD19:AD20"/>
    <mergeCell ref="AE19:AE20"/>
    <mergeCell ref="A11:F11"/>
    <mergeCell ref="G11:G12"/>
    <mergeCell ref="H11:K11"/>
    <mergeCell ref="L11:M11"/>
    <mergeCell ref="N11:N12"/>
    <mergeCell ref="O11:O12"/>
    <mergeCell ref="P11:P12"/>
    <mergeCell ref="AM11:AM12"/>
    <mergeCell ref="AN11:AN12"/>
    <mergeCell ref="W11:Y11"/>
    <mergeCell ref="Z11:Z12"/>
    <mergeCell ref="AA11:AA12"/>
    <mergeCell ref="AB11:AB12"/>
    <mergeCell ref="AC11:AG11"/>
    <mergeCell ref="AH11:AH12"/>
    <mergeCell ref="Q11:Q12"/>
    <mergeCell ref="R11:R12"/>
    <mergeCell ref="S11:S12"/>
    <mergeCell ref="T11:T12"/>
    <mergeCell ref="U11:U12"/>
    <mergeCell ref="V11:V12"/>
    <mergeCell ref="A6:B6"/>
    <mergeCell ref="A7:B7"/>
    <mergeCell ref="A8:B8"/>
    <mergeCell ref="C8:X8"/>
    <mergeCell ref="A10:N10"/>
    <mergeCell ref="O10:V10"/>
    <mergeCell ref="W10:AG10"/>
    <mergeCell ref="A1:B4"/>
    <mergeCell ref="C1:Y4"/>
    <mergeCell ref="BC10:BI10"/>
    <mergeCell ref="BE11:BE12"/>
    <mergeCell ref="BF11:BF12"/>
    <mergeCell ref="BG11:BG12"/>
    <mergeCell ref="BH11:BH12"/>
    <mergeCell ref="BI11:BI12"/>
    <mergeCell ref="BI1:BI4"/>
    <mergeCell ref="AR1:BH4"/>
    <mergeCell ref="AO1:AO4"/>
    <mergeCell ref="AQ1:AQ4"/>
    <mergeCell ref="AH10:AP10"/>
    <mergeCell ref="AQ10:AW10"/>
    <mergeCell ref="AX10:BB10"/>
    <mergeCell ref="BA11:BA12"/>
    <mergeCell ref="BB11:BB12"/>
    <mergeCell ref="AX11:AX12"/>
    <mergeCell ref="AY11:AY12"/>
    <mergeCell ref="AZ11:AZ12"/>
    <mergeCell ref="BC11:BC12"/>
    <mergeCell ref="BD11:BD12"/>
  </mergeCells>
  <conditionalFormatting sqref="V13:V19 V21:V22 V24 V26 V32 V34:V36">
    <cfRule type="containsText" dxfId="43" priority="38" operator="containsText" text="MODERADA">
      <formula>NOT(ISERROR(SEARCH("MODERADA",V13)))</formula>
    </cfRule>
    <cfRule type="containsText" dxfId="42" priority="39" operator="containsText" text="BAJA">
      <formula>NOT(ISERROR(SEARCH("BAJA",V13)))</formula>
    </cfRule>
    <cfRule type="containsText" dxfId="41" priority="40" operator="containsText" text="EXTREMA">
      <formula>NOT(ISERROR(SEARCH("EXTREMA",V13)))</formula>
    </cfRule>
    <cfRule type="containsText" dxfId="40" priority="41" operator="containsText" text="ALTA">
      <formula>NOT(ISERROR(SEARCH("ALTA",V13)))</formula>
    </cfRule>
    <cfRule type="containsText" dxfId="39" priority="42" operator="containsText" text="MODERADA">
      <formula>NOT(ISERROR(SEARCH("MODERADA",V13)))</formula>
    </cfRule>
    <cfRule type="containsText" dxfId="38" priority="43" operator="containsText" text="BAJA">
      <formula>NOT(ISERROR(SEARCH("BAJA",V13)))</formula>
    </cfRule>
  </conditionalFormatting>
  <conditionalFormatting sqref="V13:V19 V21:V22 V24 V26 V32 V34:V36">
    <cfRule type="containsText" dxfId="37" priority="37" operator="containsText" text="ALTA">
      <formula>NOT(ISERROR(SEARCH("ALTA",V13)))</formula>
    </cfRule>
  </conditionalFormatting>
  <conditionalFormatting sqref="V13:V19 V21:V22 V24 V26">
    <cfRule type="containsText" dxfId="36" priority="35" operator="containsText" text="ALTA">
      <formula>NOT(ISERROR(SEARCH("ALTA",V13)))</formula>
    </cfRule>
    <cfRule type="containsText" dxfId="35" priority="36" operator="containsText" text="EXTREMA">
      <formula>NOT(ISERROR(SEARCH("EXTREMA",V13)))</formula>
    </cfRule>
  </conditionalFormatting>
  <conditionalFormatting sqref="V30:V31">
    <cfRule type="containsText" dxfId="34" priority="10" operator="containsText" text="EXTREMA">
      <formula>NOT(ISERROR(SEARCH("EXTREMA",V30)))</formula>
    </cfRule>
    <cfRule type="containsText" dxfId="33" priority="11" operator="containsText" text="ALTA">
      <formula>NOT(ISERROR(SEARCH("ALTA",V30)))</formula>
    </cfRule>
    <cfRule type="containsText" dxfId="32" priority="12" operator="containsText" text="MODERADA">
      <formula>NOT(ISERROR(SEARCH("MODERADA",V30)))</formula>
    </cfRule>
    <cfRule type="containsText" dxfId="31" priority="13" operator="containsText" text="BAJA">
      <formula>NOT(ISERROR(SEARCH("BAJA",V30)))</formula>
    </cfRule>
    <cfRule type="colorScale" priority="14">
      <colorScale>
        <cfvo type="num" val="1"/>
        <cfvo type="num" val="2"/>
        <cfvo type="num" val="5"/>
        <color rgb="FFF8696B"/>
        <color rgb="FFFFEB84"/>
        <color rgb="FF63BE7B"/>
      </colorScale>
    </cfRule>
    <cfRule type="colorScale" priority="15">
      <colorScale>
        <cfvo type="min"/>
        <cfvo type="percentile" val="50"/>
        <cfvo type="max"/>
        <color rgb="FFF8696B"/>
        <color rgb="FFFFEB84"/>
        <color rgb="FF63BE7B"/>
      </colorScale>
    </cfRule>
    <cfRule type="containsText" dxfId="30" priority="17" operator="containsText" text="ALTA">
      <formula>NOT(ISERROR(SEARCH("ALTA",V30)))</formula>
    </cfRule>
    <cfRule type="containsText" dxfId="29" priority="18" operator="containsText" text="MODERADA">
      <formula>NOT(ISERROR(SEARCH("MODERADA",V30)))</formula>
    </cfRule>
    <cfRule type="containsText" dxfId="28" priority="19" operator="containsText" text="BAJA">
      <formula>NOT(ISERROR(SEARCH("BAJA",V30)))</formula>
    </cfRule>
    <cfRule type="colorScale" priority="20">
      <colorScale>
        <cfvo type="num" val="1"/>
        <cfvo type="num" val="2"/>
        <cfvo type="num" val="5"/>
        <color rgb="FFF8696B"/>
        <color rgb="FFFFEB84"/>
        <color rgb="FF63BE7B"/>
      </colorScale>
    </cfRule>
    <cfRule type="colorScale" priority="21">
      <colorScale>
        <cfvo type="min"/>
        <cfvo type="percentile" val="50"/>
        <cfvo type="max"/>
        <color rgb="FFF8696B"/>
        <color rgb="FFFFEB84"/>
        <color rgb="FF63BE7B"/>
      </colorScale>
    </cfRule>
  </conditionalFormatting>
  <conditionalFormatting sqref="V30:V32 V34:V36">
    <cfRule type="containsText" dxfId="27" priority="9" operator="containsText" text="ALTA">
      <formula>NOT(ISERROR(SEARCH("ALTA",V30)))</formula>
    </cfRule>
    <cfRule type="containsText" dxfId="26" priority="16" operator="containsText" text="EXTREMA">
      <formula>NOT(ISERROR(SEARCH("EXTREMA",V30)))</formula>
    </cfRule>
  </conditionalFormatting>
  <conditionalFormatting sqref="AO13:AO19 AO21:AO22 AO24 AO26 AO32 AO34:AO36">
    <cfRule type="containsText" dxfId="25" priority="47" operator="containsText" text="MODERADA">
      <formula>NOT(ISERROR(SEARCH("MODERADA",AO13)))</formula>
    </cfRule>
    <cfRule type="containsText" dxfId="24" priority="48" operator="containsText" text="BAJA">
      <formula>NOT(ISERROR(SEARCH("BAJA",AO13)))</formula>
    </cfRule>
    <cfRule type="containsText" dxfId="23" priority="49" operator="containsText" text="EXTREMA">
      <formula>NOT(ISERROR(SEARCH("EXTREMA",AO13)))</formula>
    </cfRule>
    <cfRule type="containsText" dxfId="22" priority="50" operator="containsText" text="ALTA">
      <formula>NOT(ISERROR(SEARCH("ALTA",AO13)))</formula>
    </cfRule>
    <cfRule type="containsText" dxfId="21" priority="51" operator="containsText" text="MODERADA">
      <formula>NOT(ISERROR(SEARCH("MODERADA",AO13)))</formula>
    </cfRule>
    <cfRule type="containsText" dxfId="20" priority="52" operator="containsText" text="BAJA">
      <formula>NOT(ISERROR(SEARCH("BAJA",AO13)))</formula>
    </cfRule>
  </conditionalFormatting>
  <conditionalFormatting sqref="AO13:AO19 AO21:AO22 AO24 AO26 AO32 AO34:AO36">
    <cfRule type="containsText" dxfId="19" priority="46" operator="containsText" text="ALTA">
      <formula>NOT(ISERROR(SEARCH("ALTA",AO13)))</formula>
    </cfRule>
  </conditionalFormatting>
  <conditionalFormatting sqref="AO13:AO19 AO21:AO22 AO24 AO26">
    <cfRule type="containsText" dxfId="18" priority="44" operator="containsText" text="ALTA">
      <formula>NOT(ISERROR(SEARCH("ALTA",AO13)))</formula>
    </cfRule>
    <cfRule type="containsText" dxfId="17" priority="45" operator="containsText" text="EXTREMA">
      <formula>NOT(ISERROR(SEARCH("EXTREMA",AO13)))</formula>
    </cfRule>
  </conditionalFormatting>
  <conditionalFormatting sqref="AO30:AO31">
    <cfRule type="containsText" dxfId="16" priority="23" operator="containsText" text="EXTREMA">
      <formula>NOT(ISERROR(SEARCH("EXTREMA",AO30)))</formula>
    </cfRule>
    <cfRule type="containsText" dxfId="15" priority="24" operator="containsText" text="ALTA">
      <formula>NOT(ISERROR(SEARCH("ALTA",AO30)))</formula>
    </cfRule>
    <cfRule type="containsText" dxfId="14" priority="25" operator="containsText" text="MODERADA">
      <formula>NOT(ISERROR(SEARCH("MODERADA",AO30)))</formula>
    </cfRule>
    <cfRule type="containsText" dxfId="13" priority="26" operator="containsText" text="BAJA">
      <formula>NOT(ISERROR(SEARCH("BAJA",AO30)))</formula>
    </cfRule>
    <cfRule type="colorScale" priority="27">
      <colorScale>
        <cfvo type="num" val="1"/>
        <cfvo type="num" val="2"/>
        <cfvo type="num" val="5"/>
        <color rgb="FFF8696B"/>
        <color rgb="FFFFEB84"/>
        <color rgb="FF63BE7B"/>
      </colorScale>
    </cfRule>
    <cfRule type="colorScale" priority="28">
      <colorScale>
        <cfvo type="min"/>
        <cfvo type="percentile" val="50"/>
        <cfvo type="max"/>
        <color rgb="FFF8696B"/>
        <color rgb="FFFFEB84"/>
        <color rgb="FF63BE7B"/>
      </colorScale>
    </cfRule>
    <cfRule type="containsText" dxfId="12" priority="30" operator="containsText" text="ALTA">
      <formula>NOT(ISERROR(SEARCH("ALTA",AO30)))</formula>
    </cfRule>
    <cfRule type="containsText" dxfId="11" priority="31" operator="containsText" text="MODERADA">
      <formula>NOT(ISERROR(SEARCH("MODERADA",AO30)))</formula>
    </cfRule>
    <cfRule type="containsText" dxfId="10" priority="32" operator="containsText" text="BAJA">
      <formula>NOT(ISERROR(SEARCH("BAJA",AO30)))</formula>
    </cfRule>
    <cfRule type="colorScale" priority="33">
      <colorScale>
        <cfvo type="num" val="1"/>
        <cfvo type="num" val="2"/>
        <cfvo type="num" val="5"/>
        <color rgb="FFF8696B"/>
        <color rgb="FFFFEB84"/>
        <color rgb="FF63BE7B"/>
      </colorScale>
    </cfRule>
    <cfRule type="colorScale" priority="34">
      <colorScale>
        <cfvo type="min"/>
        <cfvo type="percentile" val="50"/>
        <cfvo type="max"/>
        <color rgb="FFF8696B"/>
        <color rgb="FFFFEB84"/>
        <color rgb="FF63BE7B"/>
      </colorScale>
    </cfRule>
  </conditionalFormatting>
  <conditionalFormatting sqref="AO30:AO32 AO34:AO36">
    <cfRule type="containsText" dxfId="9" priority="22" operator="containsText" text="ALTA">
      <formula>NOT(ISERROR(SEARCH("ALTA",AO30)))</formula>
    </cfRule>
    <cfRule type="containsText" dxfId="8" priority="29" operator="containsText" text="EXTREMA">
      <formula>NOT(ISERROR(SEARCH("EXTREMA",AO30)))</formula>
    </cfRule>
  </conditionalFormatting>
  <conditionalFormatting sqref="V24 V26 V32 V21:V22 V13:V19 V34:V36">
    <cfRule type="colorScale" priority="53">
      <colorScale>
        <cfvo type="num" val="1"/>
        <cfvo type="num" val="2"/>
        <cfvo type="num" val="5"/>
        <color rgb="FFF8696B"/>
        <color rgb="FFFFEB84"/>
        <color rgb="FF63BE7B"/>
      </colorScale>
    </cfRule>
    <cfRule type="colorScale" priority="54">
      <colorScale>
        <cfvo type="min"/>
        <cfvo type="percentile" val="50"/>
        <cfvo type="max"/>
        <color rgb="FFF8696B"/>
        <color rgb="FFFFEB84"/>
        <color rgb="FF63BE7B"/>
      </colorScale>
    </cfRule>
    <cfRule type="colorScale" priority="55">
      <colorScale>
        <cfvo type="num" val="1"/>
        <cfvo type="num" val="2"/>
        <cfvo type="num" val="5"/>
        <color rgb="FFF8696B"/>
        <color rgb="FFFFEB84"/>
        <color rgb="FF63BE7B"/>
      </colorScale>
    </cfRule>
    <cfRule type="colorScale" priority="56">
      <colorScale>
        <cfvo type="min"/>
        <cfvo type="percentile" val="50"/>
        <cfvo type="max"/>
        <color rgb="FFF8696B"/>
        <color rgb="FFFFEB84"/>
        <color rgb="FF63BE7B"/>
      </colorScale>
    </cfRule>
  </conditionalFormatting>
  <conditionalFormatting sqref="AO26 AO24 AO32 AO13:AO19 AO21:AO22 AO34:AO36">
    <cfRule type="colorScale" priority="57">
      <colorScale>
        <cfvo type="num" val="1"/>
        <cfvo type="num" val="2"/>
        <cfvo type="num" val="5"/>
        <color rgb="FFF8696B"/>
        <color rgb="FFFFEB84"/>
        <color rgb="FF63BE7B"/>
      </colorScale>
    </cfRule>
    <cfRule type="colorScale" priority="58">
      <colorScale>
        <cfvo type="min"/>
        <cfvo type="percentile" val="50"/>
        <cfvo type="max"/>
        <color rgb="FFF8696B"/>
        <color rgb="FFFFEB84"/>
        <color rgb="FF63BE7B"/>
      </colorScale>
    </cfRule>
    <cfRule type="colorScale" priority="59">
      <colorScale>
        <cfvo type="num" val="1"/>
        <cfvo type="num" val="2"/>
        <cfvo type="num" val="5"/>
        <color rgb="FFF8696B"/>
        <color rgb="FFFFEB84"/>
        <color rgb="FF63BE7B"/>
      </colorScale>
    </cfRule>
    <cfRule type="colorScale" priority="60">
      <colorScale>
        <cfvo type="min"/>
        <cfvo type="percentile" val="50"/>
        <cfvo type="max"/>
        <color rgb="FFF8696B"/>
        <color rgb="FFFFEB84"/>
        <color rgb="FF63BE7B"/>
      </colorScale>
    </cfRule>
  </conditionalFormatting>
  <conditionalFormatting sqref="BA10:BA11">
    <cfRule type="containsText" dxfId="7" priority="8" operator="containsText" text="INCUMPLIDA">
      <formula>NOT(ISERROR(SEARCH("INCUMPLIDA",BA10)))</formula>
    </cfRule>
  </conditionalFormatting>
  <conditionalFormatting sqref="BA13:BA39">
    <cfRule type="containsText" dxfId="6" priority="4" operator="containsText" text="INCUMPLIDA">
      <formula>NOT(ISERROR(SEARCH("INCUMPLIDA",BA13)))</formula>
    </cfRule>
    <cfRule type="containsText" dxfId="5" priority="5" operator="containsText" text="TERMINADA">
      <formula>NOT(ISERROR(SEARCH("TERMINADA",BA13)))</formula>
    </cfRule>
    <cfRule type="containsText" dxfId="4" priority="6" operator="containsText" text="EN PROCESO">
      <formula>NOT(ISERROR(SEARCH("EN PROCESO",BA13)))</formula>
    </cfRule>
    <cfRule type="containsText" dxfId="3" priority="7" operator="containsText" text="SIN INICIAR">
      <formula>NOT(ISERROR(SEARCH("SIN INICIAR",BA13)))</formula>
    </cfRule>
  </conditionalFormatting>
  <conditionalFormatting sqref="BG10:BG11">
    <cfRule type="containsText" dxfId="2" priority="3" operator="containsText" text="INCUMPLIDA">
      <formula>NOT(ISERROR(SEARCH("INCUMPLIDA",BG10)))</formula>
    </cfRule>
  </conditionalFormatting>
  <conditionalFormatting sqref="BG13:BG32 BG34:BG39">
    <cfRule type="containsText" dxfId="1" priority="2" operator="containsText" text="EN PROCESO">
      <formula>NOT(ISERROR(SEARCH("EN PROCESO",BG13)))</formula>
    </cfRule>
    <cfRule type="containsText" dxfId="0" priority="1" operator="containsText" text="TERMINADA">
      <formula>NOT(ISERROR(SEARCH("TERMINADA",BG13)))</formula>
    </cfRule>
  </conditionalFormatting>
  <dataValidations count="6">
    <dataValidation type="list" allowBlank="1" showInputMessage="1" showErrorMessage="1" sqref="M30:M36 M13:M22 M24 M26" xr:uid="{00000000-0002-0000-0000-000000000000}">
      <formula1>INDIRECT(L13)</formula1>
    </dataValidation>
    <dataValidation type="list" allowBlank="1" showInputMessage="1" showErrorMessage="1" sqref="B13:B32 B34:B39" xr:uid="{00000000-0002-0000-0000-000001000000}">
      <formula1>Procesos</formula1>
    </dataValidation>
    <dataValidation type="list" allowBlank="1" showInputMessage="1" showErrorMessage="1" sqref="A13:A32 A34:A39" xr:uid="{00000000-0002-0000-0000-000002000000}">
      <formula1>Macroprocesos</formula1>
    </dataValidation>
    <dataValidation type="list" allowBlank="1" showInputMessage="1" showErrorMessage="1" sqref="R21:R22 R24 R26 R13:R19 R30:R32 R34:R36" xr:uid="{00000000-0002-0000-0000-000003000000}">
      <formula1>Impacto</formula1>
    </dataValidation>
    <dataValidation type="list" allowBlank="1" showInputMessage="1" showErrorMessage="1" sqref="O21:O22 O24 O26 O13:O19 O30:O32 O34:O36" xr:uid="{00000000-0002-0000-0000-000004000000}">
      <formula1>Frecuencia</formula1>
    </dataValidation>
    <dataValidation type="list" allowBlank="1" showInputMessage="1" showErrorMessage="1" sqref="BE1:BE32 BE34:BE1048576" xr:uid="{00000000-0002-0000-0000-000005000000}">
      <mc:AlternateContent xmlns:x12ac="http://schemas.microsoft.com/office/spreadsheetml/2011/1/ac" xmlns:mc="http://schemas.openxmlformats.org/markup-compatibility/2006">
        <mc:Choice Requires="x12ac">
          <x12ac:list>0,"0,3","0,5",1,2,3,4,5</x12ac:list>
        </mc:Choice>
        <mc:Fallback>
          <formula1>"0,0,3,0,5,1,2,3,4,5"</formula1>
        </mc:Fallback>
      </mc:AlternateContent>
    </dataValidation>
  </dataValidations>
  <printOptions horizontalCentered="1"/>
  <pageMargins left="0.11" right="0.13" top="0.27559055118110237" bottom="0.32" header="0.19685039370078741" footer="0.17"/>
  <pageSetup paperSize="281" scale="60" pageOrder="overThenDown" orientation="landscape" r:id="rId1"/>
  <ignoredErrors>
    <ignoredError sqref="BF20 BG35"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'D:\Users\Jizeth\Documents\JIZETH\CANAL CAPITAL_2023\PTEP-MRC_2_CUAT_2023\MRC_2023\[20230801_MATRIZ SEGUIMIENTO MRC_2CUAT2023.xlsx]Listas'!#REF!</xm:f>
          </x14:formula1>
          <xm:sqref>N21 N13:N19 N26 N32 N34:N36 E13:E21 E26:E29 E32 E34 E36:E39 G13:G21 G26 G32 G34:G36 L13:L21 L26 L32:L36 AA21:AA29 AA13:AA18 AA32 AA34:AA39 AC21:AC29 AC13:AC19 AC32 AC34:AC39 AE21:AG29 AE13:AG19 AE32:AG32 AE34:AG39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vt:lpstr>
      <vt:lpstr>Matriz!Títulos_a_imprimir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dc:creator>
  <cp:lastModifiedBy>JIZETH</cp:lastModifiedBy>
  <dcterms:created xsi:type="dcterms:W3CDTF">2023-11-09T20:19:47Z</dcterms:created>
  <dcterms:modified xsi:type="dcterms:W3CDTF">2024-01-16T17:59:27Z</dcterms:modified>
</cp:coreProperties>
</file>