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D:\Users\Jizeth\Documents\JIZETH\CANAL CAPITAL_2024\20241213_PTEP-MRC_3CUAT\"/>
    </mc:Choice>
  </mc:AlternateContent>
  <xr:revisionPtr revIDLastSave="0" documentId="13_ncr:1_{47ABE446-3FEA-40C1-AE60-6F8C339B43C7}" xr6:coauthVersionLast="47" xr6:coauthVersionMax="47" xr10:uidLastSave="{00000000-0000-0000-0000-000000000000}"/>
  <bookViews>
    <workbookView xWindow="-108" yWindow="-108" windowWidth="23256" windowHeight="12456" tabRatio="715" firstSheet="1" activeTab="1" xr2:uid="{00000000-000D-0000-FFFF-FFFF00000000}"/>
  </bookViews>
  <sheets>
    <sheet name="Mapa" sheetId="4" state="hidden" r:id="rId1"/>
    <sheet name="Matriz" sheetId="1" r:id="rId2"/>
    <sheet name="Listas" sheetId="3" state="hidden" r:id="rId3"/>
    <sheet name="Análisis de O.E." sheetId="8" state="hidden" r:id="rId4"/>
    <sheet name="Factor R." sheetId="9" state="hidden" r:id="rId5"/>
    <sheet name="Anexo 1 - Impacto (RC)" sheetId="7" state="hidden" r:id="rId6"/>
  </sheets>
  <externalReferences>
    <externalReference r:id="rId7"/>
  </externalReferences>
  <definedNames>
    <definedName name="_xlnm._FilterDatabase" localSheetId="1" hidden="1">Matriz!$A$12:$BR$38</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38" i="1" l="1"/>
  <c r="BP38" i="1" s="1"/>
  <c r="BO37" i="1"/>
  <c r="BP37" i="1" s="1"/>
  <c r="BO36" i="1"/>
  <c r="BP36" i="1" s="1"/>
  <c r="BO35" i="1"/>
  <c r="BP35" i="1" s="1"/>
  <c r="BO34" i="1"/>
  <c r="BP34" i="1" s="1"/>
  <c r="BO33" i="1"/>
  <c r="BP33" i="1" s="1"/>
  <c r="BO32" i="1"/>
  <c r="BP32" i="1" s="1"/>
  <c r="BO31" i="1"/>
  <c r="BP31" i="1" s="1"/>
  <c r="BO30" i="1"/>
  <c r="BP30" i="1" s="1"/>
  <c r="BO29" i="1"/>
  <c r="BP29" i="1" s="1"/>
  <c r="BO28" i="1"/>
  <c r="BP28" i="1" s="1"/>
  <c r="BO27" i="1"/>
  <c r="BP27" i="1" s="1"/>
  <c r="BO26" i="1"/>
  <c r="BP26" i="1" s="1"/>
  <c r="BO24" i="1"/>
  <c r="BP24" i="1" s="1"/>
  <c r="BO23" i="1"/>
  <c r="BP23" i="1" s="1"/>
  <c r="BO22" i="1"/>
  <c r="BP22" i="1" s="1"/>
  <c r="BO21" i="1"/>
  <c r="BP21" i="1" s="1"/>
  <c r="BO19" i="1"/>
  <c r="BP19" i="1" s="1"/>
  <c r="BO18" i="1"/>
  <c r="BP18" i="1" s="1"/>
  <c r="BO17" i="1"/>
  <c r="BP17" i="1" s="1"/>
  <c r="BO16" i="1"/>
  <c r="BP16" i="1" s="1"/>
  <c r="BO15" i="1"/>
  <c r="BP15" i="1" s="1"/>
  <c r="BO14" i="1"/>
  <c r="BP14" i="1" s="1"/>
  <c r="BO13" i="1"/>
  <c r="BP13" i="1" s="1"/>
  <c r="BH15" i="1" l="1"/>
  <c r="BH31" i="1"/>
  <c r="BI31" i="1" s="1"/>
  <c r="BH30" i="1"/>
  <c r="BI30" i="1" s="1"/>
  <c r="BH29" i="1"/>
  <c r="BI29" i="1" s="1"/>
  <c r="BH28" i="1"/>
  <c r="BI28" i="1" s="1"/>
  <c r="BH27" i="1"/>
  <c r="BI27" i="1" s="1"/>
  <c r="BH26" i="1"/>
  <c r="BI26" i="1" s="1"/>
  <c r="BH24" i="1"/>
  <c r="BI24" i="1" s="1"/>
  <c r="BH23" i="1"/>
  <c r="BI23" i="1" s="1"/>
  <c r="BH22" i="1"/>
  <c r="BI22" i="1" s="1"/>
  <c r="BH14" i="1" l="1"/>
  <c r="BI15" i="1"/>
  <c r="BH16" i="1"/>
  <c r="BI16" i="1" s="1"/>
  <c r="BH17" i="1"/>
  <c r="BI17" i="1" s="1"/>
  <c r="BH18" i="1"/>
  <c r="BI18" i="1" s="1"/>
  <c r="BH19" i="1"/>
  <c r="BI19" i="1" s="1"/>
  <c r="BH21" i="1"/>
  <c r="BI21" i="1" s="1"/>
  <c r="BH32" i="1"/>
  <c r="BI32" i="1" s="1"/>
  <c r="BH33" i="1"/>
  <c r="BI33" i="1" s="1"/>
  <c r="BH34" i="1"/>
  <c r="BI34" i="1" s="1"/>
  <c r="BH35" i="1"/>
  <c r="BI35" i="1" s="1"/>
  <c r="BH36" i="1"/>
  <c r="BI36" i="1" s="1"/>
  <c r="BH37" i="1"/>
  <c r="BI37" i="1" s="1"/>
  <c r="BH38" i="1"/>
  <c r="BI38" i="1" s="1"/>
  <c r="BH13" i="1"/>
  <c r="BI13" i="1" s="1"/>
  <c r="BA38" i="1" l="1"/>
  <c r="BB38" i="1" s="1"/>
  <c r="BA37" i="1"/>
  <c r="BB37" i="1" s="1"/>
  <c r="BA36" i="1"/>
  <c r="BB36" i="1" s="1"/>
  <c r="BA35" i="1"/>
  <c r="BB35" i="1" s="1"/>
  <c r="BA34" i="1"/>
  <c r="BB34" i="1" s="1"/>
  <c r="BA33" i="1"/>
  <c r="BB33" i="1" s="1"/>
  <c r="BA32" i="1"/>
  <c r="BB32" i="1" s="1"/>
  <c r="BA24" i="1" l="1"/>
  <c r="BB24" i="1" s="1"/>
  <c r="BA23" i="1"/>
  <c r="BB23" i="1" s="1"/>
  <c r="BA22" i="1"/>
  <c r="BB22" i="1" s="1"/>
  <c r="BA15" i="1"/>
  <c r="BB15" i="1" s="1"/>
  <c r="BA13" i="1"/>
  <c r="BB13" i="1" s="1"/>
  <c r="BB28" i="1"/>
  <c r="BA27" i="1"/>
  <c r="BB27" i="1" s="1"/>
  <c r="BA26" i="1"/>
  <c r="BB26" i="1" s="1"/>
  <c r="BA19" i="1"/>
  <c r="BA18" i="1" l="1"/>
  <c r="BB18" i="1" s="1"/>
  <c r="BA17" i="1"/>
  <c r="BB17" i="1" s="1"/>
  <c r="BA21" i="1"/>
  <c r="BB21" i="1" s="1"/>
  <c r="BA16" i="1"/>
  <c r="BB16" i="1" s="1"/>
  <c r="BA14" i="1" l="1"/>
  <c r="BB14" i="1" s="1"/>
  <c r="BA31" i="1"/>
  <c r="BB31" i="1" s="1"/>
  <c r="BA30" i="1"/>
  <c r="BB30" i="1" s="1"/>
  <c r="P15" i="1" l="1"/>
  <c r="Q15" i="1"/>
  <c r="S15" i="1"/>
  <c r="T15" i="1"/>
  <c r="AM15" i="1" s="1"/>
  <c r="AK15" i="1" s="1"/>
  <c r="AL15" i="1" s="1"/>
  <c r="AB15" i="1"/>
  <c r="AD15" i="1"/>
  <c r="U15" i="1" l="1"/>
  <c r="V15" i="1" s="1"/>
  <c r="AJ15" i="1"/>
  <c r="AH15" i="1" s="1"/>
  <c r="AI15" i="1" s="1"/>
  <c r="AN15" i="1" s="1"/>
  <c r="AO15" i="1" s="1"/>
  <c r="AD19" i="1"/>
  <c r="AB19" i="1"/>
  <c r="T19" i="1" l="1"/>
  <c r="S19" i="1"/>
  <c r="Q19" i="1"/>
  <c r="P19" i="1"/>
  <c r="I4" i="7"/>
  <c r="I5" i="7" s="1"/>
  <c r="AM19" i="1" l="1"/>
  <c r="AK19" i="1" s="1"/>
  <c r="AL19" i="1" s="1"/>
  <c r="AJ19" i="1"/>
  <c r="AH19" i="1" s="1"/>
  <c r="AI19" i="1" s="1"/>
  <c r="U19" i="1"/>
  <c r="V19" i="1" s="1"/>
  <c r="AN19" i="1" l="1"/>
  <c r="AO19" i="1" s="1"/>
  <c r="AP19" i="1" s="1"/>
  <c r="AB28" i="1"/>
  <c r="AD28" i="1"/>
  <c r="AD31" i="1" l="1"/>
  <c r="AB31" i="1"/>
  <c r="T31" i="1"/>
  <c r="AM31" i="1" s="1"/>
  <c r="AK31" i="1" s="1"/>
  <c r="AL31" i="1" s="1"/>
  <c r="S31" i="1"/>
  <c r="Q31" i="1"/>
  <c r="P31" i="1"/>
  <c r="AD30" i="1"/>
  <c r="AB30" i="1"/>
  <c r="T30" i="1"/>
  <c r="AM30" i="1" s="1"/>
  <c r="AK30" i="1" s="1"/>
  <c r="AL30" i="1" s="1"/>
  <c r="S30" i="1"/>
  <c r="Q30" i="1"/>
  <c r="P30" i="1"/>
  <c r="U30" i="1" l="1"/>
  <c r="V30" i="1" s="1"/>
  <c r="AJ31" i="1"/>
  <c r="AH31" i="1" s="1"/>
  <c r="AI31" i="1" s="1"/>
  <c r="AN31" i="1" s="1"/>
  <c r="AO31" i="1" s="1"/>
  <c r="AP31" i="1" s="1"/>
  <c r="U31" i="1"/>
  <c r="V31" i="1" s="1"/>
  <c r="AJ30" i="1"/>
  <c r="AH30" i="1" s="1"/>
  <c r="AI30" i="1" s="1"/>
  <c r="AN30" i="1" s="1"/>
  <c r="AO30" i="1" s="1"/>
  <c r="AP30" i="1" s="1"/>
  <c r="R4" i="7"/>
  <c r="R5" i="7" s="1"/>
  <c r="AD34" i="1"/>
  <c r="AB34" i="1"/>
  <c r="T34" i="1"/>
  <c r="AM34" i="1" s="1"/>
  <c r="AK34" i="1" s="1"/>
  <c r="AL34" i="1" s="1"/>
  <c r="S34" i="1"/>
  <c r="Q34" i="1"/>
  <c r="P34" i="1"/>
  <c r="AJ34" i="1" l="1"/>
  <c r="AH34" i="1" s="1"/>
  <c r="AI34" i="1" s="1"/>
  <c r="AN34" i="1" s="1"/>
  <c r="AO34" i="1" s="1"/>
  <c r="AP34" i="1" s="1"/>
  <c r="U34" i="1"/>
  <c r="V34" i="1" s="1"/>
  <c r="P33" i="1"/>
  <c r="Q33" i="1"/>
  <c r="S33" i="1"/>
  <c r="T33" i="1"/>
  <c r="AM33" i="1" s="1"/>
  <c r="AK33" i="1" s="1"/>
  <c r="AL33" i="1" s="1"/>
  <c r="AB33" i="1"/>
  <c r="AD33" i="1"/>
  <c r="P35" i="1"/>
  <c r="Q35" i="1"/>
  <c r="S35" i="1"/>
  <c r="T35" i="1"/>
  <c r="AB35" i="1"/>
  <c r="AD35" i="1"/>
  <c r="AB36" i="1"/>
  <c r="AD36" i="1"/>
  <c r="AB37" i="1"/>
  <c r="AD37" i="1"/>
  <c r="AB38" i="1"/>
  <c r="AD38" i="1"/>
  <c r="AJ33" i="1" l="1"/>
  <c r="AH33" i="1" s="1"/>
  <c r="AI33" i="1" s="1"/>
  <c r="AN33" i="1" s="1"/>
  <c r="AO33" i="1" s="1"/>
  <c r="AP33" i="1" s="1"/>
  <c r="AM35" i="1"/>
  <c r="AK35" i="1" s="1"/>
  <c r="AL35" i="1" s="1"/>
  <c r="AM38" i="1"/>
  <c r="AK38" i="1" s="1"/>
  <c r="AM36" i="1"/>
  <c r="AK36" i="1" s="1"/>
  <c r="AM37" i="1"/>
  <c r="AK37" i="1" s="1"/>
  <c r="AL38" i="1" s="1"/>
  <c r="AJ35" i="1"/>
  <c r="U35" i="1"/>
  <c r="V35" i="1" s="1"/>
  <c r="U33" i="1"/>
  <c r="V33" i="1" s="1"/>
  <c r="AH35" i="1" l="1"/>
  <c r="AI35" i="1" s="1"/>
  <c r="AN35" i="1" s="1"/>
  <c r="AJ36" i="1"/>
  <c r="AL37" i="1"/>
  <c r="AL36" i="1"/>
  <c r="AP15" i="1"/>
  <c r="T26" i="1"/>
  <c r="S26" i="1"/>
  <c r="Q26" i="1"/>
  <c r="P26" i="1"/>
  <c r="AM29" i="1" l="1"/>
  <c r="AK29" i="1" s="1"/>
  <c r="AM27" i="1"/>
  <c r="AK27" i="1" s="1"/>
  <c r="AM28" i="1"/>
  <c r="AK28" i="1" s="1"/>
  <c r="AL29" i="1" s="1"/>
  <c r="AM26" i="1"/>
  <c r="AK26" i="1" s="1"/>
  <c r="AL26" i="1" s="1"/>
  <c r="AH36" i="1"/>
  <c r="AI36" i="1" s="1"/>
  <c r="AN36" i="1" s="1"/>
  <c r="AJ37" i="1"/>
  <c r="U26" i="1"/>
  <c r="V26" i="1" s="1"/>
  <c r="AL27" i="1" l="1"/>
  <c r="AL28" i="1"/>
  <c r="AJ38" i="1"/>
  <c r="AH38" i="1" s="1"/>
  <c r="AI38" i="1" s="1"/>
  <c r="AN38" i="1" s="1"/>
  <c r="AO35" i="1" s="1"/>
  <c r="AP35" i="1" s="1"/>
  <c r="AH37" i="1"/>
  <c r="AI37" i="1" s="1"/>
  <c r="AN37" i="1" s="1"/>
  <c r="T24" i="1" l="1"/>
  <c r="AM25" i="1" s="1"/>
  <c r="AK25" i="1" s="1"/>
  <c r="AL25" i="1" s="1"/>
  <c r="S24" i="1"/>
  <c r="Q24" i="1"/>
  <c r="P24" i="1"/>
  <c r="U24" i="1" l="1"/>
  <c r="V24" i="1" s="1"/>
  <c r="AD16" i="1" l="1"/>
  <c r="AD17" i="1"/>
  <c r="AD18" i="1"/>
  <c r="AD21" i="1"/>
  <c r="AD22" i="1"/>
  <c r="AD23" i="1"/>
  <c r="AD24" i="1"/>
  <c r="AD25" i="1"/>
  <c r="AD26" i="1"/>
  <c r="AD27" i="1"/>
  <c r="AD29" i="1"/>
  <c r="AD32" i="1"/>
  <c r="AB16" i="1"/>
  <c r="AB17" i="1"/>
  <c r="AB18" i="1"/>
  <c r="AB21" i="1"/>
  <c r="AB22" i="1"/>
  <c r="AB23" i="1"/>
  <c r="AB24" i="1"/>
  <c r="AB25" i="1"/>
  <c r="AB26" i="1"/>
  <c r="AB27" i="1"/>
  <c r="AB29" i="1"/>
  <c r="AB32" i="1"/>
  <c r="S16" i="1"/>
  <c r="T16" i="1"/>
  <c r="AM16" i="1" s="1"/>
  <c r="AK16" i="1" s="1"/>
  <c r="AL16" i="1" s="1"/>
  <c r="S17" i="1"/>
  <c r="T17" i="1"/>
  <c r="S18" i="1"/>
  <c r="T18" i="1"/>
  <c r="AM18" i="1" s="1"/>
  <c r="AK18" i="1" s="1"/>
  <c r="AL18" i="1" s="1"/>
  <c r="S21" i="1"/>
  <c r="T21" i="1"/>
  <c r="AM21" i="1" s="1"/>
  <c r="AK21" i="1" s="1"/>
  <c r="AL21" i="1" s="1"/>
  <c r="S22" i="1"/>
  <c r="T22" i="1"/>
  <c r="S32" i="1"/>
  <c r="T32" i="1"/>
  <c r="AM32" i="1" s="1"/>
  <c r="AK32" i="1" s="1"/>
  <c r="AL32" i="1" s="1"/>
  <c r="P16" i="1"/>
  <c r="Q16" i="1"/>
  <c r="P17" i="1"/>
  <c r="Q17" i="1"/>
  <c r="P18" i="1"/>
  <c r="Q18" i="1"/>
  <c r="P21" i="1"/>
  <c r="Q21" i="1"/>
  <c r="P22" i="1"/>
  <c r="Q22" i="1"/>
  <c r="P32" i="1"/>
  <c r="Q32" i="1"/>
  <c r="AM24" i="1"/>
  <c r="AK24" i="1" s="1"/>
  <c r="AL24" i="1" s="1"/>
  <c r="AD14" i="1"/>
  <c r="AB14" i="1"/>
  <c r="U32" i="1" l="1"/>
  <c r="V32" i="1" s="1"/>
  <c r="AJ17" i="1"/>
  <c r="AH17" i="1" s="1"/>
  <c r="AI17" i="1" s="1"/>
  <c r="AJ26" i="1"/>
  <c r="AM17" i="1"/>
  <c r="AK17" i="1" s="1"/>
  <c r="AL17" i="1" s="1"/>
  <c r="AJ21" i="1"/>
  <c r="AH21" i="1" s="1"/>
  <c r="AI21" i="1" s="1"/>
  <c r="AN21" i="1" s="1"/>
  <c r="AO21" i="1" s="1"/>
  <c r="AP21" i="1" s="1"/>
  <c r="AJ32" i="1"/>
  <c r="AH32" i="1" s="1"/>
  <c r="AI32" i="1" s="1"/>
  <c r="AN32" i="1" s="1"/>
  <c r="AO32" i="1" s="1"/>
  <c r="AP32" i="1" s="1"/>
  <c r="AJ22" i="1"/>
  <c r="AJ23" i="1" s="1"/>
  <c r="AH23" i="1" s="1"/>
  <c r="AI23" i="1" s="1"/>
  <c r="AJ16" i="1"/>
  <c r="AH16" i="1" s="1"/>
  <c r="AI16" i="1" s="1"/>
  <c r="AN16" i="1" s="1"/>
  <c r="AO16" i="1" s="1"/>
  <c r="AP16" i="1" s="1"/>
  <c r="AM22" i="1"/>
  <c r="AK22" i="1" s="1"/>
  <c r="AL22" i="1" s="1"/>
  <c r="AM23" i="1"/>
  <c r="AK23" i="1" s="1"/>
  <c r="AL23" i="1" s="1"/>
  <c r="AJ24" i="1"/>
  <c r="U22" i="1"/>
  <c r="V22" i="1" s="1"/>
  <c r="U21" i="1"/>
  <c r="V21" i="1" s="1"/>
  <c r="AJ18" i="1"/>
  <c r="AH18" i="1" s="1"/>
  <c r="AI18" i="1" s="1"/>
  <c r="AN18" i="1" s="1"/>
  <c r="AO18" i="1" s="1"/>
  <c r="AP18" i="1" s="1"/>
  <c r="U18" i="1"/>
  <c r="V18" i="1" s="1"/>
  <c r="U17" i="1"/>
  <c r="V17" i="1" s="1"/>
  <c r="U16" i="1"/>
  <c r="V16" i="1" s="1"/>
  <c r="AN17" i="1" l="1"/>
  <c r="AO17" i="1" s="1"/>
  <c r="AP17" i="1" s="1"/>
  <c r="AH26" i="1"/>
  <c r="AI26" i="1" s="1"/>
  <c r="AN26" i="1" s="1"/>
  <c r="AJ27" i="1"/>
  <c r="AH22" i="1"/>
  <c r="AI22" i="1" s="1"/>
  <c r="AN22" i="1" s="1"/>
  <c r="AN23" i="1"/>
  <c r="AO22" i="1" s="1"/>
  <c r="AP22" i="1" s="1"/>
  <c r="AH24" i="1"/>
  <c r="AI24" i="1" s="1"/>
  <c r="AN24" i="1" s="1"/>
  <c r="AJ25" i="1"/>
  <c r="AH25" i="1" s="1"/>
  <c r="AI25" i="1" s="1"/>
  <c r="AN25" i="1" s="1"/>
  <c r="AO24" i="1" s="1"/>
  <c r="AP24" i="1" s="1"/>
  <c r="T14" i="1"/>
  <c r="AM14" i="1" s="1"/>
  <c r="AK14" i="1" s="1"/>
  <c r="AL14" i="1" s="1"/>
  <c r="S14" i="1"/>
  <c r="Q14" i="1"/>
  <c r="AJ14" i="1" s="1"/>
  <c r="AH14" i="1" s="1"/>
  <c r="AI14" i="1" s="1"/>
  <c r="P14" i="1"/>
  <c r="AJ28" i="1" l="1"/>
  <c r="AH27" i="1"/>
  <c r="AI27" i="1" s="1"/>
  <c r="AN27" i="1" s="1"/>
  <c r="U14" i="1"/>
  <c r="V14" i="1" s="1"/>
  <c r="AN14" i="1"/>
  <c r="AO14" i="1" s="1"/>
  <c r="AP14" i="1" s="1"/>
  <c r="AH28" i="1" l="1"/>
  <c r="AI28" i="1" s="1"/>
  <c r="AN28" i="1" s="1"/>
  <c r="AJ29" i="1"/>
  <c r="AH29" i="1" s="1"/>
  <c r="AI29" i="1" s="1"/>
  <c r="AN29" i="1" s="1"/>
  <c r="AO26" i="1" s="1"/>
  <c r="AP26" i="1" s="1"/>
  <c r="AD13" i="1"/>
  <c r="AB13" i="1"/>
  <c r="T13" i="1"/>
  <c r="S13" i="1"/>
  <c r="Q13" i="1"/>
  <c r="P13" i="1"/>
  <c r="AJ13" i="1" l="1"/>
  <c r="AM13" i="1"/>
  <c r="AK13" i="1" l="1"/>
  <c r="AL13" i="1" s="1"/>
  <c r="S4" i="7" l="1"/>
  <c r="S5" i="7" s="1"/>
  <c r="D4" i="7" l="1"/>
  <c r="D5" i="7" s="1"/>
  <c r="C4" i="7" l="1"/>
  <c r="F4" i="7"/>
  <c r="G4" i="7"/>
  <c r="H4" i="7"/>
  <c r="E4" i="7"/>
  <c r="J4" i="7"/>
  <c r="K4" i="7"/>
  <c r="L4" i="7"/>
  <c r="M4" i="7"/>
  <c r="N4" i="7"/>
  <c r="O4" i="7"/>
  <c r="P4" i="7"/>
  <c r="Q4" i="7"/>
  <c r="F5" i="7" l="1"/>
  <c r="G5" i="7"/>
  <c r="H5" i="7"/>
  <c r="E5" i="7"/>
  <c r="J5" i="7"/>
  <c r="K5" i="7"/>
  <c r="L5" i="7"/>
  <c r="M5" i="7"/>
  <c r="N5" i="7"/>
  <c r="O5" i="7"/>
  <c r="P5" i="7"/>
  <c r="Q5" i="7"/>
  <c r="U13" i="1" l="1"/>
  <c r="V13" i="1" s="1"/>
  <c r="C5" i="7" l="1"/>
  <c r="AH13" i="1" l="1"/>
  <c r="AI13" i="1" s="1"/>
  <c r="AN13" i="1" s="1"/>
  <c r="AO13" i="1" s="1"/>
  <c r="AP1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<sst xmlns="http://schemas.openxmlformats.org/spreadsheetml/2006/main" count="1508" uniqueCount="661">
  <si>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</si>
  <si>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</si>
  <si>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</si>
  <si>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</si>
  <si>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</si>
  <si>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</si>
  <si>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</si>
  <si>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</si>
  <si>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</si>
  <si>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</si>
  <si>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</si>
  <si>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</si>
  <si>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</si>
  <si>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</si>
  <si>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</si>
  <si>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</si>
  <si>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</si>
  <si>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</si>
  <si>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</si>
  <si>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</si>
  <si>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</si>
  <si>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</si>
  <si>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</si>
  <si>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</si>
  <si>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</si>
  <si>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</si>
  <si>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</si>
  <si>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</si>
  <si>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</si>
  <si>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</si>
  <si>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</si>
  <si>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</si>
  <si>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</si>
  <si>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</si>
  <si>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</si>
  <si>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</si>
  <si>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</si>
  <si>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</si>
  <si>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</si>
  <si>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</si>
  <si>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</si>
  <si>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</si>
  <si>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</si>
  <si>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</si>
  <si>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</si>
  <si>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</si>
  <si>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</si>
  <si>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</si>
  <si>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</si>
  <si>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</si>
  <si>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</si>
  <si>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</si>
  <si>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</si>
  <si>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</si>
  <si>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</si>
  <si>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</si>
  <si>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</si>
  <si>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</si>
  <si>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</si>
  <si>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</si>
  <si>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</si>
  <si>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</si>
  <si>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</si>
  <si>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</si>
  <si>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</si>
  <si>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</si>
  <si>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</si>
  <si>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</si>
  <si>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</si>
  <si>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</si>
  <si>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</si>
  <si>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</si>
  <si>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</si>
  <si>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</si>
  <si>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</si>
  <si>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</si>
  <si>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</si>
  <si>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</si>
  <si>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</si>
  <si>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</si>
  <si>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</si>
  <si>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</si>
  <si>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</si>
  <si>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</si>
  <si>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</si>
  <si>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</si>
  <si>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</si>
  <si>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</si>
  <si>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</si>
  <si>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</si>
  <si>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</si>
  <si>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</si>
  <si>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</si>
  <si>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</si>
  <si>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</si>
  <si>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</si>
  <si>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</si>
  <si>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</si>
  <si>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</si>
  <si>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</si>
  <si>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</si>
  <si>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</si>
  <si>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</si>
  <si>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</si>
  <si>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</si>
  <si>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</si>
  <si>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</si>
  <si>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</si>
  <si>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</si>
  <si>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</si>
  <si>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</si>
  <si>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</si>
  <si>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</si>
  <si>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</si>
  <si>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</si>
  <si>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</si>
  <si>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</si>
  <si>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</si>
  <si>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</si>
  <si>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</si>
  <si>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</si>
  <si>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</si>
  <si>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</si>
  <si>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</si>
  <si>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</si>
  <si>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</si>
  <si>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</si>
  <si>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</si>
  <si>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</si>
  <si>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</si>
  <si>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</si>
  <si>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</si>
  <si>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</si>
  <si>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</si>
  <si>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</si>
  <si>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</si>
  <si>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</si>
  <si>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</si>
  <si>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</si>
  <si>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</si>
  <si>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</si>
  <si>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</si>
  <si>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</si>
  <si>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</si>
  <si>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</si>
  <si>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</si>
  <si>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</si>
  <si>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</si>
  <si>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</si>
  <si>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</si>
  <si>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</si>
  <si>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</si>
  <si>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</si>
  <si>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</si>
  <si>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</si>
  <si>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</si>
  <si>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</si>
  <si>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</si>
  <si>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</si>
  <si>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</si>
  <si>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</si>
  <si>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</si>
  <si>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</si>
  <si>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</si>
  <si>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</si>
  <si>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</si>
  <si>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</si>
  <si>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</si>
  <si>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</si>
  <si>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</si>
  <si>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</si>
  <si>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</si>
  <si>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</si>
  <si>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</si>
  <si>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</si>
  <si>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</si>
  <si>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</si>
  <si>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</si>
  <si>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</si>
  <si>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</si>
  <si>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</si>
  <si>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</si>
  <si>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</si>
  <si>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</si>
  <si>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</si>
  <si>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</si>
  <si>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</si>
  <si>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</si>
  <si>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</si>
  <si>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</si>
  <si>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</si>
  <si>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</si>
  <si>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</si>
  <si>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</si>
  <si>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</si>
  <si>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</si>
  <si>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</si>
  <si>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</si>
  <si>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</si>
  <si>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</si>
  <si>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</si>
  <si>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</si>
  <si>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</si>
  <si>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</si>
  <si>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</si>
  <si>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</si>
  <si>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</si>
  <si>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</si>
  <si>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</si>
  <si>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</si>
  <si>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</si>
  <si>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</si>
  <si>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</si>
  <si>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</si>
  <si>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</si>
  <si>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</si>
  <si>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</si>
  <si>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</si>
  <si>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</si>
  <si>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</si>
  <si>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</si>
  <si>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</si>
  <si>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</si>
  <si>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</si>
  <si>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</si>
  <si>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</si>
  <si>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</si>
  <si>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</si>
  <si>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</si>
  <si>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</si>
  <si>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</si>
  <si>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</si>
  <si>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</si>
  <si>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</si>
  <si>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</si>
  <si>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</si>
  <si>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</si>
  <si>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</si>
  <si>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</si>
  <si>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</si>
  <si>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</si>
  <si>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</si>
  <si>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</si>
  <si>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</si>
  <si>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</si>
  <si>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</si>
  <si>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</si>
  <si>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</si>
  <si>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</si>
  <si>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</si>
  <si>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</si>
  <si>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</si>
  <si>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</si>
  <si>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</si>
  <si>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</si>
  <si>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</si>
  <si>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</si>
  <si>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</si>
  <si>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</si>
  <si>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</si>
  <si>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</si>
  <si>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</si>
  <si>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</si>
  <si>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</si>
  <si>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</si>
  <si>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</si>
  <si>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</si>
  <si>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</si>
  <si>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</si>
  <si>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</si>
  <si>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</si>
  <si>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</si>
  <si>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</si>
  <si>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</si>
  <si>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</si>
  <si>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</si>
  <si>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1. Acta en la que el director operativo aprueba la parrilla.
2. Correos electrónicos con la continuidad diaria de emisión.
3. Bitácoras diarias de seguimiento a la emisión.</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</si>
  <si>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</si>
  <si>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</si>
  <si>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 xml:space="preserve">Profesional de Talento humano </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</si>
  <si>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</si>
  <si>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</si>
  <si>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</si>
  <si>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</si>
  <si>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</si>
  <si>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</si>
  <si>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</si>
  <si>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</si>
  <si>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</si>
  <si>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</si>
  <si>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</si>
  <si>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</si>
  <si>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</si>
  <si>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</si>
  <si>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</si>
  <si>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</si>
  <si>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</si>
  <si>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</si>
  <si>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</si>
  <si>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</si>
  <si>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</si>
  <si>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</si>
  <si>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</si>
  <si>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</si>
  <si>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</si>
  <si>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</si>
  <si>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</si>
  <si>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</si>
  <si>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</si>
  <si>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</si>
  <si>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</si>
  <si>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</si>
  <si>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</si>
  <si>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</si>
  <si>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</si>
  <si>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</si>
  <si>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</si>
  <si>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</si>
  <si>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</si>
  <si>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Gestión de recursos administrativos - Sistemas</t>
  </si>
  <si>
    <t>Gestión de recursos administrativos - gestión documental</t>
  </si>
  <si>
    <t>Gestión de recursos administrativos - Servicios Administrativos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</si>
  <si>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</si>
  <si>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</si>
  <si>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</si>
  <si>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</si>
  <si>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Registrar información financiera errada.</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</si>
  <si>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</si>
  <si>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</si>
  <si>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</si>
  <si>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</si>
  <si>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</si>
  <si>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</si>
  <si>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</si>
  <si>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</si>
  <si>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Auxiliar de Atención al Ciudadano</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</si>
  <si>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</si>
  <si>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</si>
  <si>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</si>
  <si>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</si>
  <si>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</si>
  <si>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</si>
  <si>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 xml:space="preserve">Los profesionales de la Oficina de Control Interno </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</si>
  <si>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</si>
  <si>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Jefe de la Oficina de Control Interno y Profesionales de la Oficina de Control Interno </t>
  </si>
  <si>
    <t>en detrimento de la rentabilidad de Capital.</t>
  </si>
  <si>
    <t>AAUT-RC-002</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</si>
  <si>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</si>
  <si>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</si>
  <si>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</si>
  <si>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</si>
  <si>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</si>
  <si>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</si>
  <si>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1. Política de Comunicaciones con la ruta de aprobación incluida.</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</si>
  <si>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</si>
  <si>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</si>
  <si>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de recibir o solicitar cualquier dádiva o beneficio</t>
  </si>
  <si>
    <t xml:space="preserve">Demora injustificada en los pagos para obligar al contratista a dar una dádiva a cambio de agilizar el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</si>
  <si>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</si>
  <si>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</si>
  <si>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</si>
  <si>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</si>
  <si>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</si>
  <si>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</si>
  <si>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</si>
  <si>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</si>
  <si>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</si>
  <si>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</si>
  <si>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</si>
  <si>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</si>
  <si>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</si>
  <si>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Versión:</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</si>
  <si>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</si>
  <si>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</si>
  <si>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</si>
  <si>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</si>
  <si>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</si>
  <si>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Contratista designado para coordinar las actividades del equipo digital, el director operativo y/o el profesional especializado grado 3 de programación</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</si>
  <si>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</si>
  <si>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para favorecer intereses particulares</t>
  </si>
  <si>
    <t xml:space="preserve">
obtener comisiones u otro tipo de ventajas con los clientes y/o proveedores de proyectos estratégicos,
</t>
  </si>
  <si>
    <t>El profesional grado 1 de Ventas y Mercadeo, el líder de Proyectos Estratégicos y el Project Manager</t>
  </si>
  <si>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</si>
  <si>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proyectos estratégicos (comunicación pública y negocios estratégicos),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</si>
  <si>
    <t>1. MCOM-FT-019. SEGUIMIENTO A LA GESTION COMERCIAL Y MERCADEO
2. LINK REUNIONES DE TRÁFICO</t>
  </si>
  <si>
    <t>Profesional grado 1 de Ventas y Mercadeo, líder de Proyectos Estratégicos y el Project Manager, o quien haga las veces por vacancia o por cualquier motivo.</t>
  </si>
  <si>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proyectos estratégicos, con el fin verificar que la información suministrada sea confiable y trazable y de esta manera darla a conocer a las instancias pertinentes, según se requiera.</t>
  </si>
  <si>
    <t>1. Mantener la aplicación de la ruta de revisión del contenido a publicar o difundir por parte de Prensa y Comunicaciones. 
2. Incluir la descripción de la ruta de revisión de contenido a publicar en la Política de Comunicaciones.</t>
  </si>
  <si>
    <t>Contrato de seguridad firmado. 
Estudios de seguridad de los lugares donde se presta el servicio de vigilancia y seguridad privada</t>
  </si>
  <si>
    <t xml:space="preserve">Informe de ORDPAGO trámite de cuentas. 
Este reporte genera fecha de liquidación y de pago de las cuentas. </t>
  </si>
  <si>
    <t xml:space="preserve">Procedimientos actualizados y publicados
Política Financiera actualizada. 
Conciliaciones mensuales y cruces de información. 
Informe mensual de Gestión Financiera. </t>
  </si>
  <si>
    <t xml:space="preserve"> Ejecutar el procedimiento AGRI-SA-PD-008 SALIDA DE ELEMENTOS DEL ALMACÉN y actualización en caso de  requerirlo. </t>
  </si>
  <si>
    <t>Documentos de salida de elementos del almacén debidamente firmadas por los responsables de los nuevos bienes de Propiedad, planta y Equipo de Canal Capital</t>
  </si>
  <si>
    <t>Ejecutar el procedimiento AGRI-SA-PD-010 TOMA FÍSICA DE INVENTARIOS de acuerdo con la periodicidad definida y/o ejecutar el procedimiento AGRI-SA-PD-011 ENTREGA DE INVENTARIO INDIVIDUAL cuando haya lugar.</t>
  </si>
  <si>
    <t>1. Revisión de las obligaciones contractuales del servicio de vigilancia de la entidad en su etapa precontractual
2. Solicitar cada vez que se suscribe un nuevo contrato de vigilancia un estudio de seguridad para cada punto de Capital.</t>
  </si>
  <si>
    <t>1. Una (1) minuta contractual del servicio de vigilancia con las obligaciones definidas por la entidad.
2. Un estudio de seguridad por cada punto donde se presta el servicio de vigilancia.</t>
  </si>
  <si>
    <t xml:space="preserve"> </t>
  </si>
  <si>
    <t xml:space="preserve">N° de transferencia de información realizadas en el periodo de reporte </t>
  </si>
  <si>
    <t>dan cumplimiento a lo determinado en la cláusula de confidencialidad y uso de la información contenida en los contratos de prestación de servicios suscritos.</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</si>
  <si>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</si>
  <si>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</si>
  <si>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</si>
  <si>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Documentos revisados y/o actualizados y socializados.
2. Acta de reunión y/o listado de asistencia de capacitación de uso de información.</t>
  </si>
  <si>
    <t>1. Documentos revisados y/o actualizados y socializados/2
2. Capacitación en materia de confidencialidad y uso de la información/1</t>
  </si>
  <si>
    <t xml:space="preserve">Carpeta drive que contenga lo siguiente:
1. Anexos técnicos 
2. Solicitud de información a proveedores SIP (documento soporte de solicitud de cotización en Secop II)
3. Estudio de mercado correspondiente al proceso a contratar cuando aplique.
4. Ofertas de proveedores
5. Archivo "cuadro consolidado"
6. "AGJC-CN-FT-028 listado de documentos para contratar"
</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</si>
  <si>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</si>
  <si>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</si>
  <si>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El profesional especializado grado 3 de Programación y el equipo de Programación asignado a la definición de los contenidos a programar</t>
  </si>
  <si>
    <t>En caso de que se evidencie la materialización del riesgo, el profesional especializado grado 3 de Programación, o el director operativo, elevará el caso ante la instancia interna que corresponda.</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</si>
  <si>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</si>
  <si>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 xml:space="preserve">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  </t>
  </si>
  <si>
    <t>Profesional especializado grado 3 del área técnica o la persona designada en caso de vacancia por cualquier motivo</t>
  </si>
  <si>
    <t>1. Total de procesos precontractuales, elaborados por técnica / Total de procesos precontractuales  que requieren estudio de mercado.</t>
  </si>
  <si>
    <t>Corrupción OPA</t>
  </si>
  <si>
    <t>verifica que los profesionales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</si>
  <si>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1. Número de  presentaciones realizadas al director operativo para la aprobación - validación de la parrilla.
2. Número de correos electrónicos con la continuidad diaria de emisión.
3.  Número de bitácoras diarias de seguimiento a la emisión.</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</si>
  <si>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</si>
  <si>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</si>
  <si>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N° de asignaciones o retiros de permisos de acceso realizados en la vigencia al equipo digital
2. N° de solicitudes de soporte tecnológico o de ajustes de contenidos derivado de manipulación, falsificación o alteración, cuando haya lugar a ello.</t>
  </si>
  <si>
    <t>El Jefe de la Oficina Jurídica o el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elaboración de estudios previos y anexos.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</si>
  <si>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Jefe de la Oficina Jurídica  o el contratista del área que se designe para el efecto</t>
  </si>
  <si>
    <t>Formatos diligenciados en cada proceso de vinculación</t>
  </si>
  <si>
    <t xml:space="preserve">afectación en la imagen institucional, investigaciones y/o sanciones por parte de los entes de control por vinculación de una persona sin el debido proceso </t>
  </si>
  <si>
    <t xml:space="preserve">El profesional especializado de talento humano y/o el subdirector administrativo </t>
  </si>
  <si>
    <t>Estos formatos y validaciones se realizan con la información física o digital que aporta la persona que se encuentra en proceso de vinculación y reposan en las historias laborales de cada colaborador.</t>
  </si>
  <si>
    <t xml:space="preserve">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 </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</si>
  <si>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</si>
  <si>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</si>
  <si>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</si>
  <si>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 xml:space="preserve">
Posibilidad de</t>
  </si>
  <si>
    <t>por el manejo inadecuado de los recursos  logísticos asociados a la producción audiovisual, con el fin obtener beneficio propio o para favorecer un tercero</t>
  </si>
  <si>
    <t xml:space="preserve">debido a la falta de precisión y/o aplicación de los lineamientos internos para el uso de los recursos logísticos </t>
  </si>
  <si>
    <t xml:space="preserve">
El Profesional especializado  grado 2  de Producción </t>
  </si>
  <si>
    <t>realiza el análisis, asignación y seguimiento de la solicitud de recursos logísticos, lo anterior cada vez que un área o equipo de la entidad lo requiera</t>
  </si>
  <si>
    <t>a través de la herramienta "anexo 1A formato de requerimiento" en la carpeta drive de seguimiento del contrato de operación logística.
En caso de que al realizar el análisis de la solicitud este no sea viable o pertinente se indicará dentro del "anexo 1A formato de requerimiento" las razones por las cuales se rechaza la solicitud y posibilidad de subsanación.</t>
  </si>
  <si>
    <t>Profesional especializado de  grado 2 de producción</t>
  </si>
  <si>
    <t>Número de jornadas de sensibilización
Número de correos electrónicos enviados</t>
  </si>
  <si>
    <t>Ofrecer a las diversas audiencias de Capital Sistema de Comunicación Pública una propuesta clara de contenidos relevantes que planteen la transformación de la sociedad hacia un modelo participativo e incluyente bajo la política "el ciudadano en el centro".</t>
  </si>
  <si>
    <t>En la etapa inicial del proceso, que corresponde a la planeación del mismo, se elabora un plan de programación acorde con las directrices de la Gerencia General y la Dirección Operativa. En la etapa siguiente se realiza el diseño de las parrillas de programación mensuales y semanales y las continuidades diarias de programación a partir de los contenidos disponibles (propios, transmisiones, adquiridos, licenciados, entre otros). Además, se realiza el control de calidad de los contenidos para evaluar el cumplimiento de parámetros técnicos y editoriales para su correspondiente emisión y se aplican los sistemas de acceso normativos..</t>
  </si>
  <si>
    <t>para favorecer a un tercero (persona, cliente o entidad)</t>
  </si>
  <si>
    <t xml:space="preserve">debido a que se facilita el acceso a terceros no autorizados </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</si>
  <si>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</si>
  <si>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</si>
  <si>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Debido a omisiones en la  verificación del cumplimiento del perfil del cargo o entrega de documentos Falsos.</t>
  </si>
  <si>
    <t xml:space="preserve">Falta de control en el número consecutivo de radicación. 
Falta de herramientas ofimáticas que ejerzan control sobre el consecutivo generando las alertas necesarias. </t>
  </si>
  <si>
    <t>Falta de controles desde el origen (áreas productoras de la información) hasta el registro de la misma en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</si>
  <si>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</si>
  <si>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fecha de cuenta de cobro Vs. la fecha de radicación a la Subdirección Financiera. 
2. Vigilar que las cuentas se paguen dentro de los tiempos establecidos dentro del procedimiento. 
3. Realizar seguimiento al número consecutivo de radicación y número de orden de pago. 
4. Realizar seguimiento mensual a todas las cuentas radicadas validando que se encuentren liquidadas.</t>
  </si>
  <si>
    <t>1.Fecha cuenta de cobro Vs Fecha de radicación en la Subdirección Financiera. 
2.Número de cuentas tramitadas/ Número de cuentas radicadas. 
3. Fecha de pago/ Fecha de radicación.
4. Informe de Ordpago.</t>
  </si>
  <si>
    <t xml:space="preserve">1. Documentos actualizados en la Subdirección Financiera.
2. Número de conciliaciones 
2. Informes de gestión financiera. </t>
  </si>
  <si>
    <t>Salidas de elementos del almacén debidamente firmadas por los responsables de los nuevos bienes de Propiedad, planta y Equipo de Canal Capital</t>
  </si>
  <si>
    <t>3  actas de reunión distribuidas de la siguientes manera:
* 2 actas para las tomas físicas de todos los bienes de consumo controlado junto con el registro fotográfico de la actividad
* 1 acta para la toma física aleatoria de Propiedad, Planta y Equipo junto con el registro fotográfico de la actividad
* Informe final de la gran toma física de inventarios de la vigencia, para los bienes de Propiedad, Planta y Equipo de la entidad</t>
  </si>
  <si>
    <t>Brindar asesoría y acompañamiento a las áreas y equipos de la Entidad, para que los procesos de contratación adelantados cumplan con la normatividad vigente y estándares internos definidos. Así como brindar asesoría jurídica para la toma de decisiones con respaldo en el ordenamiento legal vigente, realizando la defensa y activando el aparato jurisdiccional, conforme a los intereses de Canal Capital en los procesos extrajudiciales, judiciales y cobro coactivo, todo esto en el marco de la prevención del daño antijurídico</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</si>
  <si>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
En lo relacionado con los asuntos jurídicos, el proceso inicia con la recepción de información que requiere análisis jurídico tanto interno y externo, y finaliza con la expedición de conceptos, respuestas a derechos de petición asignados a la Oficina Jurídica, contestación de demandas, respuestas a acciones constitucionales, y adelantamiento de procesos de cobro, con el objetivo de recuperar sumas dinerarias a favor de la entidad, así como, instaurar las demandas que resulten del análisis jurídico que se haya realizado a los diferentes casos que se presenten durante el giro ordinario de la actividad de Canal Capital, cuando haya lugar a ello. Así mismo, gestiona las actividades relacionadas con el Comité de Conciliación.</t>
  </si>
  <si>
    <t>Gestión Jurídica y Contractual</t>
  </si>
  <si>
    <t>Control Disciplinario Interno</t>
  </si>
  <si>
    <t xml:space="preserve">Gestión de marca y Comunicaciones </t>
  </si>
  <si>
    <t>Gestión técnica para la producción, realización, emisión y circulación de contenidos</t>
  </si>
  <si>
    <t>afectación reputacional y/o económicas por el favorecimiento a un oferente en un proceso de contratación por acción u omisión generada con dolo, presión de superiores o terceros,</t>
  </si>
  <si>
    <t>Profesional especializado grado 03 del área jurídica y los contratistas que prestan servicios como abogados de primera línea y asesor jurídico de la Entidad y la asesora jurídica de la Dirección Operativa</t>
  </si>
  <si>
    <t>investigaciones o sanciones disciplinarias</t>
  </si>
  <si>
    <t xml:space="preserve">por recibir o solicitar beneficios económicos o de otra índole   a nombre propio o de terceros con el fin de facilitar copias de material audiovisual </t>
  </si>
  <si>
    <t>debido al desconocimiento u omisión del procedimiento frente a los requisitos que se deben tener en cuenta para la entrega de las copias, las tarifas o los costos incurridos.</t>
  </si>
  <si>
    <t>sanciones  o investigaciones disciplinarias y/o fiscales</t>
  </si>
  <si>
    <t>por realizar cobros no autorizados a nombre propio o de un  tercero  para el otorgamiento de permisos de retransmisión de señal (OPA),</t>
  </si>
  <si>
    <t>debido a la  falta de comunicación  interna y desatención de los pasos o requisitos publicados en la Guía de trámites.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</si>
  <si>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</si>
  <si>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1. 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</si>
  <si>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</si>
  <si>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1 El profesional especializado grado 3 de Programación, el auxiliar de Tráfico o el contratista designado para tal fin presenta al director operativo, al menos una vez al mes, las parrillas mensuales y las novedades, para su aprobación.
2. El auxiliar grado 4 de Programación (parrilla principal) o contratista que presta servicios para la elaboración de play list de eureka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</si>
  <si>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Profesional especializado grado 3 de programación o la persona designada en caso de vacancia por cualquier motivo
Auxiliar de tráfico
o la persona designada en caso de vacancia por cualquier motivo
Profesional especializado grado 3 de Técnica   o la persona designada en caso de vacancia por cualquier motivo (para la actividad de control 3)</t>
  </si>
  <si>
    <t>Debido a la manipulación y/o direccionamiento de aspectos técnicos dentro de la información precontractual por parte del equipo del área Técnica, para la adquisición de equipos y servicios asociados al proceso.</t>
  </si>
  <si>
    <t xml:space="preserve">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 </t>
  </si>
  <si>
    <t xml:space="preserve">Técnico grado 2 de Servicios Administrativos  </t>
  </si>
  <si>
    <t>Actas de reuniones firmadas por el área de Servicios Administrativos junto con registro fotográfico de las tomas físicas realizadas e informe final de la gran toma física de inventarios de la vigencia</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</si>
  <si>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</si>
  <si>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</si>
  <si>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 xml:space="preserve">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
</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</si>
  <si>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
2. Actualización semestral de los requisitos de copia de material audiovisual registrados en la Guía de trámites y servicios del distrito.
3. Socialización de los requisitos registrados en la Guía de trámites y servicios del distrito a los procesos que intervienen en el suministro de copias de material audiovisual.</t>
  </si>
  <si>
    <t>1.  Comunicación enviada a las áreas competentes a través de correo electrónico.
2. Guía de trámites y servicios actualizada.
3. Comunicación de socialización de requisitos.</t>
  </si>
  <si>
    <t>Por influencia externa o por presión de un tercero, amenazas y/o sobornos</t>
  </si>
  <si>
    <t>Realizar las verificaciones de cumplimiento de perfil del cargo a través de los siguientes formatos:
1. Diligenciamiento del formato VERIFICACIÓN DEL CUMPLIMIENTO DE PERFIL DEL CARGO  AGTH-FT-036
2. Diligenciamiento del formato LISTA DE VERIFICACIÓN INTERNA DE DOCUMENTOS PARA LA VINCULACIÓN EN PLANTA AGTH-FT-064</t>
  </si>
  <si>
    <t>Formatos diligenciados / vinculaciones realizadas.</t>
  </si>
  <si>
    <t>Formulario Google de control de asistencia a jornada de transferencia de información o comunicado interno enviado o grabación de la jornada de transferencia de información o capturas de pantalla de la reunión realizada y agendamientos a reunión o similares</t>
  </si>
  <si>
    <t xml:space="preserve">.
En caso de identificar desviaciones  sobre los valores facturados y/o negligencia en la aplicación del procedimiento se adelantarán los ajuste necesarios, registrando un acta de reunión, correo u otra comunicación evidenciando la verificación realizada.
</t>
  </si>
  <si>
    <t>1.  Comunicación enviada a las áreas competentes/2
2. Actualización de los requisitos del OPA registrados en la Guía de trámites y servicios/2
3. Comunicación donde se socialicen los requisitos registrados en la Guía de trámites y servicios del distrito/2</t>
  </si>
  <si>
    <t xml:space="preserve">investigaciones disciplinarias, penales y/o fiscales, indagaciones y/o sanciones </t>
  </si>
  <si>
    <t>por omisión de observaciones detectadas o uso inadecuado de la información; al recibir y/o solicitar dádivas o beneficios a nombre propio o de terceros</t>
  </si>
  <si>
    <t>por falta de conocimiento y/o incumplimiento de los lineamientos de evaluación, seguimiento y de confidencialidad y uso de la información.</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</si>
  <si>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</si>
  <si>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 xml:space="preserve">1. Documentos revisados, actualizados y publicados en la intranet. 
2. Acta(s) de reunión de socialización de ajustes realizados. </t>
  </si>
  <si>
    <t>1.Documentos revisados, actualizados y socializados/3</t>
  </si>
  <si>
    <t>1. Revisión y modificación del Plan de Fomento de la Cultura del Autocontrol. 
2. Realizar seguimiento al Plan de Fomento de la Cultura del Autocontrol mínimo una (1) vez al mes.
3. Realizar una (1) socialización institucional sobre el ESTATUTO DE AUDITORIA [CCSE-PO-003]</t>
  </si>
  <si>
    <t xml:space="preserve">1. Plan de Fomento de la Cultura del Autocontrol [Modificado].
2. Seguimientos al Plan de Fomento de la Cultura del Autocontrol. 
3. Listado de asistencia y presentación de socialización institucional del estatuto de auditoría. </t>
  </si>
  <si>
    <t>1. Plan de fomento modificado/1
2. Seguimientos adelantados/11
3. Socialización institucional del estatuto de auditoría/1</t>
  </si>
  <si>
    <t>1. Revisar y/o actualizar el Código de Ética del Auditor - Canal Capital.
2. Suscribir el Compromiso Ético del Auditor Interno al inicio de la nueva contratación- Canal Capital y remitir al expediente de cada integrante de la OCI [a la firma de contrato nuevo].
3. Socializar y evaluar a los integrantes de la OCI, sobre el Código de Ética del Auditor y el Código de Integridad.
4. Realizar una capacitación en materia de Gestión Antisoborno y prevención del riesgo de lavado de activos y financiación del terrorismo (SARLAFT).</t>
  </si>
  <si>
    <t>1. Código de ética revisado y/o actualizado. 
2. Acta de reunión de socialización del documento revisado y/o actualizado.
3. Compromiso ético del auditor suscrito.
4. Acta de reunión y/o listado de asistencia de capacitación en gestión Antisoborno y SARLAFT.</t>
  </si>
  <si>
    <t>1. Documento revisado y/o actualizado y socializado/1
2. Compromiso ético del auditor suscrito en el expediente de cada integrante de la OCI.
3. Capacitación en gestión Antisoborno y SARLAFT/1</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</si>
  <si>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</si>
  <si>
    <t>Universo</t>
  </si>
  <si>
    <t>Plazo de ejecución</t>
  </si>
  <si>
    <t>Fecha Inicio</t>
  </si>
  <si>
    <t>Fecha Finalización</t>
  </si>
  <si>
    <t>1. Fecha seguimiento</t>
  </si>
  <si>
    <t>2. Evidencias o soportes ejecución acción de mejora</t>
  </si>
  <si>
    <t>3. Actividades realizadas  a la fecha</t>
  </si>
  <si>
    <t>4. Resultado del indicador</t>
  </si>
  <si>
    <t>5. Alerta</t>
  </si>
  <si>
    <t>6. Análisis - Seguimiento OCI</t>
  </si>
  <si>
    <t>7. Auditor que realizó el seguimiento</t>
  </si>
  <si>
    <t>Mónica Virgüéz</t>
  </si>
  <si>
    <t>01_Fecha de certificado Vs Fecha de Radicación
 02_Informe de Ordenes de pago
 03_Informe de Radicación y Orden de Pago 
 04_Informe de Planillas</t>
  </si>
  <si>
    <t>01_Documentos Actualizados 
02_Conciliaciones entre áreas
03_Informes de gestión</t>
  </si>
  <si>
    <t>No se presentan soportes para el periodo de reporte.</t>
  </si>
  <si>
    <t>Se carga en la carpeta como evidencia:
1. Acta en la que el director operativo aprueba la parrilla.
2. Correos electrónicos con la continuidad diaria de emisión.
3. Bitácoras diarias de seguimiento a la emisión</t>
  </si>
  <si>
    <t>Diana Romero</t>
  </si>
  <si>
    <t>1. CTO_078_2024_ETB_ENLACES DE FIBRA OPTICA CAPITAL A RTVC
2. CTO_136_2024_AUTOGAS_COMBUSTIBLE
3. CTO_151_2024_MANTENIMIENTO_UPS_PLANTAS_AIRES
4. CTO_160_2024_SOPORTE_SLA_NYL</t>
  </si>
  <si>
    <t>SIN INICIAR</t>
  </si>
  <si>
    <t>Como evidencia de la realización de este plan de manejo se cuenta con
1. Herramienta drive diligenciada
https://docs.google.com/
spreadsheets/d/
1X35Cn0W2SCgMR2Wn3YCeZw89r0XUd
xlk/edit#gid=1948060793
2. Correo electrónico de revisión por parte del contratista designado para coordinar las actividades del equipo digita</t>
  </si>
  <si>
    <t>EN PROCESO</t>
  </si>
  <si>
    <t>Se remite las Salidas del Almacén de bienes de propiedad, planta y Equipo al 30 de abril de 2024</t>
  </si>
  <si>
    <t>La actividad de estudios de seguridad para los diferentes puntos donde se presta el servicio, se encuentra pendiente dado que, no se ha suscrito un nuevo contrato de vigilancia en la entidad.</t>
  </si>
  <si>
    <t>PRIMER SEGUIMIENTO 2024</t>
  </si>
  <si>
    <t>Riesgo corrupción 1er cuat 2024 Proy Estrat</t>
  </si>
  <si>
    <t>Estudio Técnico</t>
  </si>
  <si>
    <t>https://drive.google.com/drive/u/1/folders/16m_1RnUZ_Xxo1Clq1bzlmRkgvz-A2P6F</t>
  </si>
  <si>
    <t>Se remiten como soporte del cumplimiento del control:
1. Un comunicado interno del 12 enero 
2. Solicitud de agendamiento de capacitación, agendamiento, grabación de la reunión, material presentado, control de asistencia y evaluaciones</t>
  </si>
  <si>
    <t>Henry Beltrán</t>
  </si>
  <si>
    <t>"1. Correo electrónico de envío.
2. Guía de trámites actualizada.
3. Correo electrónico de socialización."</t>
  </si>
  <si>
    <t>Compromisos suscritos por parte del equipo de la Oficina de Control Interno para el primer contrato de 2024.</t>
  </si>
  <si>
    <t>Citación de reunión de la Oficina de Control Interno.</t>
  </si>
  <si>
    <t>Mapa de Riesgos de Corrupción
Versión 2
Fecha de publicación: 11/04/2024
Primer Seguimiento vigencia 2024
Oficina de Control Interno</t>
  </si>
  <si>
    <t>02-2024</t>
  </si>
  <si>
    <t>Se publica el documento Matriz de Riesgos de Corrupción en su segunda versión, atendiendo la solicitud de actualización del equipo del proceso digital de la entidad.</t>
  </si>
  <si>
    <t>SEGUNDO SEGUIMIENTO 2024</t>
  </si>
  <si>
    <t>Jizeth González</t>
  </si>
  <si>
    <t>1. Correo electrónico de envío.
2. Guía de trámites actualizada.
3. Correo electrónico de socialización.</t>
  </si>
  <si>
    <t>1. Reporte de revisiones del servicio de copias de material audiovisual donde se evidencia su actualización en enero. No es posible remitir la información de otra manera dado que la Guía de trámites cambió y no es posible descargar los informes de otra manera.</t>
  </si>
  <si>
    <t>1. procesos de contratación suscritos durante el segundo cuatrimestre 2024: 
- CTO_248_2024_CONECTIVIDAD 
- CTO_301_2024_SLA_ADTEL
2. Vinculo de acceso carpeta de Google Drive contratación 2024 Área Técnica:  https://drive.google.com/drive/folders/1T0zT6DnLlypq4ohtICXLNsVeKp2GBwTV?usp=drive_link
https://drive.google.com/drive/u/1/folders/19pPjSn5gGorttaZ3qHM-o9kEI_WtQbU2</t>
  </si>
  <si>
    <t>1. Citación reunión 21 de agosto de 2024</t>
  </si>
  <si>
    <t>https://docs.google.com/spreadsheets/d/1u6YWKO8i81iffNfZQ7HNs85tE6wr5iJR/edit?gid=157246252#gid=157246252</t>
  </si>
  <si>
    <t xml:space="preserve">No se cuenta con soportes adicionales de ejecución para el presente seguimiento. </t>
  </si>
  <si>
    <t>Ninguno</t>
  </si>
  <si>
    <t>Se carga en la carpeta como evidencia:
1. Acta en la que el director operativo aprueba la parrilla.
2. Correos electrónicos con la continuidad diaria de emisión.
3. Bitácoras diarias de seguimiento a la emisión.</t>
  </si>
  <si>
    <t>1. Cuatro (4) Anexos técnicos de los procesos de sistemas.</t>
  </si>
  <si>
    <t>1. Cuatro (4) Estudios previos de los procesos de sistemas.</t>
  </si>
  <si>
    <t xml:space="preserve">
Base de datos https://drive.google.com/drive/u/0/folders/1yyodVAtaVqXT_3hSirl4Zv3NJ5EUyqJd</t>
  </si>
  <si>
    <t>Se remiten 7  Salidas del Almacén de bienes de propiedad, planta y Equipo con corte al 31 de agosto de 2024</t>
  </si>
  <si>
    <t>1. Acta de reunión primera toma física de bienes de consumo controlado.
2. Acta aprobación de la toma física de bienes de Propiedad, Planta y Equipo total (por parte del Grupo Apoyo de Bienes).</t>
  </si>
  <si>
    <t>1. Cuatro (4) correos institucionales con asignación de inventario</t>
  </si>
  <si>
    <t>1. Contrato 335-2024 suscrito.</t>
  </si>
  <si>
    <t>01_Radicación_Informe de fechas de cuenta de cobro y radicación.
 02_Informe de días de pagos Ordpago.
 03_Cruce de información radicación contabilidad.
 04_Control de cuentas radicadas y liquidadas.</t>
  </si>
  <si>
    <t>1. Conciliaciones entre áreas a junio 2024.
2. Informe de gestión mensual a junio 2024.</t>
  </si>
  <si>
    <t>https://docs.google.com/document/d/1rjBOLUstT078ZEDyY-ZPD9lM29-QSN5t/edit?usp=share_link&amp;ouid=117417716213079797493&amp;rtpof=true&amp;sd=true</t>
  </si>
  <si>
    <t>Formatos de vinculación respectivos
 * VERIFICACIÓN DEL CUMPLIMIENTO DE PERFIL DEL CARGO  AGTH-FT-036
*LISTA DE VERIFICACIÓN INTERNA DE DOCUMENTOS PARA LA VINCULACIÓN EN PLANTA AGTH-FT-064
Los anteriores de los ingresos realizados en lo corrido de la vigencia 2024</t>
  </si>
  <si>
    <t>Se remite agendamiento de la capacitación realizada el 27 de junio de 2024 igualmente, se puede verificar con la Oficina de Talento Humano quién cuenta con otras evidencias</t>
  </si>
  <si>
    <t>Reportes de información mensual en el SPI a través del enlace: https://drive.google.com/drive/u/1/folders/1yTHirP7rK0FBLHO-ZV_20HCfmOczpPWF
Reporte de información en el sistema SEGPLAN para el primer trimestre del año</t>
  </si>
  <si>
    <t>Reportes de información mensual en el SPI, armonización y formulación del nuevo proyecto de inversión a través del enlace: https://drive.google.com/drive/u/1/folders/1yTHirP7rK0FBLHO-ZV_20HCfmOczpPWF
 Reporte de información en el sistema SEGPLAN para el segundo trimestre del año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</si>
  <si>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académicas</t>
  </si>
  <si>
    <t xml:space="preserve">afectación  económica </t>
  </si>
  <si>
    <t>Realizar, mínimo dos (2) veces en el año, una jornada de socialización y sensibilización a los equipos de producción sobre los lineamientos de solicitud y legalización de recursos logísticos. 
Así mismo, se realizará el envío de los lineamientos a través de correo electrónico.</t>
  </si>
  <si>
    <t>Soportes de la jornada de socialización 
Correo electrónico de envió de los lineamientos  de solicitud y legalización de recursos logísticos</t>
  </si>
  <si>
    <t>1. Consolidado "1.  Plan de manejo Riesgo Corrup 2024 1er T PRODUCCIÓN"
2. Presentación Power Point
3. Control de asistencia
4. Correo electrónico de envío 
5. Lineamientos de solicitud de transporte de personas
6. Lineamientos para generar requerimientos</t>
  </si>
  <si>
    <t>1. Correo y agenda socialización Nvo Director Operativo
2. Documento actualizado lineamientos de solicitud transporte de pasajeros
3. Socialización lineamientos de transporte de pasajeros
4. Presentación Power Paint socialización lineamientos solicitud de trasporte de pasajeros</t>
  </si>
  <si>
    <t>Estudio previo</t>
  </si>
  <si>
    <t>Se remite el acta de reunión y la evidencia fotográfica de la toma física de inventarios aleatoria de bienes de Propiedad, Planta y Equipo</t>
  </si>
  <si>
    <t>Durante el primer cuatrimestre de la presente vigencia, se entrego el inventario a los siguientes funcionarios entrantes:
Gerente General
Subdirector Financiero
De lo anterior, se remite los correspondientes correos electrónicos</t>
  </si>
  <si>
    <t>1. Guía de trámites actualizada.
2.https://bogota.gov.co/servicios/guía-de-tramites-y-servicios/copias-de-material-audiovisual-opa</t>
  </si>
  <si>
    <t xml:space="preserve">Plan de fomento de la cultura del autocontrol con el seguimiento adelantado. </t>
  </si>
  <si>
    <t>Como evidencia de las acciones realizadas por el equipo se aporta: 
1. Herramienta drive diligenciada https://docs.google.com/spreadsheets/d/1X35Cn0W2SCgMR2Wn3YCeZw89r0XUdxlk/edit?gid=1244533854#gid=1244533854
2. Correo de notificación al web Master</t>
  </si>
  <si>
    <r>
      <t xml:space="preserve">Riesgo 
</t>
    </r>
    <r>
      <rPr>
        <sz val="8"/>
        <rFont val="Arial"/>
        <family val="2"/>
      </rPr>
      <t>(¿Qué puede suceder?)</t>
    </r>
  </si>
  <si>
    <r>
      <t xml:space="preserve">Probabilidad o Frecuencia
</t>
    </r>
    <r>
      <rPr>
        <sz val="8"/>
        <rFont val="Arial"/>
        <family val="2"/>
      </rPr>
      <t>(Sobre las causas)</t>
    </r>
  </si>
  <si>
    <r>
      <t xml:space="preserve">Impacto
</t>
    </r>
    <r>
      <rPr>
        <sz val="8"/>
        <rFont val="Arial"/>
        <family val="2"/>
      </rPr>
      <t>(Sobre las consecuencias)</t>
    </r>
  </si>
  <si>
    <r>
      <t xml:space="preserve">Total Nivel de Exposición
</t>
    </r>
    <r>
      <rPr>
        <sz val="8"/>
        <rFont val="Arial"/>
        <family val="2"/>
      </rPr>
      <t>(F x I)</t>
    </r>
  </si>
  <si>
    <r>
      <t xml:space="preserve">Total Nivel de Exposición ajustado 
</t>
    </r>
    <r>
      <rPr>
        <sz val="8"/>
        <rFont val="Arial"/>
        <family val="2"/>
      </rPr>
      <t>(F' x I')</t>
    </r>
  </si>
  <si>
    <r>
      <t xml:space="preserve">Reporte Planeación: </t>
    </r>
    <r>
      <rPr>
        <sz val="8"/>
        <color theme="1"/>
        <rFont val="Arial"/>
        <family val="2"/>
      </rPr>
      <t>Durante el primer cuatrimestre se llevaron a cabo seguimientos a la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t>
    </r>
    <r>
      <rPr>
        <b/>
        <sz val="8"/>
        <color theme="1"/>
        <rFont val="Arial"/>
        <family val="2"/>
      </rPr>
      <t xml:space="preserve">
Análisis OCI: </t>
    </r>
    <r>
      <rPr>
        <sz val="8"/>
        <color theme="1"/>
        <rFont val="Arial"/>
        <family val="2"/>
      </rPr>
      <t>Se remite por parte del área las fichas 7505 (v51) y 7511 (v45), así como el reporte realizado al SEGPLAN; sin embargo, dado que el enlace remitido no cuenta con los permisos de consulta requeridos, no es posible determinar que se adelantó la consolidación del reporte de información mensual. Así mismo, es importante adelantar la revisión de la formulación del riesgo, los controles (teniendo en cuenta que la revisión de los soportes de las áreas no constituye un control preventivo), así mismo, no se establece el soporte generado de la revisión adelantada, ni de las acciones en caso de encontrar desviaciones del control. Lo anterior, de conformidad con lo definido en el Manual de Administración del Riesgo de la entidad y la Guía para la Administración del Riesgo y el diseño de controles en entidades públicas, Versión 6. Teniendo en cuenta lo anterior se califica la acción</t>
    </r>
    <r>
      <rPr>
        <b/>
        <sz val="8"/>
        <color theme="1"/>
        <rFont val="Arial"/>
        <family val="2"/>
      </rPr>
      <t xml:space="preserve"> "En Proceso". </t>
    </r>
  </si>
  <si>
    <r>
      <rPr>
        <b/>
        <sz val="8"/>
        <color theme="1"/>
        <rFont val="Arial"/>
        <family val="2"/>
      </rPr>
      <t xml:space="preserve">Reporte Planeación: </t>
    </r>
    <r>
      <rPr>
        <sz val="8"/>
        <color theme="1"/>
        <rFont val="Arial"/>
        <family val="2"/>
      </rPr>
      <t xml:space="preserve">Durante el segundo cuatrimestre se dio continuidad al proceso de seguimiento y reporte de los proyectos de inversión salientes en el marco del plan de desarrollo anterior, paralelamente se llevó a cabo el registro del nuevo proyecto de inversión a partir de la información gestionada en el marco del nuevo PDD, es importante aclarar que para el segundo cuatrimestre se hizo un seguimiento con corte a mayo 31 en el SEGPLAN con  el fin de cerrar los proyectos de inversión 7511 y 7505 en la mencionada plataforma.
</t>
    </r>
    <r>
      <rPr>
        <b/>
        <sz val="8"/>
        <color theme="1"/>
        <rFont val="Arial"/>
        <family val="2"/>
      </rPr>
      <t xml:space="preserve">Análisis OCI: </t>
    </r>
    <r>
      <rPr>
        <sz val="8"/>
        <color theme="1"/>
        <rFont val="Arial"/>
        <family val="2"/>
      </rPr>
      <t xml:space="preserve">Se de cuenta del reporte efectuado en SEGPLAN con corte al 31 de mayo de 2024 para los proyectos de inversión 7511 y 7505. En los soportes presentados no hay correos electrónicos con los responsables de las metas asociadas a los proyectos de inversión. Tampoco se evidencia soporte del registro del nuevo proyecto de inversión reportado. 
Se avisa que se viene dando cumplimiento a la acción de control en la medida que se reporto con corte a 31 de mayo la información en SEGPLAN. Por lo anterior se califica </t>
    </r>
    <r>
      <rPr>
        <b/>
        <sz val="8"/>
        <color theme="1"/>
        <rFont val="Arial"/>
        <family val="2"/>
      </rPr>
      <t>"En Proceso"</t>
    </r>
  </si>
  <si>
    <r>
      <t xml:space="preserve">
</t>
    </r>
    <r>
      <rPr>
        <b/>
        <sz val="8"/>
        <color theme="1"/>
        <rFont val="Arial"/>
        <family val="2"/>
      </rPr>
      <t xml:space="preserve">Análisis OCI: </t>
    </r>
    <r>
      <rPr>
        <sz val="8"/>
        <color theme="1"/>
        <rFont val="Arial"/>
        <family val="2"/>
      </rPr>
      <t xml:space="preserve">De acuerdo con el reporte del área, se califica </t>
    </r>
    <r>
      <rPr>
        <b/>
        <sz val="8"/>
        <color theme="1"/>
        <rFont val="Arial"/>
        <family val="2"/>
      </rPr>
      <t>"Sin iniciar"</t>
    </r>
    <r>
      <rPr>
        <sz val="8"/>
        <color theme="1"/>
        <rFont val="Arial"/>
        <family val="2"/>
      </rPr>
      <t>.</t>
    </r>
  </si>
  <si>
    <r>
      <t xml:space="preserve">Reporte Comunicaciones: </t>
    </r>
    <r>
      <rPr>
        <sz val="8"/>
        <color theme="1"/>
        <rFont val="Arial"/>
        <family val="2"/>
      </rPr>
      <t>Aún no existe la nueva Política de Comunicaciones del Canal.  Se tiene programado iniciar la actualización en el mes de septiembre, toda vez que el área Planeación está culminando la nueva plataforma estratégica.  Sin embargo, en el actual procedimiento de comunicaciones externas está contemplado el punto de control que hace referencia a la aprobación de los boletines por las áreas técnicas y/o la gerencia.</t>
    </r>
    <r>
      <rPr>
        <b/>
        <sz val="8"/>
        <color theme="1"/>
        <rFont val="Arial"/>
        <family val="2"/>
      </rPr>
      <t xml:space="preserve">
Análisis OCI: </t>
    </r>
    <r>
      <rPr>
        <sz val="8"/>
        <color theme="1"/>
        <rFont val="Arial"/>
        <family val="2"/>
      </rPr>
      <t>De acuerdo con el reporte del área, se califica</t>
    </r>
    <r>
      <rPr>
        <b/>
        <sz val="8"/>
        <color theme="1"/>
        <rFont val="Arial"/>
        <family val="2"/>
      </rPr>
      <t xml:space="preserve"> "Sin iniciar". </t>
    </r>
    <r>
      <rPr>
        <sz val="8"/>
        <color theme="1"/>
        <rFont val="Arial"/>
        <family val="2"/>
      </rPr>
      <t xml:space="preserve">Es importante tener en cuenta que plazo para el cumplimiento de la acción esta proyectada para el 31 de diciembre de 2024. </t>
    </r>
  </si>
  <si>
    <r>
      <t xml:space="preserve">Reporte P. Estratégicos: </t>
    </r>
    <r>
      <rPr>
        <sz val="8"/>
        <color theme="1"/>
        <rFont val="Arial"/>
        <family val="2"/>
      </rPr>
      <t xml:space="preserve">De acuerdo con el plan de manejo establecido en la matriz de riesgos de corrupción 2024, se ha realizado el seguimiento ejecutivo a las cuentas durante el periodo de reporte, lo anterior para atender de manera preventiva la ocurrencia de este riesgo. Los soportes de la realización del control se consolidó en el formato "MCOM-FT-019. SEGUIMIENTO A LA GESTION COMERCIAL Y MERCADEO". Se remiten dos enlaces. Durante el periodo de reporte el riesgo no se materializó.
</t>
    </r>
    <r>
      <rPr>
        <b/>
        <sz val="8"/>
        <color theme="1"/>
        <rFont val="Arial"/>
        <family val="2"/>
      </rPr>
      <t xml:space="preserve">Análisis OCI: </t>
    </r>
    <r>
      <rPr>
        <sz val="8"/>
        <color theme="1"/>
        <rFont val="Arial"/>
        <family val="2"/>
      </rPr>
      <t xml:space="preserve">Teniendo en cuenta la actividad de control se adelantan los seguimientos a la gestión comercial y de comunicaciones semanalmente desde el 3 de enero, de igual manera, teniendo en cuenta los soportes no se adelantó la remisión de las reuniones de tráfico. Se recomienda al área, no adelantar modificaciones sobre la herramienta de reporte de avances y soportes, de manera que el equipo de la Oficina de Control Interno pueda adelantar la evaluación correspondiente a lo formulado. 
Teniendo en cuenta lo anterior, la actividad se califica </t>
    </r>
    <r>
      <rPr>
        <b/>
        <sz val="8"/>
        <color theme="1"/>
        <rFont val="Arial"/>
        <family val="2"/>
      </rPr>
      <t>"En Proceso"</t>
    </r>
    <r>
      <rPr>
        <sz val="8"/>
        <color theme="1"/>
        <rFont val="Arial"/>
        <family val="2"/>
      </rPr>
      <t xml:space="preserve"> y se recomienda al área remitir la totalidad de soportes mencionados para los futuros seguimientos. </t>
    </r>
  </si>
  <si>
    <r>
      <rPr>
        <b/>
        <sz val="8"/>
        <color theme="1"/>
        <rFont val="Arial"/>
        <family val="2"/>
      </rPr>
      <t xml:space="preserve">Reporte proyectos estratégicos: </t>
    </r>
    <r>
      <rPr>
        <sz val="8"/>
        <color theme="1"/>
        <rFont val="Arial"/>
        <family val="2"/>
      </rPr>
      <t xml:space="preserve">En cumplimiento con el plan de manejo establecido en la Matriz de Riesgos de Corrupción 2024, se ha realizado un seguimiento ejecutivo a las cuentas durante el periodo de reporte, con el fin de prevenir de manera proactiva la ocurrencia del riesgo MCOM-FT-019.
El seguimiento correspondiente al cuatrimestre se encuentra documentado en el archivo "SEGUIMIENTO A LA GESTIÓN COMERCIAL Y MERCADEO 2024 VF.xlsx", desde la columna AC (primer seguimiento realizado en mayo) hasta la columna L, donde se registra el último seguimiento del mes de agosto de 2024.
Es importante destacar que, durante el periodo de reporte, el riesgo no se materializó.
</t>
    </r>
    <r>
      <rPr>
        <b/>
        <sz val="8"/>
        <color theme="1"/>
        <rFont val="Arial"/>
        <family val="2"/>
      </rPr>
      <t xml:space="preserve">Análisis OCI: </t>
    </r>
    <r>
      <rPr>
        <sz val="8"/>
        <color theme="1"/>
        <rFont val="Arial"/>
        <family val="2"/>
      </rPr>
      <t xml:space="preserve">El reporte presentado por el área consta de la herramienta que el área de proyectos estratégicos determinó para el seguimiento semanal de la gestión comercial y de mercadeo. Efectivamente a partir de la columna L a la columna AC, se evidencia el seguimiento de los meses mayo a agosto de 2024. 
Por lo anterior se avisa que se esta cumpliendo con la actividad de control formulada. Se califica </t>
    </r>
    <r>
      <rPr>
        <b/>
        <sz val="8"/>
        <color theme="1"/>
        <rFont val="Arial"/>
        <family val="2"/>
      </rPr>
      <t>"En Proceso"</t>
    </r>
    <r>
      <rPr>
        <sz val="8"/>
        <color theme="1"/>
        <rFont val="Arial"/>
        <family val="2"/>
      </rPr>
      <t>.</t>
    </r>
  </si>
  <si>
    <r>
      <rPr>
        <b/>
        <sz val="8"/>
        <color theme="1"/>
        <rFont val="Arial"/>
        <family val="2"/>
      </rPr>
      <t>Reporte Producción:</t>
    </r>
    <r>
      <rPr>
        <sz val="8"/>
        <color theme="1"/>
        <rFont val="Arial"/>
        <family val="2"/>
      </rPr>
      <t xml:space="preserve"> Durante el cuatrimestre se realizó una jornada de socialización y sensibilización a los equipos de producción sobre los lineamientos de solicitud y legalización de recursos logísticos. Así mismo, se realizó el envío de correo electrónico de  los lineamientos  de solicitud y legalización de recursos logísticos.
</t>
    </r>
    <r>
      <rPr>
        <b/>
        <sz val="8"/>
        <color theme="1"/>
        <rFont val="Arial"/>
        <family val="2"/>
      </rPr>
      <t>Análisis OCI:</t>
    </r>
    <r>
      <rPr>
        <sz val="8"/>
        <color theme="1"/>
        <rFont val="Arial"/>
        <family val="2"/>
      </rPr>
      <t xml:space="preserve"> Se verificó reporte de la socialización realizada y correo electrónico con los lineamientos en febrero de 2024. Según el indicador de la actividad y la fecha de terminación, se califica "En Proceso". Se evidenció para este trimestre que el área de Planeación acogió la recomendación de la Oficina de Control Interno frente a asesorar y estandarizar el inicio y fin de las acciones de los planes de manejo de riesgos del mapa de riesgos, para que se ejecuten dentro de la vigencia. </t>
    </r>
  </si>
  <si>
    <r>
      <t xml:space="preserve">Reporte Producción: </t>
    </r>
    <r>
      <rPr>
        <sz val="8"/>
        <color theme="1"/>
        <rFont val="Arial"/>
        <family val="2"/>
      </rPr>
      <t xml:space="preserve">Durante el cuatrimestre, mayo - agosto, se realizaron dos socializaciones relacionadas con los lineamientos para la solicitud de transporte de pasajeros. La primera, en la que se socializó el documento al nuevo director operativo para que conociera el proceso y la segunda a las áreas del canal que requieren de este servicio:  equipos de producción - administrativos - técnica en el marco del inicio de un nuevo contrato que presta dicho servicio logístico. 
</t>
    </r>
    <r>
      <rPr>
        <b/>
        <sz val="8"/>
        <color theme="1"/>
        <rFont val="Arial"/>
        <family val="2"/>
      </rPr>
      <t xml:space="preserve">Análisis OCI: </t>
    </r>
    <r>
      <rPr>
        <sz val="8"/>
        <color theme="1"/>
        <rFont val="Arial"/>
        <family val="2"/>
      </rPr>
      <t xml:space="preserve">Se adelanta la revisión de los soportes remitidos por parte del área, en los cuales se encuentra la citación de dos (2) socializaciones a la Dirección Operativa el 21 de mayo y 20 de junio de 2024, así mismo, se remite vía correo electrónico el documento de lineamientos consolidado y la presentación de Power Point utilizada. 
Teniendo en cuenta lo anterior, así como la fecha de finalización de la actividad, se califica </t>
    </r>
    <r>
      <rPr>
        <b/>
        <sz val="8"/>
        <color theme="1"/>
        <rFont val="Arial"/>
        <family val="2"/>
      </rPr>
      <t>"En Proceso"</t>
    </r>
    <r>
      <rPr>
        <sz val="8"/>
        <color theme="1"/>
        <rFont val="Arial"/>
        <family val="2"/>
      </rPr>
      <t xml:space="preserve">. </t>
    </r>
  </si>
  <si>
    <r>
      <rPr>
        <b/>
        <sz val="8"/>
        <color theme="1"/>
        <rFont val="Arial"/>
        <family val="2"/>
      </rPr>
      <t>Reporte Programación:</t>
    </r>
    <r>
      <rPr>
        <sz val="8"/>
        <color theme="1"/>
        <rFont val="Arial"/>
        <family val="2"/>
      </rPr>
      <t xml:space="preserve"> Durante el periodo de reporte, se realizó el control sin anomalías. Derivado de ello:
1. Se cuenta con las evidencias de la validación de la parrilla por parte de la Dirección Operativa.
2. Se tiene evidencia de los correos electrónicos de envío de la continuidad y las bitácoras.
</t>
    </r>
    <r>
      <rPr>
        <b/>
        <sz val="8"/>
        <color theme="1"/>
        <rFont val="Arial"/>
        <family val="2"/>
      </rPr>
      <t>Análisis OCI:</t>
    </r>
    <r>
      <rPr>
        <sz val="8"/>
        <color theme="1"/>
        <rFont val="Arial"/>
        <family val="2"/>
      </rPr>
      <t xml:space="preserve"> Se verifican los soportes remitidos evidenciando que:
1, Durante el primer cuatrimestre de 2024, se realizó de manera mensual la aprobación de la parrilla de Capital y de Eureka  por parte del Director Operativo.
2.  Se evidencian los correos electrónicos remitidos de manera diaria  durante el primer cuatrimestre  con la parrilla tanto de Capital como de Eureka, para conocimiento del Jefe de Programación y  demás  áreas competentes.
3.  Se evidencia el diligenciamiento diario durante el primer cuatrimestre de la bitácora de emisión por parte de los auxiliares del máster de emisión.
Teniendo en cuenta que las actividades del plan de tratamiento de riesgos se deben seguir ejecutando a lo largo de la vigencia,  se califica con estado </t>
    </r>
    <r>
      <rPr>
        <b/>
        <sz val="8"/>
        <color theme="1"/>
        <rFont val="Arial"/>
        <family val="2"/>
      </rPr>
      <t>"En proceso"</t>
    </r>
    <r>
      <rPr>
        <sz val="8"/>
        <color theme="1"/>
        <rFont val="Arial"/>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t>
    </r>
  </si>
  <si>
    <r>
      <rPr>
        <b/>
        <sz val="8"/>
        <color theme="1"/>
        <rFont val="Arial"/>
        <family val="2"/>
      </rPr>
      <t>Reporte Programación:</t>
    </r>
    <r>
      <rPr>
        <sz val="8"/>
        <color theme="1"/>
        <rFont val="Arial"/>
        <family val="2"/>
      </rPr>
      <t xml:space="preserve"> Durante el periodo de reporte, se realizó el control sin anomalías. Derivado de ello:
1. Se cuenta con las evidencias de la validación de la parrilla por parte de la Dirección Operativa y la Gerencia.
2. Se tiene evidencia de los correos electrónicos de envío de la continuidad y las bitácoras.
</t>
    </r>
    <r>
      <rPr>
        <b/>
        <sz val="8"/>
        <color theme="1"/>
        <rFont val="Arial"/>
        <family val="2"/>
      </rPr>
      <t>Análisis OCI:</t>
    </r>
    <r>
      <rPr>
        <sz val="8"/>
        <color theme="1"/>
        <rFont val="Arial"/>
        <family val="2"/>
      </rPr>
      <t xml:space="preserve"> Se verifican los soportes remitidos evidenciando que:
1. Durante el cuatrimestre mayo - agosto de 2024, se realizó de manera mensual la aprobación de la parrilla de Capital y de Eureka  por parte del Director Operativo.
2.  Se evidencian los correos electrónicos remitidos de manera diaria  durante el segundo cuatrimestre  con la parrilla tanto de Capital como de Eureka, para conocimiento del Jefe de Programación y  demás  áreas competentes.
3.  Se evidencia el diligenciamiento diario durante el segundo cuatrimestre de la bitácora de emisión por parte de los auxiliares del máster de emisión.
Teniendo en cuenta que las actividades del plan de tratamiento de riesgos se deben seguir ejecutando a lo largo de la vigencia,  se califica con estado </t>
    </r>
    <r>
      <rPr>
        <b/>
        <sz val="8"/>
        <color theme="1"/>
        <rFont val="Arial"/>
        <family val="2"/>
      </rPr>
      <t>"En proceso"</t>
    </r>
    <r>
      <rPr>
        <sz val="8"/>
        <color theme="1"/>
        <rFont val="Arial"/>
        <family val="2"/>
      </rPr>
      <t xml:space="preserve">
 </t>
    </r>
  </si>
  <si>
    <r>
      <rPr>
        <b/>
        <sz val="8"/>
        <color theme="1"/>
        <rFont val="Arial"/>
        <family val="2"/>
      </rPr>
      <t>Reporte Técnica:</t>
    </r>
    <r>
      <rPr>
        <sz val="8"/>
        <color theme="1"/>
        <rFont val="Arial"/>
        <family val="2"/>
      </rPr>
      <t xml:space="preserve"> Durante el periodo a reportar siguiendo los lineamientos brindados por el área jurídica se llevo acabo el proceso de SIP (Solicitud de Información a Proveedores), a través de la plataforma transaccional SECOP II, con el fin de dar transparencia y publicidad a los procesos. A continuación, se relacionan los procesos de contratación suscritos durante el 1er cuatrimestre: 1. CTO_078_2024_ETB_ENLACES DE FIBRA OPTICA CAPITAL A RTVC - 2. CTO_136_2024_AUTOGAS_COMBUSTIBLE - 3.CTO_151_2024_MANTENIMIENTO_UPS_PLANTAS_AIRES - 4. CTO_160_2024_SOPORTE_SLA_NYL
</t>
    </r>
    <r>
      <rPr>
        <b/>
        <sz val="8"/>
        <color theme="1"/>
        <rFont val="Arial"/>
        <family val="2"/>
      </rPr>
      <t>Análisis OCI:</t>
    </r>
    <r>
      <rPr>
        <sz val="8"/>
        <color theme="1"/>
        <rFont val="Arial"/>
        <family val="2"/>
      </rPr>
      <t xml:space="preserve"> Se verifican los soportes remitidos evidenciando que para el primer cuatrimestre se adelantó por parte del área Técnica cuatro procesos de contratación, Sin embargo en la carpeta de evidencias se cargaron sólo las minutas contractuales, y la orden de compra para el caso de la compra de combustible, teniendo en cuenta lo indicado en la columna </t>
    </r>
    <r>
      <rPr>
        <b/>
        <sz val="8"/>
        <color theme="1"/>
        <rFont val="Arial"/>
        <family val="2"/>
      </rPr>
      <t>"AR Soportes"</t>
    </r>
    <r>
      <rPr>
        <sz val="8"/>
        <color theme="1"/>
        <rFont val="Arial"/>
        <family val="2"/>
      </rPr>
      <t xml:space="preserve">, se espera que el área cargue los documentos  o se remita un enlace donde estos puedan consultarse,  que permitan evidenciar que el profesional especializado Grado 3 del área técnica realizó las actividades de control propuestas en el plan de tratamiento:
Teniendo en cuenta que los soportes del plan de tratamiento no fueron cargados en la carpeta  dispuesta por la OCI se califica con estado </t>
    </r>
    <r>
      <rPr>
        <b/>
        <sz val="8"/>
        <color theme="1"/>
        <rFont val="Arial"/>
        <family val="2"/>
      </rPr>
      <t xml:space="preserve">"Sin Iniciar" </t>
    </r>
    <r>
      <rPr>
        <sz val="8"/>
        <color theme="1"/>
        <rFont val="Arial"/>
        <family val="2"/>
      </rPr>
      <t>y se recomienda adelantar el cargue correspondiente para el próximo reporte, para poder indicar el grado de avance en la ejecución del plan de tratamiento del  riesgo.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que realicen retroalimentación al proceso puesto que la identificación del riesgo presenta oportunidades de mejora en la redacción del mismo, y es pertinente revisar si hay otros posibles actos de corrupción en temas que no tengan que ver con la contratación, sino en actividades propias  del proceso, enmarcadas en el objetivo del mismo.</t>
    </r>
  </si>
  <si>
    <r>
      <t xml:space="preserve">Reporte Técnica: </t>
    </r>
    <r>
      <rPr>
        <sz val="8"/>
        <color theme="1"/>
        <rFont val="Arial"/>
        <family val="2"/>
      </rPr>
      <t xml:space="preserve">Durante el periodo a reportar siguiendo los lineamientos brindados por el área jurídica se llevo acabo el proceso de SIP (Solicitud de Información a Proveedores), a través de la plataforma transaccional SECOP II, con el fin de dar transparencia y publicidad a los procesos.
</t>
    </r>
    <r>
      <rPr>
        <b/>
        <sz val="8"/>
        <color theme="1"/>
        <rFont val="Arial"/>
        <family val="2"/>
      </rPr>
      <t xml:space="preserve">Análisis OCI: </t>
    </r>
    <r>
      <rPr>
        <sz val="8"/>
        <color theme="1"/>
        <rFont val="Arial"/>
        <family val="2"/>
      </rPr>
      <t xml:space="preserve">Se adelanta la revisión de los soportes entregados para los Contratos 248 y 301 de 2024, dentro de los cuales se identifican faltantes de información [teniendo en cuenta el listado de entregables relacionado]. Dado lo anterior:
- Para el contrato 248 no se observa el soporte 5. Archivo "cuadro consolidado", 
- Para el contrato 301 no se observan los entregables 2. Solicitud de información a proveedores SIP (documento soporte de solicitud de cotización en Secop II) y 5. Archivo "cuadro consolidado". 
Por lo que es importante que se verifique por parte del área la totalidad de productos indicados a entregar para cada necesidad de contratación. Teniendo en cuenta lo anterior, se califica la acción </t>
    </r>
    <r>
      <rPr>
        <b/>
        <sz val="8"/>
        <color theme="1"/>
        <rFont val="Arial"/>
        <family val="2"/>
      </rPr>
      <t xml:space="preserve">"En Proceso". </t>
    </r>
  </si>
  <si>
    <r>
      <t xml:space="preserve">1. Correo electrónico de asignación de permisos y/o "herramienta  control de acceso/permisos a las plataformas del equipo digital" de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y reporte del ingeniero de infraestructura sobre el funcionamiento de la página web
</t>
    </r>
    <r>
      <rPr>
        <b/>
        <sz val="8"/>
        <rFont val="Arial"/>
        <family val="2"/>
      </rPr>
      <t>Nota</t>
    </r>
    <r>
      <rPr>
        <sz val="8"/>
        <rFont val="Arial"/>
        <family val="2"/>
      </rPr>
      <t>: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r>
  </si>
  <si>
    <r>
      <rPr>
        <b/>
        <sz val="8"/>
        <color theme="1"/>
        <rFont val="Arial"/>
        <family val="2"/>
      </rPr>
      <t>Reporte Digital:</t>
    </r>
    <r>
      <rPr>
        <sz val="8"/>
        <color theme="1"/>
        <rFont val="Arial"/>
        <family val="2"/>
      </rPr>
      <t xml:space="preserve"> Durante el cuatrimestre se realizó la revisión de los permisos de acceso con el contratista designado para coordinar las actividades del equipo digital el 26 de marzo y se cuenta con los soportes de la ejecución. En el marco del periodo de reporte no se evidencio la materialización del riesgo
</t>
    </r>
    <r>
      <rPr>
        <b/>
        <sz val="8"/>
        <color theme="1"/>
        <rFont val="Arial"/>
        <family val="2"/>
      </rPr>
      <t>Análisis OCI:</t>
    </r>
    <r>
      <rPr>
        <sz val="8"/>
        <color theme="1"/>
        <rFont val="Arial"/>
        <family val="2"/>
      </rPr>
      <t xml:space="preserve"> Se verifican los soportes remitidos evidenciando que para el primer cuatrimestre se adelantó la verificación del control de acceso a las plataformas digitales dado a los colaboradores vinculados al equipo digital. No se reportan  que se hayan presentados hechos relacionados con alteraciones, manipulaciones o falsificaciones de la información publicada.
Teniendo en cuenta que las actividades del plan de tratamiento de riesgos de deben seguir ejecutando a lo largo de la vigencia,  se califica con estado </t>
    </r>
    <r>
      <rPr>
        <b/>
        <sz val="8"/>
        <color theme="1"/>
        <rFont val="Arial"/>
        <family val="2"/>
      </rPr>
      <t xml:space="preserve">"En proceso". </t>
    </r>
    <r>
      <rPr>
        <sz val="8"/>
        <color theme="1"/>
        <rFont val="Arial"/>
        <family val="2"/>
      </rPr>
      <t xml:space="preserve">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t>
    </r>
  </si>
  <si>
    <r>
      <rPr>
        <b/>
        <sz val="8"/>
        <color theme="1"/>
        <rFont val="Arial"/>
        <family val="2"/>
      </rPr>
      <t>Reporte Digital:</t>
    </r>
    <r>
      <rPr>
        <sz val="8"/>
        <color theme="1"/>
        <rFont val="Arial"/>
        <family val="2"/>
      </rPr>
      <t xml:space="preserve"> Durante el segundo cuatrimestre de 2024, el equipo digital realizó la revisión de los usuarios que tenían permiso de acceso a la página web y se eliminaron los usuarios que ya no hacen parte del Canal o que han cambiado su rol dentro de la entidad, Se realizó la actualización a la herramienta diseñada para esta gestión el 9 de agosto de 20224.  En el marco del periodo de reporte no se evidencio la materialización del riesgo
</t>
    </r>
    <r>
      <rPr>
        <b/>
        <sz val="8"/>
        <color theme="1"/>
        <rFont val="Arial"/>
        <family val="2"/>
      </rPr>
      <t>Análisis OCI:</t>
    </r>
    <r>
      <rPr>
        <sz val="8"/>
        <color theme="1"/>
        <rFont val="Arial"/>
        <family val="2"/>
      </rPr>
      <t xml:space="preserve"> Se verifican los soportes remitidos evidenciando que para el segundo cuatrimestre se adelantó la verificación del control de acceso a las plataformas digitales dado a los colaboradores vinculados al equipo digital. No se reportan  que se hayan presentados hechos relacionados con alteraciones, manipulaciones o falsificaciones de la información publicada.
Teniendo en cuenta que las actividades del plan de tratamiento de riesgos de deben seguir ejecutando a lo largo de la vigencia,  se califica con estado </t>
    </r>
    <r>
      <rPr>
        <b/>
        <sz val="8"/>
        <color theme="1"/>
        <rFont val="Arial"/>
        <family val="2"/>
      </rPr>
      <t xml:space="preserve">"En proceso". </t>
    </r>
  </si>
  <si>
    <r>
      <t xml:space="preserve">
</t>
    </r>
    <r>
      <rPr>
        <b/>
        <sz val="8"/>
        <color theme="1"/>
        <rFont val="Arial"/>
        <family val="2"/>
      </rPr>
      <t>Análisis OCI:</t>
    </r>
    <r>
      <rPr>
        <sz val="8"/>
        <color theme="1"/>
        <rFont val="Arial"/>
        <family val="2"/>
      </rPr>
      <t xml:space="preserve"> De acuerdo con el reporte del área, se califica </t>
    </r>
    <r>
      <rPr>
        <b/>
        <sz val="8"/>
        <color theme="1"/>
        <rFont val="Arial"/>
        <family val="2"/>
      </rPr>
      <t>"Sin iniciar"</t>
    </r>
    <r>
      <rPr>
        <sz val="8"/>
        <color theme="1"/>
        <rFont val="Arial"/>
        <family val="2"/>
      </rPr>
      <t>.</t>
    </r>
  </si>
  <si>
    <r>
      <rPr>
        <b/>
        <sz val="8"/>
        <color theme="1"/>
        <rFont val="Arial"/>
        <family val="2"/>
      </rPr>
      <t xml:space="preserve">Reporte Talento Humano: </t>
    </r>
    <r>
      <rPr>
        <sz val="8"/>
        <color theme="1"/>
        <rFont val="Arial"/>
        <family val="2"/>
      </rPr>
      <t xml:space="preserve">Ingresos enero - agosto 2024
*Paula Arenas *Jorge Angarita *Javier Medina *Tania Barrios *Andrea Molina *David Camilo Vargas.
</t>
    </r>
    <r>
      <rPr>
        <b/>
        <sz val="8"/>
        <color theme="1"/>
        <rFont val="Arial"/>
        <family val="2"/>
      </rPr>
      <t xml:space="preserve">Análisis OCI: </t>
    </r>
    <r>
      <rPr>
        <sz val="8"/>
        <color theme="1"/>
        <rFont val="Arial"/>
        <family val="2"/>
      </rPr>
      <t xml:space="preserve">Se da cuenta del uso de los formatos contemplados en la acción de control propuesta para los ingresos de personal a la planta de Canal Capital durante 2024. No obstante se evidencia que el documento LISTA DE VERIFICACIÓN INTERNA DE DOCUMENTOS PARA LA VINCULACIÓN EN PLANTA AGTH-FT-064, se reporto sin los anexos correspondientes de manera que se pudiera revisar la conformación y diligenciamiento de dicho documento.
Por lo anterior se califica el control como </t>
    </r>
    <r>
      <rPr>
        <b/>
        <sz val="8"/>
        <color theme="1"/>
        <rFont val="Arial"/>
        <family val="2"/>
      </rPr>
      <t>"En Proceso"</t>
    </r>
  </si>
  <si>
    <r>
      <t xml:space="preserve">Reporte Sistemas: </t>
    </r>
    <r>
      <rPr>
        <sz val="8"/>
        <color theme="1"/>
        <rFont val="Arial"/>
        <family val="2"/>
      </rPr>
      <t xml:space="preserve">Durante el periodo del reporte se suscribió el proceso contractual: WEB SOLUTION TI, con la revisión detallada de los anexos técnicos del proceso.
</t>
    </r>
    <r>
      <rPr>
        <b/>
        <sz val="8"/>
        <color theme="1"/>
        <rFont val="Arial"/>
        <family val="2"/>
      </rPr>
      <t xml:space="preserve">Análisis OCI: </t>
    </r>
    <r>
      <rPr>
        <sz val="8"/>
        <color theme="1"/>
        <rFont val="Arial"/>
        <family val="2"/>
      </rPr>
      <t xml:space="preserve">Se remite por parte del área un documento Word denominado anexo técnico; sin embargo, no es posible evidenciar que sea la versión final utilizada para el proceso de contratación; así mismo, es importante que el área revise su objetivo (ya que es el mismo de gestión documental), al igual que el riesgo, dado que este es un riesgo contractual que se deberá ser identificado por el área competente. Es importante que se revise cómo este tipo de riesgos puede afectar el objetivo, por ejemplo, otorgar el acceso (indebido) a un equipo por presión de un tercero o para beneficio propio, uso de información privilegiada, entre otros relacionados con su quehacer. 
Teniendo en cuenta lo anterior, se califica la acción </t>
    </r>
    <r>
      <rPr>
        <b/>
        <sz val="8"/>
        <color theme="1"/>
        <rFont val="Arial"/>
        <family val="2"/>
      </rPr>
      <t>"En Proceso"</t>
    </r>
    <r>
      <rPr>
        <sz val="8"/>
        <color theme="1"/>
        <rFont val="Arial"/>
        <family val="2"/>
      </rPr>
      <t xml:space="preserve"> y se recomienda al área solicitar el apoyo y/o acompañamiento requerido para modificar y/o actualizar el riesgo identificado, así como sus controles y valoración. </t>
    </r>
  </si>
  <si>
    <r>
      <t xml:space="preserve">Reporte Sistemas: </t>
    </r>
    <r>
      <rPr>
        <sz val="8"/>
        <color theme="1"/>
        <rFont val="Arial"/>
        <family val="2"/>
      </rPr>
      <t xml:space="preserve">Durante el periodo del reporte se suscribió el proceso contractual: WEBSOLUTION TI SAS - MONITOREO IPV6, DELTATECH - EQUIPOS, OPEN GROUP - FORTINET y DATASERVICIOS - INSUMOS con la revisión detallada de los anexos técnicos de los procesos.
</t>
    </r>
    <r>
      <rPr>
        <b/>
        <sz val="8"/>
        <color theme="1"/>
        <rFont val="Arial"/>
        <family val="2"/>
      </rPr>
      <t xml:space="preserve">Análisis OCI: </t>
    </r>
    <r>
      <rPr>
        <sz val="8"/>
        <color theme="1"/>
        <rFont val="Arial"/>
        <family val="2"/>
      </rPr>
      <t xml:space="preserve">Se remite por parte del área cuatro documentos Word denominados como anexo técnico; No se evidenció acatamiento de la recomendación frente a solicitar el apoyo y/o acompañamiento requerido para modificar y/o actualizar el riesgo identificado, ya que este es un riesgo contractual, adicional a que ya está implementado como control del proceso. 
Teniendo en cuenta lo anterior, se califica la acción </t>
    </r>
    <r>
      <rPr>
        <b/>
        <sz val="8"/>
        <color theme="1"/>
        <rFont val="Arial"/>
        <family val="2"/>
      </rPr>
      <t>"En Proceso".</t>
    </r>
  </si>
  <si>
    <r>
      <t xml:space="preserve">Reporte Sistemas: </t>
    </r>
    <r>
      <rPr>
        <sz val="8"/>
        <color theme="1"/>
        <rFont val="Arial"/>
        <family val="2"/>
      </rPr>
      <t xml:space="preserve">Durante el periodo del reporte se suscribió el proceso contractual:  WEB SOLUTION TI, con su respectivo estudio previo.
</t>
    </r>
    <r>
      <rPr>
        <b/>
        <sz val="8"/>
        <color theme="1"/>
        <rFont val="Arial"/>
        <family val="2"/>
      </rPr>
      <t xml:space="preserve">Análisis OCI: </t>
    </r>
    <r>
      <rPr>
        <sz val="8"/>
        <color theme="1"/>
        <rFont val="Arial"/>
        <family val="2"/>
      </rPr>
      <t xml:space="preserve">Se remite por parte del área un documento Word denominado estudio previo; sin embargo, no es posible evidenciar que sea la versión final utilizada para el proceso de contratación; así mismo, es importante que el área revise su objetivo (ya que es el mismo de gestión documental), al igual que el riesgo, dado que este es un riesgo contractual que se deberá ser identificado por el área competente. Es importante que se revise cómo este tipo de riesgos puede afectar el objetivo, por ejemplo, otorgar el acceso (indebido) a un equipo por presión de un tercero o para beneficio propio, uso de información privilegiada, entre otros relacionados con su quehacer. 
Teniendo en cuenta lo anterior, se califica la acción </t>
    </r>
    <r>
      <rPr>
        <b/>
        <sz val="8"/>
        <color theme="1"/>
        <rFont val="Arial"/>
        <family val="2"/>
      </rPr>
      <t xml:space="preserve">"En Proceso" </t>
    </r>
    <r>
      <rPr>
        <sz val="8"/>
        <color theme="1"/>
        <rFont val="Arial"/>
        <family val="2"/>
      </rPr>
      <t xml:space="preserve">y se recomienda al área solicitar el apoyo y/o acompañamiento requerido para modificar y/o actualizar el riesgo identificado, así como sus controles y valoración. </t>
    </r>
  </si>
  <si>
    <r>
      <t xml:space="preserve">Reporte G. Documental: </t>
    </r>
    <r>
      <rPr>
        <sz val="8"/>
        <color theme="1"/>
        <rFont val="Arial"/>
        <family val="2"/>
      </rPr>
      <t xml:space="preserve">Se da cumplimiento a las solicitudes realizadas en el primer cuatrimestre del 2024
</t>
    </r>
    <r>
      <rPr>
        <b/>
        <sz val="8"/>
        <color theme="1"/>
        <rFont val="Arial"/>
        <family val="2"/>
      </rPr>
      <t xml:space="preserve">Análisis OCI: </t>
    </r>
    <r>
      <rPr>
        <sz val="8"/>
        <color theme="1"/>
        <rFont val="Arial"/>
        <family val="2"/>
      </rPr>
      <t xml:space="preserve">Se procede a la verificación de los soportes remitidos por el área, observando que se cuenta con los correos de solicitud de expedientes; sin embargo, no es remitida la base de datos (mencionada como soporte) con el fin de adelantar la evaluación correspondiente, de igual manera, se recomienda adelantar la revisión del objetivo del proceso (teniendo en cuenta que es el mismo de Sistemas), con el fin de establecer la pertinencia del riesgo identificado. 
Teniendo en cuenta lo anterior, la acción se califica </t>
    </r>
    <r>
      <rPr>
        <b/>
        <sz val="8"/>
        <color theme="1"/>
        <rFont val="Arial"/>
        <family val="2"/>
      </rPr>
      <t>"En Proceso"</t>
    </r>
    <r>
      <rPr>
        <sz val="8"/>
        <color theme="1"/>
        <rFont val="Arial"/>
        <family val="2"/>
      </rPr>
      <t xml:space="preserve"> y se recomienda al área remitir la totalidad de información relacionada para la evaluación correspondiente.</t>
    </r>
  </si>
  <si>
    <r>
      <t xml:space="preserve">Reporte G. Documental: </t>
    </r>
    <r>
      <rPr>
        <sz val="8"/>
        <color theme="1"/>
        <rFont val="Arial"/>
        <family val="2"/>
      </rPr>
      <t xml:space="preserve">Se realizó el registro de cada uno de los préstamos solicitados en el periodo evaluado.
</t>
    </r>
    <r>
      <rPr>
        <b/>
        <sz val="8"/>
        <color theme="1"/>
        <rFont val="Arial"/>
        <family val="2"/>
      </rPr>
      <t xml:space="preserve">Análisis OCI: </t>
    </r>
    <r>
      <rPr>
        <sz val="8"/>
        <color theme="1"/>
        <rFont val="Arial"/>
        <family val="2"/>
      </rPr>
      <t xml:space="preserve">Se verificaron los soportes remitidos por el área, observando que se cuenta con los correos de solicitud de expedientes y las respuestas a los mismos. Así como la base de datos. 
Teniendo en cuenta lo anterior, la acción se califica </t>
    </r>
    <r>
      <rPr>
        <b/>
        <sz val="8"/>
        <color theme="1"/>
        <rFont val="Arial"/>
        <family val="2"/>
      </rPr>
      <t xml:space="preserve">"En Proceso", </t>
    </r>
    <r>
      <rPr>
        <sz val="8"/>
        <color theme="1"/>
        <rFont val="Arial"/>
        <family val="2"/>
      </rPr>
      <t>se recomienda al área tener en cuenta el periodo de reporte, el cual corresponde a cuatrimestral.</t>
    </r>
  </si>
  <si>
    <r>
      <rPr>
        <b/>
        <sz val="8"/>
        <color theme="1"/>
        <rFont val="Arial"/>
        <family val="2"/>
      </rPr>
      <t>Reporte Servicios Administrativos:</t>
    </r>
    <r>
      <rPr>
        <sz val="8"/>
        <color theme="1"/>
        <rFont val="Arial"/>
        <family val="2"/>
      </rPr>
      <t xml:space="preserve"> Se remite las Salidas del  Almacén de bienes de propiedad, planta y Equipo al 30 de abril de 2024
</t>
    </r>
    <r>
      <rPr>
        <b/>
        <sz val="8"/>
        <color theme="1"/>
        <rFont val="Arial"/>
        <family val="2"/>
      </rPr>
      <t>Análisis OCI:</t>
    </r>
    <r>
      <rPr>
        <sz val="8"/>
        <color theme="1"/>
        <rFont val="Arial"/>
        <family val="2"/>
      </rPr>
      <t xml:space="preserve"> Se verifican los soportes remitidos evidenciando que: Los soportes de salida del almacén cuentan con las respectivas firmas del  responsable del área tanto de origen como de destino del bien. Teniendo en cuenta que la actividad del plan de tratamiento de riesgos se debe seguir ejecutando a lo largo de la vigencia,  se califica con estado </t>
    </r>
    <r>
      <rPr>
        <b/>
        <sz val="8"/>
        <color theme="1"/>
        <rFont val="Arial"/>
        <family val="2"/>
      </rPr>
      <t>"En proceso"</t>
    </r>
    <r>
      <rPr>
        <sz val="8"/>
        <color theme="1"/>
        <rFont val="Arial"/>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 </t>
    </r>
    <r>
      <rPr>
        <b/>
        <sz val="8"/>
        <color theme="1"/>
        <rFont val="Arial"/>
        <family val="2"/>
      </rPr>
      <t xml:space="preserve">"debido a exceso en la discrecionalidad del flujo de información relacionada" </t>
    </r>
    <r>
      <rPr>
        <sz val="8"/>
        <color theme="1"/>
        <rFont val="Arial"/>
        <family val="2"/>
      </rPr>
      <t>no se entiende  en el contexto del riesgo identificado.</t>
    </r>
  </si>
  <si>
    <r>
      <rPr>
        <b/>
        <sz val="8"/>
        <color theme="1"/>
        <rFont val="Arial"/>
        <family val="2"/>
      </rPr>
      <t>Reporte Servicios Administrativos:</t>
    </r>
    <r>
      <rPr>
        <sz val="8"/>
        <color theme="1"/>
        <rFont val="Arial"/>
        <family val="2"/>
      </rPr>
      <t xml:space="preserve"> Se remite las Salidas del Almacén de bienes de propiedad, planta y Equipo realizadas en el II Cuatrimestre del 2024.
</t>
    </r>
    <r>
      <rPr>
        <b/>
        <sz val="8"/>
        <color theme="1"/>
        <rFont val="Arial"/>
        <family val="2"/>
      </rPr>
      <t>Análisis OCI:</t>
    </r>
    <r>
      <rPr>
        <sz val="8"/>
        <color theme="1"/>
        <rFont val="Arial"/>
        <family val="2"/>
      </rPr>
      <t xml:space="preserve"> Se verifican los soportes remitidos evidenciando que los soportes de salida del almacén se encuentran firmados. Teniendo en cuenta que la actividad del plan de tratamiento de riesgos se debe seguir ejecutando a lo largo de la vigencia,  se califica con estado </t>
    </r>
    <r>
      <rPr>
        <b/>
        <sz val="8"/>
        <color theme="1"/>
        <rFont val="Arial"/>
        <family val="2"/>
      </rPr>
      <t>"En proceso"</t>
    </r>
    <r>
      <rPr>
        <sz val="8"/>
        <color theme="1"/>
        <rFont val="Arial"/>
        <family val="2"/>
      </rPr>
      <t xml:space="preserve">
No se evidenció que se realizara ajuste en el riesgo identificado, para revisar la causa inmediata "debido a exceso en la discrecionalidad del flujo de información relacionada", según la recomendación realizada por la Oficina de Control Interno en el periodo anterior y en conjunto con la segunda línea de defensa (Planeación).</t>
    </r>
  </si>
  <si>
    <r>
      <rPr>
        <b/>
        <sz val="8"/>
        <color theme="1"/>
        <rFont val="Arial"/>
        <family val="2"/>
      </rPr>
      <t>Reporte Servicios Administrativos:</t>
    </r>
    <r>
      <rPr>
        <sz val="8"/>
        <color theme="1"/>
        <rFont val="Arial"/>
        <family val="2"/>
      </rPr>
      <t xml:space="preserve"> Se remite el acta de reunión y la evidencia fotográfica de la toma física de inventarios aleatoria de bienes de Propiedad, Planta y Equipo
</t>
    </r>
    <r>
      <rPr>
        <b/>
        <sz val="8"/>
        <color theme="1"/>
        <rFont val="Arial"/>
        <family val="2"/>
      </rPr>
      <t>Análisis OCI:</t>
    </r>
    <r>
      <rPr>
        <sz val="8"/>
        <color theme="1"/>
        <rFont val="Arial"/>
        <family val="2"/>
      </rPr>
      <t xml:space="preserve"> Se verifican los soportes remitidos evidenciando que: Se realizó una  toma física  aleatoria a los bienes a cargo del área Técnica. Teniendo en cuenta que el resto de las actividades del plan de tratamiento de riesgos se van a ejecutar a lo largo de la vigencia,  se califica con estado </t>
    </r>
    <r>
      <rPr>
        <b/>
        <sz val="8"/>
        <color theme="1"/>
        <rFont val="Arial"/>
        <family val="2"/>
      </rPr>
      <t>"En proceso"</t>
    </r>
    <r>
      <rPr>
        <sz val="8"/>
        <color theme="1"/>
        <rFont val="Arial"/>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 </t>
    </r>
    <r>
      <rPr>
        <b/>
        <sz val="8"/>
        <color theme="1"/>
        <rFont val="Arial"/>
        <family val="2"/>
      </rPr>
      <t xml:space="preserve">"debido a exceso en la discrecionalidad del flujo de información relacionada" </t>
    </r>
    <r>
      <rPr>
        <sz val="8"/>
        <color theme="1"/>
        <rFont val="Arial"/>
        <family val="2"/>
      </rPr>
      <t>no se entiende  en el contexto del riesgo identificado.</t>
    </r>
  </si>
  <si>
    <r>
      <rPr>
        <b/>
        <sz val="8"/>
        <color theme="1"/>
        <rFont val="Arial"/>
        <family val="2"/>
      </rPr>
      <t>Reporte Servicios Administrativos:</t>
    </r>
    <r>
      <rPr>
        <sz val="8"/>
        <color theme="1"/>
        <rFont val="Arial"/>
        <family val="2"/>
      </rPr>
      <t xml:space="preserve"> Durante el primer cuatrimestre de la presente vigencia, se entrego el inventario a los siguientes funcionarios entrantes: Gerente General - Subdirector Financiero. De lo anterior, se remite los correspondientes correos electrónicos
</t>
    </r>
    <r>
      <rPr>
        <b/>
        <sz val="8"/>
        <color theme="1"/>
        <rFont val="Arial"/>
        <family val="2"/>
      </rPr>
      <t>Análisis OCI:</t>
    </r>
    <r>
      <rPr>
        <sz val="8"/>
        <color theme="1"/>
        <rFont val="Arial"/>
        <family val="2"/>
      </rPr>
      <t xml:space="preserve"> Se verifican los soportes remitidos evidenciando que: Se realizó a través del correo electrónico institucional la entrega de los inventarios asignados a los cargos de Gerente General y Subdirector Financiero. Teniendo en cuenta que durante la vigencia se puede presentar el ingreso de nuevos funcionarios a Capital,  se califica con estado </t>
    </r>
    <r>
      <rPr>
        <b/>
        <sz val="8"/>
        <color theme="1"/>
        <rFont val="Arial"/>
        <family val="2"/>
      </rPr>
      <t>"En proceso"</t>
    </r>
    <r>
      <rPr>
        <sz val="8"/>
        <color theme="1"/>
        <rFont val="Arial"/>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 </t>
    </r>
    <r>
      <rPr>
        <b/>
        <sz val="8"/>
        <color theme="1"/>
        <rFont val="Arial"/>
        <family val="2"/>
      </rPr>
      <t>"debido a exceso en la discrecionalidad del flujo de información relacionada"</t>
    </r>
    <r>
      <rPr>
        <sz val="8"/>
        <color theme="1"/>
        <rFont val="Arial"/>
        <family val="2"/>
      </rPr>
      <t xml:space="preserve"> no se entiende  en el contexto del riesgo identificado</t>
    </r>
  </si>
  <si>
    <r>
      <rPr>
        <b/>
        <sz val="8"/>
        <color theme="1"/>
        <rFont val="Arial"/>
        <family val="2"/>
      </rPr>
      <t>Reporte Servicios Administrativos:</t>
    </r>
    <r>
      <rPr>
        <sz val="8"/>
        <color theme="1"/>
        <rFont val="Arial"/>
        <family val="2"/>
      </rPr>
      <t xml:space="preserve"> Durante el segundo cuatrimestre de la vigencia, se hizo entrega de inventarios a los siguientes funcionarios entrantes:
1. Subdirector Administrativo
2. Jefe Oficina Jurídica
3. Profesional Especializada grado 3 de Programación
4. Director Operativo
De lo anterior, se remite correo electrónico donde se realiza la entrega formal.
</t>
    </r>
    <r>
      <rPr>
        <b/>
        <sz val="8"/>
        <color theme="1"/>
        <rFont val="Arial"/>
        <family val="2"/>
      </rPr>
      <t>Análisis OCI:</t>
    </r>
    <r>
      <rPr>
        <sz val="8"/>
        <color theme="1"/>
        <rFont val="Arial"/>
        <family val="2"/>
      </rPr>
      <t xml:space="preserve"> Se verifican los soportes remitidos evidenciando que se realizó a través del correo electrónico institucional la entrega de los inventarios asignados a los 4 cargos listados. Teniendo en cuenta que durante la vigencia se puede presentar el ingreso de nuevos funcionarios a Capital,  se califica con estado </t>
    </r>
    <r>
      <rPr>
        <b/>
        <sz val="8"/>
        <color theme="1"/>
        <rFont val="Arial"/>
        <family val="2"/>
      </rPr>
      <t>"En proceso".</t>
    </r>
    <r>
      <rPr>
        <sz val="8"/>
        <color theme="1"/>
        <rFont val="Arial"/>
        <family val="2"/>
      </rPr>
      <t xml:space="preserve">
No se evidenció que se realizara ajuste en el riesgo identificado, para revisar la causa inmediata "debido a exceso en la discrecionalidad del flujo de información relacionada", según la recomendación realizada por la Oficina de Control Interno en el periodo anterior y en conjunto con la segunda línea de defensa (Planeación).</t>
    </r>
  </si>
  <si>
    <r>
      <rPr>
        <b/>
        <sz val="8"/>
        <color theme="1"/>
        <rFont val="Arial"/>
        <family val="2"/>
      </rPr>
      <t>Reporte Servicios Administrativos:</t>
    </r>
    <r>
      <rPr>
        <sz val="8"/>
        <color theme="1"/>
        <rFont val="Arial"/>
        <family val="2"/>
      </rPr>
      <t xml:space="preserve"> La actividad de estudios de seguridad para los diferentes puntos donde se presta el servicio, se encuentra pendiente dado que, no se ha suscrito un nuevo contrato de vigilancia en la entidad.
</t>
    </r>
    <r>
      <rPr>
        <b/>
        <sz val="8"/>
        <color theme="1"/>
        <rFont val="Arial"/>
        <family val="2"/>
      </rPr>
      <t>Análisis OCI:</t>
    </r>
    <r>
      <rPr>
        <sz val="8"/>
        <color theme="1"/>
        <rFont val="Arial"/>
        <family val="2"/>
      </rPr>
      <t xml:space="preserve"> De conformidad con lo indicado por el área  se califica con estado </t>
    </r>
    <r>
      <rPr>
        <b/>
        <sz val="8"/>
        <color theme="1"/>
        <rFont val="Arial"/>
        <family val="2"/>
      </rPr>
      <t>"Sin Iniciar"</t>
    </r>
    <r>
      <rPr>
        <sz val="8"/>
        <color theme="1"/>
        <rFont val="Arial"/>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t>
    </r>
    <r>
      <rPr>
        <b/>
        <sz val="8"/>
        <color theme="1"/>
        <rFont val="Arial"/>
        <family val="2"/>
      </rPr>
      <t xml:space="preserve"> "debido a exceso en la discrecionalidad del flujo de información relacionada"</t>
    </r>
    <r>
      <rPr>
        <sz val="8"/>
        <color theme="1"/>
        <rFont val="Arial"/>
        <family val="2"/>
      </rPr>
      <t xml:space="preserve"> no se entiende  en el contexto del riesgo identificado</t>
    </r>
  </si>
  <si>
    <r>
      <rPr>
        <b/>
        <sz val="8"/>
        <color theme="1"/>
        <rFont val="Arial"/>
        <family val="2"/>
      </rPr>
      <t>Reporte Servicios Administrativos:</t>
    </r>
    <r>
      <rPr>
        <sz val="8"/>
        <color theme="1"/>
        <rFont val="Arial"/>
        <family val="2"/>
      </rPr>
      <t xml:space="preserve"> Durante el II cuatrimestre se suscribe el contrato 335 de 2024 con la empresa TAC SEGURIDAD LTDA. Se encuentra en proceso por parte de la empresa contratista, de la elaboración de los estudios de seguridad de cada punto donde se presta el servicio de vigilancia 
</t>
    </r>
    <r>
      <rPr>
        <b/>
        <sz val="8"/>
        <color theme="1"/>
        <rFont val="Arial"/>
        <family val="2"/>
      </rPr>
      <t>Análisis OCI:</t>
    </r>
    <r>
      <rPr>
        <sz val="8"/>
        <color theme="1"/>
        <rFont val="Arial"/>
        <family val="2"/>
      </rPr>
      <t xml:space="preserve"> De conformidad con lo indicado por el área  se verificó el contrato suscrito. Pendientes los estudios de seguridad de los puntos de servicio. Por lo anterior se califica con estado </t>
    </r>
    <r>
      <rPr>
        <b/>
        <sz val="8"/>
        <color theme="1"/>
        <rFont val="Arial"/>
        <family val="2"/>
      </rPr>
      <t>"En Proceso".</t>
    </r>
    <r>
      <rPr>
        <sz val="8"/>
        <color theme="1"/>
        <rFont val="Arial"/>
        <family val="2"/>
      </rPr>
      <t xml:space="preserve">
No se evidenció que se realizara ajuste en el riesgo identificado, para revisar la causa inmediata "debido a exceso en la discrecionalidad del flujo de información relacionada", según la recomendación realizada por la Oficina de Control Interno en el periodo anterior y en conjunto con la segunda línea de defensa (Planeación).</t>
    </r>
  </si>
  <si>
    <r>
      <rPr>
        <b/>
        <sz val="8"/>
        <color theme="1"/>
        <rFont val="Arial"/>
        <family val="2"/>
      </rPr>
      <t>Reporte S. Financiera:</t>
    </r>
    <r>
      <rPr>
        <sz val="8"/>
        <color theme="1"/>
        <rFont val="Arial"/>
        <family val="2"/>
      </rPr>
      <t xml:space="preserve"> 1. Se adjunta informe de cuentas de abril, mayo y junio, validando los días que transcurren desde la emisión del documento hasta la fecha de radicación. 2. Se adjunta reporte de Ordpago de enero a agosto con el análisis de pagos. 
3. Se adjuntan los cruces realizados de las cuentas radicadas en el formulario y las tramitadas en el software de Ordpago con corte a 31 de agosto de 2024. 4.Se remite informe mensual con corte a 31 de agosto de las cuentas radicadas, liquidadas y planilladas.
</t>
    </r>
    <r>
      <rPr>
        <b/>
        <sz val="8"/>
        <color theme="1"/>
        <rFont val="Arial"/>
        <family val="2"/>
      </rPr>
      <t xml:space="preserve">
Análisis OCI: </t>
    </r>
    <r>
      <rPr>
        <sz val="8"/>
        <color theme="1"/>
        <rFont val="Arial"/>
        <family val="2"/>
      </rPr>
      <t xml:space="preserve">Se verificó reporte de Ordpago de enero a agosto de 2024. Según el indicador de la actividad y la fecha de terminación, se califica </t>
    </r>
    <r>
      <rPr>
        <b/>
        <sz val="8"/>
        <color theme="1"/>
        <rFont val="Arial"/>
        <family val="2"/>
      </rPr>
      <t>"En Proceso"</t>
    </r>
    <r>
      <rPr>
        <sz val="8"/>
        <color theme="1"/>
        <rFont val="Arial"/>
        <family val="2"/>
      </rPr>
      <t>. Se recomienda a la Subdirección Financiera revisar el periodo de los soportes de la actividad de control establecidos para el cargue y reporte de los mismos. En este periodo se evidencian solo dos reportes de radicación de cuentas de cobro: mayo y junio, pendientes julio y agosto (para completar en el siguiente reporte).</t>
    </r>
  </si>
  <si>
    <r>
      <rPr>
        <b/>
        <sz val="8"/>
        <color theme="1"/>
        <rFont val="Arial"/>
        <family val="2"/>
      </rPr>
      <t>Reporte S. Financiera:</t>
    </r>
    <r>
      <rPr>
        <sz val="8"/>
        <color theme="1"/>
        <rFont val="Arial"/>
        <family val="2"/>
      </rPr>
      <t xml:space="preserve"> 1. Se adjuntan los documentos actualizados en la Subdirección Financiera. 
 2. Se adjuntan conciliaciones de: 2.1 Conciliaciones Bancarias, 2.2 Conciliaciones Cartera, 2.3 Conciliaciones de Consumo, 2.4 Conciliaciones de PPyE, 3. Se adjuntan los informes de gestión del mes de enero, febrero y marzo.</t>
    </r>
    <r>
      <rPr>
        <b/>
        <sz val="8"/>
        <color theme="1"/>
        <rFont val="Arial"/>
        <family val="2"/>
      </rPr>
      <t xml:space="preserve">
Análisis OCI: </t>
    </r>
    <r>
      <rPr>
        <sz val="8"/>
        <color theme="1"/>
        <rFont val="Arial"/>
        <family val="2"/>
      </rPr>
      <t xml:space="preserve">Se verificó la información reportada. Se evidenciaron 7 documentos del proceso actualizados en el primer cuatrimestre de 2024 y conciliaciones de enero a marzo de 2024.Sin embargo de los informes de gestión sólo se remitieron enero y febrero. Según el indicador de la actividad y la fecha de terminación, se califica </t>
    </r>
    <r>
      <rPr>
        <b/>
        <sz val="8"/>
        <color theme="1"/>
        <rFont val="Arial"/>
        <family val="2"/>
      </rPr>
      <t>"En Proceso"</t>
    </r>
    <r>
      <rPr>
        <sz val="8"/>
        <color theme="1"/>
        <rFont val="Arial"/>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t>
    </r>
  </si>
  <si>
    <r>
      <rPr>
        <b/>
        <sz val="8"/>
        <color theme="1"/>
        <rFont val="Arial"/>
        <family val="2"/>
      </rPr>
      <t>Reporte S. Financiera:</t>
    </r>
    <r>
      <rPr>
        <sz val="8"/>
        <color theme="1"/>
        <rFont val="Arial"/>
        <family val="2"/>
      </rPr>
      <t xml:space="preserve"> 1. Se adjunta borrador del procedimiento de ESTADOS FINANCIEROS pendiente de revisión para proceder con la publicación. 
 2. Se adjuntas las conciliaciones entre áreas así:
 2.1 Conciliaciones bancarias con corte a Julio
 2.2 Conciliaciones de facturación con corte a Mayo 
 2.3 Conciliaciones de PPyE con corte a Junio
 2.4 Conciliaciones de Consumo con corte a Junio
 3. Se adjuntas los informes de gestión con corte a 31 de julio de 2024</t>
    </r>
    <r>
      <rPr>
        <b/>
        <sz val="8"/>
        <color theme="1"/>
        <rFont val="Arial"/>
        <family val="2"/>
      </rPr>
      <t xml:space="preserve">
Análisis OCI: </t>
    </r>
    <r>
      <rPr>
        <sz val="8"/>
        <color theme="1"/>
        <rFont val="Arial"/>
        <family val="2"/>
      </rPr>
      <t xml:space="preserve">Se verificó la información reportada encontrando que los soportes y el avance descrito no coinciden. Adicionalmente, la Subdirección no esta 'teniendo en cuenta el periodo de reporte el cual es de mayo a agosto de 2024. Los soportes reportan corte a junio de 2024 y no hay borrador del procedimiento referido en el avance, se volvieron a cargar los reportados en el primer cuatrimestre.  Según el indicador de la actividad y la fecha de terminación, se califica </t>
    </r>
    <r>
      <rPr>
        <b/>
        <sz val="8"/>
        <color theme="1"/>
        <rFont val="Arial"/>
        <family val="2"/>
      </rPr>
      <t>"En Proceso"</t>
    </r>
    <r>
      <rPr>
        <sz val="8"/>
        <color theme="1"/>
        <rFont val="Arial"/>
        <family val="2"/>
      </rPr>
      <t>.</t>
    </r>
  </si>
  <si>
    <r>
      <t xml:space="preserve">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t>
    </r>
    <r>
      <rPr>
        <b/>
        <sz val="8"/>
        <rFont val="Arial"/>
        <family val="2"/>
      </rPr>
      <t>Nota</t>
    </r>
    <r>
      <rPr>
        <sz val="8"/>
        <rFont val="Arial"/>
        <family val="2"/>
      </rPr>
      <t>:
Los controles establecidos por el Área Jurídica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t>
    </r>
  </si>
  <si>
    <r>
      <rPr>
        <b/>
        <sz val="8"/>
        <color theme="1"/>
        <rFont val="Arial"/>
        <family val="2"/>
      </rPr>
      <t xml:space="preserve">Reporte jurídica: </t>
    </r>
    <r>
      <rPr>
        <sz val="8"/>
        <color theme="1"/>
        <rFont val="Arial"/>
        <family val="2"/>
      </rPr>
      <t xml:space="preserve">Durante el 1er cuatrimestre se realizaron dos acciones relacionadas con el plan de manejo diseñado para el riesgo de corrupción: 1. Se envió un comunicado interno del 12 enero donde se informa sobre la actualización (versión 12) del manual de contratación el cual fue adoptado mediante resolución 185 del 28 de diciembre de 2023. 2. Se coordinó y realizó capacitación el 22 de abril de 2024 con relación al manual de contratación.
</t>
    </r>
    <r>
      <rPr>
        <b/>
        <sz val="8"/>
        <color theme="1"/>
        <rFont val="Arial"/>
        <family val="2"/>
      </rPr>
      <t xml:space="preserve">Análisis OCI: </t>
    </r>
    <r>
      <rPr>
        <sz val="8"/>
        <color theme="1"/>
        <rFont val="Arial"/>
        <family val="2"/>
      </rPr>
      <t xml:space="preserve">Revisado los soportes reportados y analizados respecto al reporte realizado por el área , se avisa que se da cumplimiento a las dos actividades programadas. Se tiene la capacitación del 22 de abril y el comunicado interno del 12 de enero. 
De esta forma se tienen los soportes de las dos jornadas de transferencia de conocimiento. Por lo anterior se califica como </t>
    </r>
    <r>
      <rPr>
        <b/>
        <sz val="8"/>
        <color theme="1"/>
        <rFont val="Arial"/>
        <family val="2"/>
      </rPr>
      <t>"En Proceso"</t>
    </r>
    <r>
      <rPr>
        <sz val="8"/>
        <color theme="1"/>
        <rFont val="Arial"/>
        <family val="2"/>
      </rPr>
      <t xml:space="preserve"> teniendo en cuenta que la fecha de ejecución se encuentra programada hasta el 31 de diciembre de 2024. </t>
    </r>
  </si>
  <si>
    <r>
      <rPr>
        <b/>
        <sz val="8"/>
        <color theme="1"/>
        <rFont val="Arial"/>
        <family val="2"/>
      </rPr>
      <t xml:space="preserve">Reporte Jurídica: </t>
    </r>
    <r>
      <rPr>
        <sz val="8"/>
        <color theme="1"/>
        <rFont val="Arial"/>
        <family val="2"/>
      </rPr>
      <t xml:space="preserve">Se remite agendamiento de la capacitación realizada el 27 de junio de 2024 igualmente, se puede verificar con la Oficina de Talento Humano quién cuenta con otras evidencias
</t>
    </r>
    <r>
      <rPr>
        <b/>
        <sz val="8"/>
        <color theme="1"/>
        <rFont val="Arial"/>
        <family val="2"/>
      </rPr>
      <t xml:space="preserve">Análisis OCI: </t>
    </r>
    <r>
      <rPr>
        <sz val="8"/>
        <color theme="1"/>
        <rFont val="Arial"/>
        <family val="2"/>
      </rPr>
      <t xml:space="preserve">Se informa que se cumplió la acción de control formulada. Para este seguimiento se pudo corroborar que se dieron dos charlas mas sobre planeación contractual y control y seguimiento de la ejecución contractual. De esta manera se puede calificar la acción como </t>
    </r>
    <r>
      <rPr>
        <b/>
        <sz val="8"/>
        <color theme="1"/>
        <rFont val="Arial"/>
        <family val="2"/>
      </rPr>
      <t>"Terminada"</t>
    </r>
  </si>
  <si>
    <r>
      <t xml:space="preserve">Reporte S. Ciudadano: </t>
    </r>
    <r>
      <rPr>
        <sz val="8"/>
        <color theme="1"/>
        <rFont val="Arial"/>
        <family val="2"/>
      </rPr>
      <t xml:space="preserve">1. Se envió en el mes de abril un correo a las áreas socializando el debido cumplimiento del procedimiento establecido AAUT-PD-001 ATENCIÓN Y RESPUESTA A REQUERIMIENTOS DE LA CIUDADANIA, específicamente del punto de control de la actividad tres.
2. Se actualizó la guía de tramites y servicios del distrito. 3. Se envío correo a las áreas competentes con los requisitos registrados en la Guía de trámites y servicios del distrito.
</t>
    </r>
    <r>
      <rPr>
        <b/>
        <sz val="8"/>
        <color theme="1"/>
        <rFont val="Arial"/>
        <family val="2"/>
      </rPr>
      <t xml:space="preserve">Análisis OCI: </t>
    </r>
    <r>
      <rPr>
        <sz val="8"/>
        <color theme="1"/>
        <rFont val="Arial"/>
        <family val="2"/>
      </rPr>
      <t xml:space="preserve">Se adelanta la revisión de los soportes remitidos de ejecución de las actividades de control observando los correos remitidos con la socialización de los requisitos registrados en la Guía de Trámites y Servicios para acceder al material audiovisual, a las áreas misionales respectivas. Frente a la actualización del trámite en la página respectiva (Guía de trámites y servicios) no se observa la fecha de actualización, por lo que se recomienda al área efectuar la remisión de los soportes respectivos que permita evidenciar lo correspondiente para la adecuada evaluación. 
Teniendo en cuenta lo anterior, se califica la acción </t>
    </r>
    <r>
      <rPr>
        <b/>
        <sz val="8"/>
        <color theme="1"/>
        <rFont val="Arial"/>
        <family val="2"/>
      </rPr>
      <t>"En Proceso"</t>
    </r>
    <r>
      <rPr>
        <sz val="8"/>
        <color theme="1"/>
        <rFont val="Arial"/>
        <family val="2"/>
      </rPr>
      <t xml:space="preserve">. </t>
    </r>
  </si>
  <si>
    <r>
      <t xml:space="preserve">Reporte S. Ciudadano: </t>
    </r>
    <r>
      <rPr>
        <sz val="8"/>
        <color theme="1"/>
        <rFont val="Arial"/>
        <family val="2"/>
      </rPr>
      <t xml:space="preserve">1. Se envió en julio un correo a las áreas socializando el debido cumplimiento del procedimiento establecido AAUT-PD-001 ATENCIÓN Y RESPUESTA A REQUERIMIENTOS DE LA CIUDADANIA, específicamente del punto de control de la actividad tres.2. Se actualizó la guía de tramites y servicios del distrito.3. Se envío correo a las áreas competentes con los requisitos registrados en la Guía de trámites y servicios del distrito.
</t>
    </r>
    <r>
      <rPr>
        <b/>
        <sz val="8"/>
        <color theme="1"/>
        <rFont val="Arial"/>
        <family val="2"/>
      </rPr>
      <t xml:space="preserve">Análisis OCI: </t>
    </r>
    <r>
      <rPr>
        <sz val="8"/>
        <color theme="1"/>
        <rFont val="Arial"/>
        <family val="2"/>
      </rPr>
      <t xml:space="preserve">Se adelanta la verificación de los soportes entregados, dentro de los cuales se observa el correo del 8 de julio de 2024 en el cual se adelantó la socialización de la actualización del procedimiento de Atención al Ciudadano, de igual manera, el 29 de julio de 2024 se socializaron los requisitos registrados en la Guía de trámites y servicios del distrito al área de Programación. Por otro lado se evidencia la actualización de dichos requisitos en el SUIT el 17 de julio de 2024. Teniendo en cuenta lo anterior, se califica la acción </t>
    </r>
    <r>
      <rPr>
        <b/>
        <sz val="8"/>
        <color theme="1"/>
        <rFont val="Arial"/>
        <family val="2"/>
      </rPr>
      <t>"En Proceso"</t>
    </r>
    <r>
      <rPr>
        <sz val="8"/>
        <color theme="1"/>
        <rFont val="Arial"/>
        <family val="2"/>
      </rPr>
      <t xml:space="preserve">. </t>
    </r>
  </si>
  <si>
    <r>
      <rPr>
        <b/>
        <sz val="8"/>
        <color theme="1"/>
        <rFont val="Arial"/>
        <family val="2"/>
      </rPr>
      <t xml:space="preserve">Reporte S. Ciudadano: </t>
    </r>
    <r>
      <rPr>
        <sz val="8"/>
        <color theme="1"/>
        <rFont val="Arial"/>
        <family val="2"/>
      </rPr>
      <t xml:space="preserve">Se actualizó en el mes de enero el valor de las copias de material audiovisual de acuerdo al incremento del IPC.
</t>
    </r>
    <r>
      <rPr>
        <b/>
        <sz val="8"/>
        <color theme="1"/>
        <rFont val="Arial"/>
        <family val="2"/>
      </rPr>
      <t xml:space="preserve">Análisis OCI: </t>
    </r>
    <r>
      <rPr>
        <sz val="8"/>
        <color theme="1"/>
        <rFont val="Arial"/>
        <family val="2"/>
      </rPr>
      <t xml:space="preserve">Se remite por parte del área el soporte de la página respectiva (Guía de trámites y servicios); sin embargo, no se observa la fecha de actualización , por lo que se recomienda al área efectuar la remisión de los soportes respectivos que permita evidenciar lo correspondiente para la adecuada evaluación. Teniendo en cuenta lo anterior, se califica la acción </t>
    </r>
    <r>
      <rPr>
        <b/>
        <sz val="8"/>
        <color theme="1"/>
        <rFont val="Arial"/>
        <family val="2"/>
      </rPr>
      <t>"En Proceso"</t>
    </r>
    <r>
      <rPr>
        <sz val="8"/>
        <color theme="1"/>
        <rFont val="Arial"/>
        <family val="2"/>
      </rPr>
      <t xml:space="preserve">. </t>
    </r>
  </si>
  <si>
    <r>
      <rPr>
        <b/>
        <sz val="8"/>
        <color theme="1"/>
        <rFont val="Arial"/>
        <family val="2"/>
      </rPr>
      <t>Reporte S. Ciudadano</t>
    </r>
    <r>
      <rPr>
        <sz val="8"/>
        <color theme="1"/>
        <rFont val="Arial"/>
        <family val="2"/>
      </rPr>
      <t xml:space="preserve">: Se actualizó en el mes de enero el valor de las copias de material audiovisual de acuerdo al incremento del IPC.
</t>
    </r>
    <r>
      <rPr>
        <b/>
        <sz val="8"/>
        <color theme="1"/>
        <rFont val="Arial"/>
        <family val="2"/>
      </rPr>
      <t xml:space="preserve">Análisis OCI: </t>
    </r>
    <r>
      <rPr>
        <sz val="8"/>
        <color theme="1"/>
        <rFont val="Arial"/>
        <family val="2"/>
      </rPr>
      <t xml:space="preserve">Se observa la justificación de ajuste con fecha del 03/04/2024 en el soporte remitido de actualización del valor de copias en la Guía de trámites y servicios del distrito, con fecha de consolidado el 8 de julio de 2024 (Impresión del 3 de septiembre de 2024). Dado lo anterior, se califica la acción </t>
    </r>
    <r>
      <rPr>
        <b/>
        <sz val="8"/>
        <color theme="1"/>
        <rFont val="Arial"/>
        <family val="2"/>
      </rPr>
      <t>"En Proceso"</t>
    </r>
    <r>
      <rPr>
        <sz val="8"/>
        <color theme="1"/>
        <rFont val="Arial"/>
        <family val="2"/>
      </rPr>
      <t>.</t>
    </r>
  </si>
  <si>
    <r>
      <t xml:space="preserve">Análisis OCI: </t>
    </r>
    <r>
      <rPr>
        <sz val="8"/>
        <color theme="1"/>
        <rFont val="Arial"/>
        <family val="2"/>
      </rPr>
      <t xml:space="preserve">A la fecha no se ha adelantado la ejecución de las actividades formuladas, por lo cual se califica la acción </t>
    </r>
    <r>
      <rPr>
        <b/>
        <sz val="8"/>
        <color theme="1"/>
        <rFont val="Arial"/>
        <family val="2"/>
      </rPr>
      <t>"Sin Iniciar"</t>
    </r>
    <r>
      <rPr>
        <sz val="8"/>
        <color theme="1"/>
        <rFont val="Arial"/>
        <family val="2"/>
      </rPr>
      <t xml:space="preserve">. </t>
    </r>
  </si>
  <si>
    <r>
      <t xml:space="preserve">Reporte OCI: </t>
    </r>
    <r>
      <rPr>
        <sz val="8"/>
        <color theme="1"/>
        <rFont val="Arial"/>
        <family val="2"/>
      </rPr>
      <t xml:space="preserve">Se adelantó reunión del 21 de agosto de 2024 al interior de la Oficina de Control Interno con el fin de revisar la actualización de los documentos de la Oficina de Control Interno, los cuales se efectuarán desde septiembre de 2024. Teniendo en cuenta lo analizado, así como la fecha de terminación se califica la acción </t>
    </r>
    <r>
      <rPr>
        <b/>
        <sz val="8"/>
        <color theme="1"/>
        <rFont val="Arial"/>
        <family val="2"/>
      </rPr>
      <t>"En Proceso"</t>
    </r>
    <r>
      <rPr>
        <sz val="8"/>
        <color theme="1"/>
        <rFont val="Arial"/>
        <family val="2"/>
      </rPr>
      <t xml:space="preserve">. </t>
    </r>
  </si>
  <si>
    <r>
      <t xml:space="preserve">Análisis OCI: </t>
    </r>
    <r>
      <rPr>
        <sz val="8"/>
        <color theme="1"/>
        <rFont val="Arial"/>
        <family val="2"/>
      </rPr>
      <t xml:space="preserve">Se adelantó la formulación del plan de fomento de la cultura del autocontrol, herramienta en la cual se registra el seguimiento de las actividades formuladas para la vigencia. Teniendo en cuenta lo anterior, se califica la acción como </t>
    </r>
    <r>
      <rPr>
        <b/>
        <sz val="8"/>
        <color theme="1"/>
        <rFont val="Arial"/>
        <family val="2"/>
      </rPr>
      <t>"En Proceso"</t>
    </r>
    <r>
      <rPr>
        <sz val="8"/>
        <color theme="1"/>
        <rFont val="Arial"/>
        <family val="2"/>
      </rPr>
      <t xml:space="preserve">. </t>
    </r>
  </si>
  <si>
    <r>
      <t xml:space="preserve">Reporte OCI: </t>
    </r>
    <r>
      <rPr>
        <sz val="8"/>
        <color theme="1"/>
        <rFont val="Arial"/>
        <family val="2"/>
      </rPr>
      <t xml:space="preserve">Se adelanta el registro del seguimiento a las actividades formuladas del Plan de Fomento de la Cultura del Autocontrol en la herramienta dispuesta para tal fin, el cual se actualiza en cada reunión de seguimiento de la Oficina de Control Interno. Teniendo en cuenta lo anterior, se califica la acción </t>
    </r>
    <r>
      <rPr>
        <b/>
        <sz val="8"/>
        <color theme="1"/>
        <rFont val="Arial"/>
        <family val="2"/>
      </rPr>
      <t>"En Proceso"</t>
    </r>
    <r>
      <rPr>
        <sz val="8"/>
        <color theme="1"/>
        <rFont val="Arial"/>
        <family val="2"/>
      </rPr>
      <t xml:space="preserve">. </t>
    </r>
  </si>
  <si>
    <r>
      <t xml:space="preserve">Análisis OCI: </t>
    </r>
    <r>
      <rPr>
        <sz val="8"/>
        <color theme="1"/>
        <rFont val="Arial"/>
        <family val="2"/>
      </rPr>
      <t xml:space="preserve">Se realizó la suscripción del compromiso ético por parte del equipo de la Oficina de Control Interno para el primer contrato de la vigencia 2024, los cuales fueron remitidos con el primer informe de la cuenta para que repose en los expedientes respectivos. Teniendo en cuenta lo anterior, se califica la acción </t>
    </r>
    <r>
      <rPr>
        <b/>
        <sz val="8"/>
        <color theme="1"/>
        <rFont val="Arial"/>
        <family val="2"/>
      </rPr>
      <t>"En Proceso"</t>
    </r>
    <r>
      <rPr>
        <sz val="8"/>
        <color theme="1"/>
        <rFont val="Arial"/>
        <family val="2"/>
      </rPr>
      <t xml:space="preserve">. </t>
    </r>
  </si>
  <si>
    <r>
      <t xml:space="preserve">Reporte OCI: </t>
    </r>
    <r>
      <rPr>
        <sz val="8"/>
        <color theme="1"/>
        <rFont val="Arial"/>
        <family val="2"/>
      </rPr>
      <t xml:space="preserve">No se cuenta con soportes adicionales en el marco de la ejecución de las acciones formuladas para el presente seguimiento, por lo que se mantiene la calificación de la acción </t>
    </r>
    <r>
      <rPr>
        <b/>
        <sz val="8"/>
        <color theme="1"/>
        <rFont val="Arial"/>
        <family val="2"/>
      </rPr>
      <t>"En Proceso"</t>
    </r>
    <r>
      <rPr>
        <sz val="8"/>
        <color theme="1"/>
        <rFont val="Arial"/>
        <family val="2"/>
      </rPr>
      <t xml:space="preserve"> sin avance de desarrollo. </t>
    </r>
  </si>
  <si>
    <r>
      <t xml:space="preserve">Análisis OCI: </t>
    </r>
    <r>
      <rPr>
        <sz val="8"/>
        <color theme="1"/>
        <rFont val="Arial"/>
        <family val="2"/>
      </rPr>
      <t xml:space="preserve">Se efectuó la capacitación en materia de confidencialidad y uso de la información al equipo de la Oficina de Control Interno por parte del Jefe de esta el 15 de marzo de 2024. Teniendo en cuenta lo anterior, se califica la acción </t>
    </r>
    <r>
      <rPr>
        <b/>
        <sz val="8"/>
        <color theme="1"/>
        <rFont val="Arial"/>
        <family val="2"/>
      </rPr>
      <t>"En Proceso"</t>
    </r>
    <r>
      <rPr>
        <sz val="8"/>
        <color theme="1"/>
        <rFont val="Arial"/>
        <family val="2"/>
      </rPr>
      <t>.</t>
    </r>
  </si>
  <si>
    <t>TERCER SEGUIMIENTO 2024</t>
  </si>
  <si>
    <r>
      <rPr>
        <b/>
        <sz val="8"/>
        <color theme="1"/>
        <rFont val="Arial"/>
        <family val="2"/>
      </rPr>
      <t>Reporte Programación:</t>
    </r>
    <r>
      <rPr>
        <sz val="8"/>
        <color theme="1"/>
        <rFont val="Arial"/>
        <family val="2"/>
      </rPr>
      <t xml:space="preserve"> Durante el periodo de reporte, se realizó el control sin anomalías. Derivado de ello:
1. Se cuenta con las evidencias de la validación de la parrilla por parte de la Dirección Operativa.
2. Se tiene evidencia de los correos electrónicos de envío de la continuidad y las bitácoras.
</t>
    </r>
    <r>
      <rPr>
        <b/>
        <sz val="8"/>
        <color theme="1"/>
        <rFont val="Arial"/>
        <family val="2"/>
      </rPr>
      <t>Análisis OCI:</t>
    </r>
    <r>
      <rPr>
        <sz val="8"/>
        <color theme="1"/>
        <rFont val="Arial"/>
        <family val="2"/>
      </rPr>
      <t xml:space="preserve"> Se verifican los soportes remitidos evidenciando que:
1. Durante el cuatrimestre septiembre - diciembre de 2024, se realizó de manera mensual la aprobación de la parrilla de Capital y de Eureka  por parte del Director Operativo.
2.  Se evidencian los correos electrónicos remitidos de manera diaria  durante el tercer cuatrimestre  con la parrilla tanto de Capital como de Eureka, para conocimiento del Jefe de Programación y  demás  áreas competentes.
3.  Se evidencia el diligenciamiento diario durante el tercer cuatrimestre de la bitácora de emisión por parte de los auxiliares del máster de emisión.
Teniendo en cuenta que las actividades del plan de tratamiento de riesgos se cumplieron a lo largo de la vigencia 2024  se califica con estado </t>
    </r>
    <r>
      <rPr>
        <b/>
        <sz val="8"/>
        <color theme="1"/>
        <rFont val="Arial"/>
        <family val="2"/>
      </rPr>
      <t>"Terminada"</t>
    </r>
    <r>
      <rPr>
        <sz val="8"/>
        <color theme="1"/>
        <rFont val="Arial"/>
        <family val="2"/>
      </rPr>
      <t xml:space="preserve">
 </t>
    </r>
  </si>
  <si>
    <t>Se remiten 5  Salidas del Almacén de bienes de propiedad, planta y Equipo con corte al 31 de agosto de 2024</t>
  </si>
  <si>
    <t>Informe final de la Toma Física de Inventarios Integral 2024.
Acta de Segunda Toma física de inventarios de Consumo Controlado vigencia 2024</t>
  </si>
  <si>
    <t>1. Tres (3) correos institucionales con asignación de inventario</t>
  </si>
  <si>
    <t>Minuta contractual.
3 estudios de seguridad</t>
  </si>
  <si>
    <r>
      <rPr>
        <b/>
        <sz val="8"/>
        <color theme="1"/>
        <rFont val="Arial"/>
        <family val="2"/>
      </rPr>
      <t>Reporte Servicios Administrativos:</t>
    </r>
    <r>
      <rPr>
        <sz val="8"/>
        <color theme="1"/>
        <rFont val="Arial"/>
        <family val="2"/>
      </rPr>
      <t xml:space="preserve"> Se remite tanto la minuta contractual del servicio de vigilancia como los estudios de seguridad realizados a los 3 puntos donde se presta el servicio 
</t>
    </r>
    <r>
      <rPr>
        <b/>
        <sz val="8"/>
        <color theme="1"/>
        <rFont val="Arial"/>
        <family val="2"/>
      </rPr>
      <t>Análisis OCI:</t>
    </r>
    <r>
      <rPr>
        <sz val="8"/>
        <color theme="1"/>
        <rFont val="Arial"/>
        <family val="2"/>
      </rPr>
      <t xml:space="preserve"> De conformidad con lo indicado por el área  se verificó el contrato suscrito con la empresa TAC SEGURIDAD LTDA. y se evidenció la  entrega de  los tres  estudios de seguridad de los puntos de servicio. Por lo anterior se califica con estado </t>
    </r>
    <r>
      <rPr>
        <b/>
        <sz val="8"/>
        <color theme="1"/>
        <rFont val="Arial"/>
        <family val="2"/>
      </rPr>
      <t>"Terminada".</t>
    </r>
    <r>
      <rPr>
        <sz val="8"/>
        <color theme="1"/>
        <rFont val="Arial"/>
        <family val="2"/>
      </rPr>
      <t xml:space="preserve">
</t>
    </r>
  </si>
  <si>
    <t>El plan de tratamiento fue terminado en el segundo cuatrimestre.</t>
  </si>
  <si>
    <t>Como evidencia de la realización de este plan de manejo se cuenta con
 1. Herramienta drive diligenciada
 https://docs.google.com/spreadsheets/d/
 1X35Cn0W2SCgMR2Wn3YCeZw89r0XUd
 xlk/edit#gid=1948060793
 2. Correo electrónico de revisión por parte de los contratistas asignados a la actividad del equipo digital.</t>
  </si>
  <si>
    <t>No se adelanta reporte de avances.</t>
  </si>
  <si>
    <r>
      <t xml:space="preserve">Análisis OCI: </t>
    </r>
    <r>
      <rPr>
        <sz val="8"/>
        <color theme="1"/>
        <rFont val="Arial"/>
        <family val="2"/>
      </rPr>
      <t xml:space="preserve">Teniendo en cuenta que el área no adelantó reporte de avances y soportes para el presente seguimiento no es posible determinar la ejecución de la actividad formulada a cabalidad. Teniendo en cuenta lo anterior, así como que no se realizó el monitoreo a los riesgos por parte del área de Planeación durante el tercer trimestre de 2024, con el fin de poder consultarse información relacionada con la ejecución, se califica la acción como </t>
    </r>
    <r>
      <rPr>
        <b/>
        <sz val="8"/>
        <color theme="1"/>
        <rFont val="Arial"/>
        <family val="2"/>
      </rPr>
      <t>"Incumplida"</t>
    </r>
    <r>
      <rPr>
        <sz val="8"/>
        <color theme="1"/>
        <rFont val="Arial"/>
        <family val="2"/>
      </rPr>
      <t xml:space="preserve">. </t>
    </r>
  </si>
  <si>
    <t>* Riesgo corrupción 3er cuat 2024 Ventas y Mercadeo</t>
  </si>
  <si>
    <r>
      <t xml:space="preserve">Reporte P. Estratégicos: </t>
    </r>
    <r>
      <rPr>
        <sz val="8"/>
        <color theme="1"/>
        <rFont val="Arial"/>
        <family val="2"/>
      </rPr>
      <t xml:space="preserve">De acuerdo con el plan de manejo establecido en la matriz de riesgos de corrupción 2024, se ha realizado el seguimiento ejecutivo a las cuentas durante el periodo de reporte, lo anterior para atender de manera preventiva la ocurrencia de este riesgo. Los soportes de la realización del control se consolidó en el formato "MCOM-FT-019. SEGUIMIENTO A LA GESTION COMERCIAL Y MERCADEO".  
</t>
    </r>
    <r>
      <rPr>
        <b/>
        <sz val="8"/>
        <color theme="1"/>
        <rFont val="Arial"/>
        <family val="2"/>
      </rPr>
      <t xml:space="preserve">Análisis OCI: </t>
    </r>
    <r>
      <rPr>
        <sz val="8"/>
        <color theme="1"/>
        <rFont val="Arial"/>
        <family val="2"/>
      </rPr>
      <t xml:space="preserve">Se adelanta la verificación del formato MCOM-FT-019 remitido por el área en el cual se registran (14) reuniones de septiembre a diciembre de la presente vigencia, adelantando el seguimiento de la gestión comercial y de mercadeo. Teniendo en cuenta lo anterior, se da por completada la ejecución de las acciones de control formuladas y se califica la acción como </t>
    </r>
    <r>
      <rPr>
        <b/>
        <sz val="8"/>
        <color theme="1"/>
        <rFont val="Arial"/>
        <family val="2"/>
      </rPr>
      <t>"Terminada"</t>
    </r>
    <r>
      <rPr>
        <sz val="8"/>
        <color theme="1"/>
        <rFont val="Arial"/>
        <family val="2"/>
      </rPr>
      <t xml:space="preserve">. </t>
    </r>
  </si>
  <si>
    <t xml:space="preserve"> 1. Consolidado "1. Plan de manejo Riesgo Corrup 2024 3er cuatrimestre PRODUCCIÓN"
 2. Agendamiento
 3. Presentación Power Point
 4. Control de asistencia
 5. Lineamientos de solicitud de transporte de personas
 6. Lineamientos para generar requerimientos</t>
  </si>
  <si>
    <t>2. ANEXO TÉCNICO No. 1</t>
  </si>
  <si>
    <t>* AGJC-CN-FT-001. ESTUDIOS PREVIOS - STAR</t>
  </si>
  <si>
    <r>
      <t xml:space="preserve">Reporte Sistemas: </t>
    </r>
    <r>
      <rPr>
        <sz val="8"/>
        <color theme="1"/>
        <rFont val="Arial"/>
        <family val="2"/>
      </rPr>
      <t>Durante el periodo del reporte se suscribió el proceso contractual: Star solution  (antivirus y backup) con la revisión detallada de los anexos técnicos del proceso.</t>
    </r>
    <r>
      <rPr>
        <b/>
        <sz val="8"/>
        <color theme="1"/>
        <rFont val="Arial"/>
        <family val="2"/>
      </rPr>
      <t xml:space="preserve">
Análisis OCI: </t>
    </r>
    <r>
      <rPr>
        <sz val="8"/>
        <color theme="1"/>
        <rFont val="Arial"/>
        <family val="2"/>
      </rPr>
      <t xml:space="preserve">Se observa que se adelanta la consolidación de un anexo técnico, el cual no es posible asociar al proceso mencionado; de igual manera, a la fecha de reporte no se adelantó la modificación del riesgo conforme a las recomendaciones dadas a lo largo de la vigencia, por lo que se recomienda al área que se tengan en cuenta para la identificación de los riesgos que afectan al proceso. Teniendo en cuenta lo anterior, se califica como </t>
    </r>
    <r>
      <rPr>
        <b/>
        <sz val="8"/>
        <color theme="1"/>
        <rFont val="Arial"/>
        <family val="2"/>
      </rPr>
      <t xml:space="preserve">"Terminada" </t>
    </r>
    <r>
      <rPr>
        <sz val="8"/>
        <color theme="1"/>
        <rFont val="Arial"/>
        <family val="2"/>
      </rPr>
      <t xml:space="preserve">al suscribir el documento formulado. </t>
    </r>
  </si>
  <si>
    <r>
      <t xml:space="preserve">Reporte Sistemas: </t>
    </r>
    <r>
      <rPr>
        <sz val="8"/>
        <color theme="1"/>
        <rFont val="Arial"/>
        <family val="2"/>
      </rPr>
      <t xml:space="preserve">Durante el periodo del reporte se suscribió el proceso contractual: Star solution  (antivirus y backup con su respectivo estudio previo.
</t>
    </r>
    <r>
      <rPr>
        <b/>
        <sz val="8"/>
        <color theme="1"/>
        <rFont val="Arial"/>
        <family val="2"/>
      </rPr>
      <t xml:space="preserve">Análisis OCI: </t>
    </r>
    <r>
      <rPr>
        <sz val="8"/>
        <color theme="1"/>
        <rFont val="Arial"/>
        <family val="2"/>
      </rPr>
      <t xml:space="preserve">Se remitió por parte del área el documento en word de estudios previos relacionados con el proceso mencionado en el reporte de avances y soportes; sin embargo, a la fecha de reporte no se adelantó la modificación del riesgo conforme a las recomendaciones dadas a lo largo de la vigencia, por lo que se recomienda al área que se tengan en cuenta para la identificación de los riesgos que afectan al proceso. Teniendo en cuenta lo anterior, se califica como </t>
    </r>
    <r>
      <rPr>
        <b/>
        <sz val="8"/>
        <color theme="1"/>
        <rFont val="Arial"/>
        <family val="2"/>
      </rPr>
      <t xml:space="preserve">"Terminada" </t>
    </r>
    <r>
      <rPr>
        <sz val="8"/>
        <color theme="1"/>
        <rFont val="Arial"/>
        <family val="2"/>
      </rPr>
      <t xml:space="preserve">al suscribir el documento formulado. </t>
    </r>
  </si>
  <si>
    <r>
      <t xml:space="preserve">Reporte S. Financiera: </t>
    </r>
    <r>
      <rPr>
        <sz val="8"/>
        <color theme="1"/>
        <rFont val="Arial"/>
        <family val="2"/>
      </rPr>
      <t>1. Se adjunta informe de cuentas de enero a abril, validando los días que transcurren desde la emisión del documento hasta la fecha de radicación. 2. Se genera informe de Ordpago validando los días de pago a partir de su fecha de radicación, se adjunta informe de enero a marzo. 3. Se remite informe del área de radicación donde se evidencian las cuentas radicadas del total de cuentas tramitadas. 4. Se realiza seguimiento de las cuentas radicadas verificando que cuenten con asignación de orden de pago y planilla. Se adjuntan los informes del Drive y de Ordpago de los meses de enero, febrero, marzo y abril.</t>
    </r>
    <r>
      <rPr>
        <b/>
        <sz val="8"/>
        <color theme="1"/>
        <rFont val="Arial"/>
        <family val="2"/>
      </rPr>
      <t xml:space="preserve">
Análisis OCI: </t>
    </r>
    <r>
      <rPr>
        <sz val="8"/>
        <color theme="1"/>
        <rFont val="Arial"/>
        <family val="2"/>
      </rPr>
      <t>Se verificó reporte de Ordpago de enero a abril de 2024. Según el indicador de la actividad y la fecha de terminación, se califica</t>
    </r>
    <r>
      <rPr>
        <b/>
        <sz val="8"/>
        <color theme="1"/>
        <rFont val="Arial"/>
        <family val="2"/>
      </rPr>
      <t xml:space="preserve"> "En Proceso"</t>
    </r>
    <r>
      <rPr>
        <sz val="8"/>
        <color theme="1"/>
        <rFont val="Arial"/>
        <family val="2"/>
      </rPr>
      <t xml:space="preserve">. Se recomienda a la Subdirección Financiera revisar el soporte de la actividad de control establecido para el cargue y reporte de los mismos. En este periodo se evidencian 3 soportes adicionales. Se evidenció para este trimestre que el área de Planeación acogió la recomendación de la Oficina de Control Interno frente a asesorar y estandarizar el inicio y fin de las acciones de los planes de manejo de riesgos del mapa de riesgos, para que se ejecuten dentro de la vigencia. </t>
    </r>
  </si>
  <si>
    <t>Enlace consulta soportes: https://drive.google.com/drive/folders/18_kX3njCEyZUQmdDiuF5m_uLp9nq18od?usp=sharing</t>
  </si>
  <si>
    <t>Enlace consulta soportes: https://drive.google.com/drive/folders/1zVGzt0D5Esy2xI2A035IgRHqm8P-FJ0Q?usp=sharing</t>
  </si>
  <si>
    <r>
      <t xml:space="preserve">Reporte S. Ciudadano: </t>
    </r>
    <r>
      <rPr>
        <sz val="8"/>
        <color theme="1"/>
        <rFont val="Arial"/>
        <family val="2"/>
      </rPr>
      <t xml:space="preserve">Se actualizó en el mes de enero el valor de las copias de material audiovisual de acuerdo al incremento del IPC.
</t>
    </r>
    <r>
      <rPr>
        <b/>
        <sz val="8"/>
        <color theme="1"/>
        <rFont val="Arial"/>
        <family val="2"/>
      </rPr>
      <t xml:space="preserve">Análisis OCI: </t>
    </r>
    <r>
      <rPr>
        <sz val="8"/>
        <color theme="1"/>
        <rFont val="Arial"/>
        <family val="2"/>
      </rPr>
      <t xml:space="preserve">Teniendo en cuenta que se adelantó el ajuste del OPA durante el primer semestre y que no fue necesario adelantar otras modificaciones durante 2024, se califica la acción como </t>
    </r>
    <r>
      <rPr>
        <b/>
        <sz val="8"/>
        <color theme="1"/>
        <rFont val="Arial"/>
        <family val="2"/>
      </rPr>
      <t>"Terminada"</t>
    </r>
    <r>
      <rPr>
        <sz val="8"/>
        <color theme="1"/>
        <rFont val="Arial"/>
        <family val="2"/>
      </rPr>
      <t xml:space="preserve">. Se recomienda al área efectuar el reporte de ejecución sobre el periodo requerido y teniendo en cuenta la fecha de terminación de las acciones. Por lo anterior, no se toma como soporte lo entregado con fecha de enero de 2025. </t>
    </r>
  </si>
  <si>
    <t>Enlace de consulta de soportes: https://drive.google.com/drive/u/0/folders/1mHyfDU3HsF4pkooaJmK2LatkwPW0J_oi</t>
  </si>
  <si>
    <r>
      <t xml:space="preserve">Reporte Comunicaciones: </t>
    </r>
    <r>
      <rPr>
        <sz val="8"/>
        <color theme="1"/>
        <rFont val="Arial"/>
        <family val="2"/>
      </rPr>
      <t xml:space="preserve">- Se encuentra en revisión del área de Planeación el nuevo documento de la Política de Comunicación. 
- Se encuentran en actualización los procedimientos de gestión de Comunicaciones Interna y Externa, que incluirá la ruta de aprobación. El link de estos procedimientos se incluirán en la nueva  Política de Comunicación.
Es importante puntualizar que desde finales del mes de septiembre de 2024 el cargo de Profesional especializado de prensa y comunicaciones, responsable de este reporte, está vacante. </t>
    </r>
    <r>
      <rPr>
        <b/>
        <sz val="8"/>
        <color theme="1"/>
        <rFont val="Arial"/>
        <family val="2"/>
      </rPr>
      <t xml:space="preserve">
Análisis OCI: </t>
    </r>
    <r>
      <rPr>
        <sz val="8"/>
        <color theme="1"/>
        <rFont val="Arial"/>
        <family val="2"/>
      </rPr>
      <t>De acuerdo con el reporte del área, se califica</t>
    </r>
    <r>
      <rPr>
        <b/>
        <sz val="8"/>
        <color theme="1"/>
        <rFont val="Arial"/>
        <family val="2"/>
      </rPr>
      <t xml:space="preserve"> "Incumplida". </t>
    </r>
    <r>
      <rPr>
        <sz val="8"/>
        <color theme="1"/>
        <rFont val="Arial"/>
        <family val="2"/>
      </rPr>
      <t xml:space="preserve">Pues si bien se indica que ya hay un borrador de la política de Comunicaciones no se remite el documento para verificar lo enunciado. </t>
    </r>
  </si>
  <si>
    <r>
      <t xml:space="preserve">Reporte Producción: </t>
    </r>
    <r>
      <rPr>
        <sz val="8"/>
        <color theme="1"/>
        <rFont val="Arial"/>
        <family val="2"/>
      </rPr>
      <t xml:space="preserve">Durante el cuatrimestre se realizó una jornada de socialización y sensibilización a los equipos de producción sobre los lineamientos de solicitud y legalización de recursos logísticos. 
</t>
    </r>
    <r>
      <rPr>
        <b/>
        <sz val="8"/>
        <color theme="1"/>
        <rFont val="Arial"/>
        <family val="2"/>
      </rPr>
      <t xml:space="preserve">Análisis OCI: </t>
    </r>
    <r>
      <rPr>
        <sz val="8"/>
        <color theme="1"/>
        <rFont val="Arial"/>
        <family val="2"/>
      </rPr>
      <t xml:space="preserve">Se efectuó la revisión de los soportes remitidos por parte del área observando la realización de la capacitación sobre "lineamientos requerimientos logísticos" durante septiembre de 2024, evidenciando el listado, presentación y material complementario. Teniendo en cuenta lo anterior, se califica la acción como </t>
    </r>
    <r>
      <rPr>
        <b/>
        <sz val="8"/>
        <color theme="1"/>
        <rFont val="Arial"/>
        <family val="2"/>
      </rPr>
      <t xml:space="preserve">"Terminada". </t>
    </r>
  </si>
  <si>
    <t>1.  A continuación, se relacionan los doce (12) procesos de contratación suscritos durante el tercer cuatrimestre 2024: 
1. CTO_415_2024_ADTEL - MODULOS_DE_PROCESAMIENTO_TL2000 
2. CTO_454_2024_PORTATIL SAS - VETICAL IT_LICENCIAS_ADOBE
3. CTO_457_2024_TODO FRENOS MANCIPE SAS_MANTENIMIENTO_UNIDADES_MOVILES
4. CTO_478_2024_ADTEL - EQUIPOS_DE_TRANSMISIÓN
5. CTO_512_2024_CG PRODUCCIONES Y EVENTOS SAS - STREAMING
6. CTO_526_2024_QPARTS_LUCES
7.CTO_535_2024_FANES_ESCALERAS
8.CTO_550_2024_CURACAO_CAMARA REPORTERIA / PRODUCCION EXTERIORES
9. CTO_551_2024_VIDEOELEC SA_MONITOR
10. CTO_552_2024_ADTEL LATAM SAS - TRANSPORTE SRT
11.CTO_560_2024_ETB_CONECTIVIDAD CANAL CAPITAL - RTVC
12. CTO_564_2024_SR IMPORTADORES SAS - RENOVACION AUDIO UNIDADES MOVILES
Así mismo, se elaboró un documento de Excel donde se define la aplicabilidad de los soportes  con los que cuenta cada proceso. Vinculo  de acceso:  https://docs.google.com/spreadsheets/d/1l72ZMQ0Bclt2EcSz6fR_Sz0VTWhDf4t-/edit?usp=sharing&amp;ouid=111549737641544699809&amp;rtpof=true&amp;sd=true
2. Vinculo de acceso carpeta de Google Drive contratación 2024 Área Técnica:  https://drive.google.com/drive/folders/1_DZqYsj4Fr50QskME6tB0ijZyX1bxK2g?usp=drive_link</t>
  </si>
  <si>
    <r>
      <t xml:space="preserve">Reporte Técnica: </t>
    </r>
    <r>
      <rPr>
        <sz val="8"/>
        <color theme="1"/>
        <rFont val="Arial"/>
        <family val="2"/>
      </rPr>
      <t xml:space="preserve">Durante el periodo a reportar, se llevo acabo el proceso de SIP (Solicitud de Información a Proveedores), a través de la plataforma transaccional SECOP II, así como mediante el envió de correos electrónicos e invitación a diferentes proveedores,  de acuerdo al manual de contratación, con el fin de garantizar la transparencia y publicidad de los procesos.
</t>
    </r>
    <r>
      <rPr>
        <b/>
        <sz val="8"/>
        <color theme="1"/>
        <rFont val="Arial"/>
        <family val="2"/>
      </rPr>
      <t xml:space="preserve">Análisis OCI: </t>
    </r>
    <r>
      <rPr>
        <sz val="8"/>
        <color theme="1"/>
        <rFont val="Arial"/>
        <family val="2"/>
      </rPr>
      <t xml:space="preserve">Se adelanta la remisión de soportes por parte del área Técnica, dentro de los cuales se relacionan aquellos que aplican para la estructuración de la contratación de (12) procesos correspondientes con la adquisición de infraestructura para el tercer cuatrimestre de la vigencia. Teniendo en cuenta lo anterior, se califica la acción como </t>
    </r>
    <r>
      <rPr>
        <b/>
        <sz val="8"/>
        <color theme="1"/>
        <rFont val="Arial"/>
        <family val="2"/>
      </rPr>
      <t>"Terminada"</t>
    </r>
    <r>
      <rPr>
        <sz val="8"/>
        <color theme="1"/>
        <rFont val="Arial"/>
        <family val="2"/>
      </rPr>
      <t xml:space="preserve"> y se reitera la recomendación de revisión y ajuste del riesgo asociado al proceso. </t>
    </r>
  </si>
  <si>
    <r>
      <rPr>
        <b/>
        <sz val="8"/>
        <color theme="1"/>
        <rFont val="Arial"/>
        <family val="2"/>
      </rPr>
      <t>Reporte Digital:</t>
    </r>
    <r>
      <rPr>
        <sz val="8"/>
        <color theme="1"/>
        <rFont val="Arial"/>
        <family val="2"/>
      </rPr>
      <t xml:space="preserve"> Durante el cuatrimestre se realizó la revisión de los permisos de acceso con el contratista designado para coordinar las actividades del equipo digital el 4 de octubre de 2024 y se cuenta con los soportes de la ejecución. Para este periodo de reporte no presentaron eventos que requirieran solicitudes de soporte tecnológico o de ajustes de contenidos derivado de manipulación, falsificación o alteración. En el marco del periodo de reporte no se evidencio la materialización del riesgo.
</t>
    </r>
    <r>
      <rPr>
        <b/>
        <sz val="8"/>
        <color theme="1"/>
        <rFont val="Arial"/>
        <family val="2"/>
      </rPr>
      <t>Análisis OCI:</t>
    </r>
    <r>
      <rPr>
        <sz val="8"/>
        <color theme="1"/>
        <rFont val="Arial"/>
        <family val="2"/>
      </rPr>
      <t xml:space="preserve"> Se verifican los soportes remitidos evidenciando que para el tercer cuatrimestre se adelantó la verificación del control de acceso a las plataformas digitales dado a los colaboradores vinculados al equipo digital. No se reportan  que se hayan presentados hechos relacionados con alteraciones, manipulaciones o falsificaciones de la información publicada.
Teniendo en cuenta que las actividades del plan de tratamiento de riesgos de deben se ejecutaron a lo largo de la vigencia,  se califica como </t>
    </r>
    <r>
      <rPr>
        <b/>
        <sz val="8"/>
        <color theme="1"/>
        <rFont val="Arial"/>
        <family val="2"/>
      </rPr>
      <t>"Terminada"</t>
    </r>
  </si>
  <si>
    <r>
      <rPr>
        <b/>
        <sz val="8"/>
        <color theme="1"/>
        <rFont val="Arial"/>
        <family val="2"/>
      </rPr>
      <t xml:space="preserve">Reporte Talento Humano: </t>
    </r>
    <r>
      <rPr>
        <sz val="8"/>
        <color theme="1"/>
        <rFont val="Arial"/>
        <family val="2"/>
      </rPr>
      <t xml:space="preserve">Ingresos de Soportes de: 
Juana González
Gustavo de Bedout
Laura Montoya
Sandra Díaz
Deiby Galvis
</t>
    </r>
    <r>
      <rPr>
        <b/>
        <sz val="8"/>
        <color theme="1"/>
        <rFont val="Arial"/>
        <family val="2"/>
      </rPr>
      <t xml:space="preserve">Análisis OCI: </t>
    </r>
    <r>
      <rPr>
        <sz val="8"/>
        <color theme="1"/>
        <rFont val="Arial"/>
        <family val="2"/>
      </rPr>
      <t xml:space="preserve">Se da cuenta del uso de los formatos contemplados en la acción de control propuesta para los ingresos de personal a la planta de Canal Capital de 5 funcionarios para el periodo evaluado.  
Por lo anterior se califica la acción como </t>
    </r>
    <r>
      <rPr>
        <b/>
        <sz val="8"/>
        <color theme="1"/>
        <rFont val="Arial"/>
        <family val="2"/>
      </rPr>
      <t>"Terminada "</t>
    </r>
  </si>
  <si>
    <r>
      <rPr>
        <b/>
        <sz val="8"/>
        <color theme="1"/>
        <rFont val="Arial"/>
        <family val="2"/>
      </rPr>
      <t>Reporte Servicios Administrativos:</t>
    </r>
    <r>
      <rPr>
        <sz val="8"/>
        <color theme="1"/>
        <rFont val="Arial"/>
        <family val="2"/>
      </rPr>
      <t xml:space="preserve"> Se remite las Salidas del Almacén de bienes de propiedad, planta y Equipo realizadas en el III Cuatrimestre del 2024.
</t>
    </r>
    <r>
      <rPr>
        <b/>
        <sz val="8"/>
        <color theme="1"/>
        <rFont val="Arial"/>
        <family val="2"/>
      </rPr>
      <t>Análisis OCI:</t>
    </r>
    <r>
      <rPr>
        <sz val="8"/>
        <color theme="1"/>
        <rFont val="Arial"/>
        <family val="2"/>
      </rPr>
      <t xml:space="preserve"> Se verifican los soportes remitidos evidenciando que: Los soportes de salida del almacén cuentan con las respectivas firmas del  responsable del área tanto de origen como de destino del bien. Teniendo en cuenta que la actividad del plan de tratamiento de riesgos fue cumplida a lo largo de la vigencia,  se califica con estado </t>
    </r>
    <r>
      <rPr>
        <b/>
        <sz val="8"/>
        <color theme="1"/>
        <rFont val="Arial"/>
        <family val="2"/>
      </rPr>
      <t>"Terminada"</t>
    </r>
    <r>
      <rPr>
        <sz val="8"/>
        <color theme="1"/>
        <rFont val="Arial"/>
        <family val="2"/>
      </rPr>
      <t xml:space="preserve">
No se evidenció que se realizara ajuste en el riesgo identificado, para revisar la causa inmediata "debido a exceso en la discrecionalidad del flujo de información relacionada", según la recomendación realizada por la Oficina de Control Interno en el periodo anterior y en conjunto con la segunda línea de defensa (Planeación).</t>
    </r>
  </si>
  <si>
    <r>
      <t xml:space="preserve">Reporte Servicios Administrativos: </t>
    </r>
    <r>
      <rPr>
        <sz val="8"/>
        <color theme="1"/>
        <rFont val="Arial"/>
        <family val="2"/>
      </rPr>
      <t xml:space="preserve">Durante el segundo cuatrimestre del año, se realizó la primera toma física de bienes de consumo controlado de la vigencia, se remite acta de reunión y evidencia fotográfica de la actividad (Ver anexo No. 1)
Por otra parte, se dio inicio a la gran toma física de bienes de Propiedad, Planta y Equipo de la vigencia (se remite aprobación de la actividad por parte del GAB) (Ver anexo No. 2)
</t>
    </r>
    <r>
      <rPr>
        <b/>
        <sz val="8"/>
        <color theme="1"/>
        <rFont val="Arial"/>
        <family val="2"/>
      </rPr>
      <t>Análisis OCI:</t>
    </r>
    <r>
      <rPr>
        <sz val="8"/>
        <color theme="1"/>
        <rFont val="Arial"/>
        <family val="2"/>
      </rPr>
      <t xml:space="preserve"> Se verifican los soportes remitidos evidenciando las dos actas referidas. Sin embargo se recomienda a Servicios Administrativos adjuntar los soportes de la toma física de consumo controlado al acta y reconsiderar la toma física a través de fotos basados en el teletrabajo, ya que así no se puede validar la existencia física del elemento. Teniendo en cuenta que el resto de las actividades del plan de tratamiento de riesgos se van a ejecutar a lo largo de la vigencia,  se califica con estado "En proceso"</t>
    </r>
    <r>
      <rPr>
        <b/>
        <sz val="8"/>
        <color theme="1"/>
        <rFont val="Arial"/>
        <family val="2"/>
      </rPr>
      <t xml:space="preserve">
</t>
    </r>
    <r>
      <rPr>
        <sz val="8"/>
        <color theme="1"/>
        <rFont val="Arial"/>
        <family val="2"/>
      </rPr>
      <t xml:space="preserve">
</t>
    </r>
  </si>
  <si>
    <r>
      <rPr>
        <b/>
        <sz val="8"/>
        <color theme="1"/>
        <rFont val="Arial"/>
        <family val="2"/>
      </rPr>
      <t>Reporte Servicios Administrativos:</t>
    </r>
    <r>
      <rPr>
        <sz val="8"/>
        <color theme="1"/>
        <rFont val="Arial"/>
        <family val="2"/>
      </rPr>
      <t xml:space="preserve"> Durante el IV Trimestre de 2024 se realizó la toma física de inventarios integral a los bienes de Propiedad, Planta y Equipo, la cual, se remite su respectivo informe final de la actividad mediante el memorando 938 de 2024 y que da cuenta de su realización (Ver Anexo No. 1)
En este mismo sentido, se remite el acta de reunión de la toma física integral de bienes de consumo controlado restante y la cual, se realizó en el periodo mencionado (Ver Anexo No. 2)
</t>
    </r>
    <r>
      <rPr>
        <b/>
        <sz val="8"/>
        <color theme="1"/>
        <rFont val="Arial"/>
        <family val="2"/>
      </rPr>
      <t>Análisis OCI:</t>
    </r>
    <r>
      <rPr>
        <sz val="8"/>
        <color theme="1"/>
        <rFont val="Arial"/>
        <family val="2"/>
      </rPr>
      <t xml:space="preserve"> Análisis OCI: Se verifican los soportes remitidos evidenciando las documentos referidos.
A lo largo de la vigencia se remitió:
 2 actas para las tomas físicas de todos los bienes de consumo controlado junto con el registro fotográfico de la actividad
1 acta para la toma física aleatoria de Propiedad, Planta y Equipo junto con el registro fotográfico de la actividad
Informe final de la gran toma física de inventarios de la vigencia, para los bienes de Propiedad, Planta y Equipo de la entidad
Teniendo en cuenta que se cumplieron con las actividades propuestas en el plan de tratamiento de riesgos,  se califica con estado "Terminada"
</t>
    </r>
  </si>
  <si>
    <r>
      <rPr>
        <b/>
        <sz val="8"/>
        <color theme="1"/>
        <rFont val="Arial"/>
        <family val="2"/>
      </rPr>
      <t>Reporte Servicios Administrativos:</t>
    </r>
    <r>
      <rPr>
        <sz val="8"/>
        <color theme="1"/>
        <rFont val="Arial"/>
        <family val="2"/>
      </rPr>
      <t xml:space="preserve"> Durante el segundo cuatrimestre de la vigencia, se hizo entrega de inventarios a los siguientes funcionarios entrantes:
Durante el ultimo trimestre del 2024, se realizó la entrega del inventario individual a los siguientes cargos:
1. Profesional Especializado grado 3 de programación.
2. Profesional Universitario de Jurídica
3.  Profesional Universitario de Presupuesto
De lo anterior, se remite correo electrónico donde se realiza la entrega formal.
</t>
    </r>
    <r>
      <rPr>
        <b/>
        <sz val="8"/>
        <color theme="1"/>
        <rFont val="Arial"/>
        <family val="2"/>
      </rPr>
      <t>Análisis OCI:</t>
    </r>
    <r>
      <rPr>
        <sz val="8"/>
        <color theme="1"/>
        <rFont val="Arial"/>
        <family val="2"/>
      </rPr>
      <t xml:space="preserve"> Se verifican los soportes remitidos evidenciando que se realizó a través del correo electrónico institucional la entrega de los inventarios asignados a los 3 cargos listados.  Teniendo en cuenta que se cumplió con la actividad propuesta a lo largo de la vigencia se califica como </t>
    </r>
    <r>
      <rPr>
        <b/>
        <sz val="8"/>
        <color theme="1"/>
        <rFont val="Arial"/>
        <family val="2"/>
      </rPr>
      <t>"Terminada".</t>
    </r>
    <r>
      <rPr>
        <sz val="8"/>
        <color theme="1"/>
        <rFont val="Arial"/>
        <family val="2"/>
      </rPr>
      <t xml:space="preserve">
</t>
    </r>
  </si>
  <si>
    <r>
      <t xml:space="preserve">Reporte S. Ciudadano: </t>
    </r>
    <r>
      <rPr>
        <sz val="8"/>
        <color theme="1"/>
        <rFont val="Arial"/>
        <family val="2"/>
      </rPr>
      <t xml:space="preserve">1. Se envió en septiembre y en diciembre de 2024 un correo a las áreas socializando el debido cumplimiento del procedimiento establecido AAUT-PD-001 ATENCIÓN Y RESPUESTA A REQUERIMIENTOS DE LA CIUDADANIA, específicamente del punto de control de la actividad tres.
2. Se actualizó la guía de tramites y servicios del distrito. 3. Se envío correo a las áreas competentes con los requisitos registrados en la Guía de trámites y servicios del distrito.
</t>
    </r>
    <r>
      <rPr>
        <b/>
        <sz val="8"/>
        <color theme="1"/>
        <rFont val="Arial"/>
        <family val="2"/>
      </rPr>
      <t xml:space="preserve">Análisis OCI: </t>
    </r>
    <r>
      <rPr>
        <sz val="8"/>
        <color theme="1"/>
        <rFont val="Arial"/>
        <family val="2"/>
      </rPr>
      <t xml:space="preserve">Se adelanta la verificación de los soportes remitidos por parte del área de Atención al Ciudadano, observando que se efectuó la socialización del procedimiento AAUT-PD-001 el 6 de septiembre y el 6 de diciembre, así como la comunicación de Requisitos registrados en la Guía de trámites para copias de material audiovisual el 6 de septiembre y 28 de noviembre de la vigencia, así mismo, se observan los soportes de revisión y modificación del OPA en el Sistema Único de Información de Tramites - SUIT durante el tercer cuatrimestre de la vigencia. Teniendo en cuenta lo anterior, se califica la acción como </t>
    </r>
    <r>
      <rPr>
        <b/>
        <sz val="8"/>
        <color theme="1"/>
        <rFont val="Arial"/>
        <family val="2"/>
      </rPr>
      <t>"Terminada"</t>
    </r>
    <r>
      <rPr>
        <sz val="8"/>
        <color theme="1"/>
        <rFont val="Arial"/>
        <family val="2"/>
      </rPr>
      <t xml:space="preserve">. </t>
    </r>
  </si>
  <si>
    <r>
      <t xml:space="preserve">Reporte OCI: </t>
    </r>
    <r>
      <rPr>
        <sz val="8"/>
        <color theme="1"/>
        <rFont val="Arial"/>
        <family val="2"/>
      </rPr>
      <t xml:space="preserve">Se adelantó la actualización formulada de los procedimientos procedimiento AUDITORIAS DE GESTIÓN [CCSE-PD-002] y SEGUIMIENTOS [CCSE-PD-003] el 6 de diciembre de 2024, así mismo, la actualización del  MANUAL DE AUDITORÍA INTERNA [CCSE-MN-001] se presentó en el Comité Institucional de Coordinación de Control Interno del 20 de diciembre de 2024 (Acta y publicación en proceso de finalización). Teniendo en cuenta lo indicado se califica la acción como </t>
    </r>
    <r>
      <rPr>
        <b/>
        <sz val="8"/>
        <color theme="1"/>
        <rFont val="Arial"/>
        <family val="2"/>
      </rPr>
      <t>"Terminada"</t>
    </r>
    <r>
      <rPr>
        <sz val="8"/>
        <color theme="1"/>
        <rFont val="Arial"/>
        <family val="2"/>
      </rPr>
      <t xml:space="preserve">. </t>
    </r>
  </si>
  <si>
    <r>
      <t xml:space="preserve">Reporte OCI: </t>
    </r>
    <r>
      <rPr>
        <sz val="8"/>
        <color theme="1"/>
        <rFont val="Arial"/>
        <family val="2"/>
      </rPr>
      <t xml:space="preserve">Se adelantó a lo largo de la vigencia 2024 la revisión, modificación y ejecución de las actividades formuladas en el Plan de fomento de la cultura del autocontrol, así mismo, la actualización del  MANUAL DE AUDITORÍA INTERNA [CCSE-MN-001] se presentó en el Comité Institucional de Coordinación de Control Interno del 20 de diciembre de 2024 (Acta y publicación en proceso de finalización). Teniendo en cuenta lo anterior, se califica la acción como </t>
    </r>
    <r>
      <rPr>
        <b/>
        <sz val="8"/>
        <color theme="1"/>
        <rFont val="Arial"/>
        <family val="2"/>
      </rPr>
      <t>"Terminada".</t>
    </r>
  </si>
  <si>
    <r>
      <t xml:space="preserve">Reporte OCI: </t>
    </r>
    <r>
      <rPr>
        <sz val="8"/>
        <color theme="1"/>
        <rFont val="Arial"/>
        <family val="2"/>
      </rPr>
      <t xml:space="preserve">El 26 de noviembre de 2024 se adelantó la capacitación respecto al Sistema de  Administración del Riesgo de Lavado de Activos y Financiación al Terrorismo –SARLAFT–, así como la modificación y presentación del ajuste del Código de ética del Auditor de Canal Capital en el Comité Institucional de Coordinación de Control Interno del 20 de diciembre de 2024, el cual se encuentra en proceso de publicación por parte del área de Planeación. Teniendo en cuenta lo anterior, se califica la acción como </t>
    </r>
    <r>
      <rPr>
        <b/>
        <sz val="8"/>
        <color theme="1"/>
        <rFont val="Arial"/>
        <family val="2"/>
      </rPr>
      <t>"Terminada"</t>
    </r>
    <r>
      <rPr>
        <sz val="8"/>
        <color theme="1"/>
        <rFont val="Arial"/>
        <family val="2"/>
      </rPr>
      <t xml:space="preserve">. </t>
    </r>
  </si>
  <si>
    <r>
      <t xml:space="preserve">Reporte OCI: </t>
    </r>
    <r>
      <rPr>
        <sz val="8"/>
        <color theme="1"/>
        <rFont val="Arial"/>
        <family val="2"/>
      </rPr>
      <t xml:space="preserve">Se adelantó la revisión, modificación y presentación de los ajustes adelantados al Estatuto de Auditoría - Canal Capital y Manual de Auditoría Interna - Canal Capital en el Comité Institucional de Coordinación de Control Interno del 20 de diciembre de 2024, dichos documentos se encuentran en proceso de publicación en la intranet por parte del área de Planeación. Teniendo en cuenta lo anterior, se califica la acción como </t>
    </r>
    <r>
      <rPr>
        <b/>
        <sz val="8"/>
        <color theme="1"/>
        <rFont val="Arial"/>
        <family val="2"/>
      </rPr>
      <t>"Terminada"</t>
    </r>
    <r>
      <rPr>
        <sz val="8"/>
        <color theme="1"/>
        <rFont val="Arial"/>
        <family val="2"/>
      </rPr>
      <t xml:space="preserve">. </t>
    </r>
  </si>
  <si>
    <t>Base de datos y correos electrónicos 
https://drive.google.com/drive/folders/1RyljnRg_W1M_0Epir43beTv260JnzqlO</t>
  </si>
  <si>
    <r>
      <t xml:space="preserve">Reporte G. Documental: </t>
    </r>
    <r>
      <rPr>
        <sz val="8"/>
        <color theme="1"/>
        <rFont val="Arial"/>
        <family val="2"/>
      </rPr>
      <t xml:space="preserve">Se atendieron las solicitudes de préstamos realizadas al archivo central.
</t>
    </r>
    <r>
      <rPr>
        <b/>
        <sz val="8"/>
        <color theme="1"/>
        <rFont val="Arial"/>
        <family val="2"/>
      </rPr>
      <t xml:space="preserve">Análisis OCI: </t>
    </r>
    <r>
      <rPr>
        <sz val="8"/>
        <color theme="1"/>
        <rFont val="Arial"/>
        <family val="2"/>
      </rPr>
      <t xml:space="preserve">Se verifica la base de datos entregada por el proceso en la cual se registran los "prestamos" de expedientes en digital que son requeridos al área; sin embargo, se recomienda al área que se aporte la totalidad de soportes para verificación de cumplimiento de las acciones, así como de revisión de lo formulado, teniendo en cuenta que los expedientes remitidos vía digital </t>
    </r>
    <r>
      <rPr>
        <b/>
        <sz val="8"/>
        <color theme="1"/>
        <rFont val="Arial"/>
        <family val="2"/>
      </rPr>
      <t xml:space="preserve">no </t>
    </r>
    <r>
      <rPr>
        <sz val="8"/>
        <color theme="1"/>
        <rFont val="Arial"/>
        <family val="2"/>
      </rPr>
      <t xml:space="preserve">son retornados al área, a diferencia de los expedientes físicos, por lo que deberá analizarse si en efecto es un préstamo o atención de solicitud de remisión de información de un expediente. Teniendo en cuenta la trazabilidad de ejecución de las actividades se califica como </t>
    </r>
    <r>
      <rPr>
        <b/>
        <sz val="8"/>
        <color theme="1"/>
        <rFont val="Arial"/>
        <family val="2"/>
      </rPr>
      <t>"Terminada"</t>
    </r>
    <r>
      <rPr>
        <sz val="8"/>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</si>
</sst>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7"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0"/>
      <color theme="1"/>
      <name val="Arial"/>
      <family val="2"/>
    </font>
    <font>
      <sz val="9"/>
      <color theme="1"/>
      <name val="Arial"/>
      <family val="2"/>
    </font>
    <font>
      <b/>
      <sz val="10"/>
      <color theme="1"/>
      <name val="Arial"/>
      <family val="2"/>
    </font>
    <font>
      <sz val="11"/>
      <color theme="1"/>
      <name val="Calibri"/>
      <family val="2"/>
      <scheme val="minor"/>
    </font>
    <font>
      <sz val="10"/>
      <name val="Arial Narrow"/>
      <family val="2"/>
    </font>
    <font>
      <sz val="10"/>
      <name val="Arial Narrow"/>
      <family val="2"/>
      <charset val="1"/>
    </font>
    <font>
      <sz val="8"/>
      <name val="Calibri"/>
      <family val="2"/>
      <scheme val="minor"/>
    </font>
    <font>
      <sz val="10"/>
      <color theme="1"/>
      <name val="Arial Narrow"/>
      <family val="2"/>
    </font>
    <font>
      <b/>
      <sz val="9"/>
      <color rgb="FF000000"/>
      <name val="Arial"/>
      <family val="2"/>
    </font>
    <font>
      <sz val="9"/>
      <color theme="1"/>
      <name val="Symbol"/>
      <family val="1"/>
      <charset val="2"/>
    </font>
    <font>
      <sz val="9"/>
      <color rgb="FF000000"/>
      <name val="Arial"/>
      <family val="2"/>
    </font>
    <font>
      <sz val="9"/>
      <color rgb="FF1F1F1F"/>
      <name val="Arial"/>
      <family val="2"/>
    </font>
    <font>
      <sz val="8"/>
      <color theme="1"/>
      <name val="Arial"/>
      <family val="2"/>
    </font>
    <font>
      <b/>
      <sz val="8"/>
      <color theme="1"/>
      <name val="Arial"/>
      <family val="2"/>
    </font>
    <font>
      <sz val="8"/>
      <name val="Arial"/>
      <family val="2"/>
    </font>
    <font>
      <b/>
      <sz val="8"/>
      <name val="Arial"/>
      <family val="2"/>
    </font>
    <font>
      <b/>
      <sz val="9"/>
      <color theme="0"/>
      <name val="Arial"/>
      <family val="2"/>
    </font>
    <font>
      <b/>
      <sz val="8"/>
      <color theme="0"/>
      <name val="Arial"/>
      <family val="2"/>
    </font>
    <font>
      <sz val="8"/>
      <color rgb="FF000000"/>
      <name val="Arial"/>
      <family val="2"/>
    </font>
  </fonts>
  <fills count="24">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6" tint="-0.499984740745262"/>
        <bgColor indexed="64"/>
      </patternFill>
    </fill>
  </fills>
  <borders count="62">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8">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 fillId="0" borderId="0"/>
    <xf numFmtId="0" fontId="2" fillId="0" borderId="0"/>
    <xf numFmtId="44" fontId="11" fillId="0" borderId="0" applyFont="0" applyFill="0" applyBorder="0" applyAlignment="0" applyProtection="0"/>
  </cellStyleXfs>
  <cellXfs count="419">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23" xfId="0" applyBorder="1"/>
    <xf numFmtId="0" fontId="12"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4" xfId="0" applyFont="1" applyBorder="1" applyAlignment="1">
      <alignment horizontal="center" vertical="center"/>
    </xf>
    <xf numFmtId="0" fontId="7" fillId="0" borderId="35" xfId="0" applyFont="1" applyBorder="1" applyAlignment="1">
      <alignment vertical="center" wrapText="1"/>
    </xf>
    <xf numFmtId="0" fontId="7" fillId="0" borderId="36" xfId="0" applyFont="1" applyBorder="1" applyAlignment="1">
      <alignment vertical="center" wrapText="1"/>
    </xf>
    <xf numFmtId="0" fontId="7" fillId="0" borderId="34" xfId="0" applyFont="1" applyBorder="1" applyAlignment="1">
      <alignment vertical="center" wrapText="1"/>
    </xf>
    <xf numFmtId="0" fontId="12" fillId="0" borderId="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4" xfId="0" applyFont="1" applyBorder="1" applyAlignment="1">
      <alignment horizontal="center" vertical="center" wrapText="1"/>
    </xf>
    <xf numFmtId="0" fontId="5" fillId="2" borderId="4" xfId="1" applyFont="1" applyFill="1" applyBorder="1" applyAlignment="1">
      <alignment vertical="center" wrapText="1"/>
    </xf>
    <xf numFmtId="0" fontId="16" fillId="4" borderId="24" xfId="0" applyFont="1" applyFill="1" applyBorder="1" applyAlignment="1">
      <alignment horizontal="center" vertical="center" wrapText="1"/>
    </xf>
    <xf numFmtId="0" fontId="9" fillId="0" borderId="37" xfId="0" applyFont="1" applyBorder="1" applyAlignment="1">
      <alignment horizontal="left" vertical="center" wrapText="1" indent="5"/>
    </xf>
    <xf numFmtId="0" fontId="9" fillId="0" borderId="26" xfId="0" applyFont="1" applyBorder="1" applyAlignment="1">
      <alignment horizontal="left" vertical="center" wrapText="1" indent="5"/>
    </xf>
    <xf numFmtId="0" fontId="8" fillId="0" borderId="37" xfId="0" applyFont="1" applyBorder="1" applyAlignment="1">
      <alignment horizontal="left" vertical="center" wrapText="1" indent="5"/>
    </xf>
    <xf numFmtId="0" fontId="8" fillId="0" borderId="26" xfId="0" applyFont="1" applyBorder="1" applyAlignment="1">
      <alignment horizontal="left" vertical="center" wrapText="1" indent="5"/>
    </xf>
    <xf numFmtId="0" fontId="0" fillId="0" borderId="4" xfId="0" applyBorder="1"/>
    <xf numFmtId="0" fontId="8"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9"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16" fillId="0" borderId="4" xfId="0" applyFont="1" applyBorder="1" applyAlignment="1">
      <alignment horizontal="center" vertical="center" wrapText="1"/>
    </xf>
    <xf numFmtId="0" fontId="16" fillId="4" borderId="41"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12" xfId="0" applyFont="1" applyBorder="1" applyAlignment="1">
      <alignment horizontal="justify" vertical="center" wrapText="1"/>
    </xf>
    <xf numFmtId="0" fontId="18"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6" fillId="5" borderId="8" xfId="0" applyFont="1" applyFill="1" applyBorder="1" applyAlignment="1">
      <alignment horizontal="center" vertical="center" wrapText="1"/>
    </xf>
    <xf numFmtId="0" fontId="19" fillId="0" borderId="0" xfId="0" applyFont="1" applyAlignment="1">
      <alignment horizontal="left" vertical="center" wrapText="1"/>
    </xf>
    <xf numFmtId="0" fontId="20"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20" fillId="0" borderId="0" xfId="0" applyFont="1" applyProtection="1">
      <protection locked="0"/>
    </xf>
    <xf numFmtId="9" fontId="20" fillId="0" borderId="0" xfId="4" applyFont="1" applyAlignment="1" applyProtection="1">
      <alignment horizontal="center" vertical="center"/>
      <protection locked="0"/>
    </xf>
    <xf numFmtId="17" fontId="20" fillId="0" borderId="0" xfId="0" quotePrefix="1" applyNumberFormat="1" applyFont="1" applyAlignment="1">
      <alignment horizontal="left" vertical="center"/>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9" fontId="21" fillId="0" borderId="0" xfId="4" applyFont="1" applyAlignment="1">
      <alignment horizontal="center" vertical="center"/>
    </xf>
    <xf numFmtId="14" fontId="22" fillId="0" borderId="0" xfId="0" applyNumberFormat="1" applyFont="1" applyAlignment="1">
      <alignment horizontal="left" vertical="center"/>
    </xf>
    <xf numFmtId="0" fontId="23" fillId="10" borderId="47" xfId="0" applyFont="1" applyFill="1" applyBorder="1" applyAlignment="1" applyProtection="1">
      <alignment horizontal="center" vertical="center"/>
      <protection locked="0"/>
    </xf>
    <xf numFmtId="0" fontId="23" fillId="10" borderId="42" xfId="0" applyFont="1" applyFill="1" applyBorder="1" applyAlignment="1" applyProtection="1">
      <alignment horizontal="center" vertical="center" wrapText="1"/>
      <protection locked="0"/>
    </xf>
    <xf numFmtId="0" fontId="23" fillId="10" borderId="42" xfId="0" applyFont="1" applyFill="1" applyBorder="1" applyAlignment="1" applyProtection="1">
      <alignment horizontal="center" vertical="center"/>
      <protection locked="0"/>
    </xf>
    <xf numFmtId="0" fontId="23" fillId="11" borderId="54" xfId="0" applyFont="1" applyFill="1" applyBorder="1" applyAlignment="1" applyProtection="1">
      <alignment horizontal="center" vertical="center" wrapText="1"/>
      <protection locked="0"/>
    </xf>
    <xf numFmtId="0" fontId="23" fillId="11" borderId="42" xfId="0" applyFont="1" applyFill="1" applyBorder="1" applyAlignment="1" applyProtection="1">
      <alignment horizontal="center" vertical="center" wrapText="1"/>
      <protection locked="0"/>
    </xf>
    <xf numFmtId="0" fontId="23" fillId="11" borderId="50" xfId="0" applyFont="1" applyFill="1" applyBorder="1" applyAlignment="1" applyProtection="1">
      <alignment horizontal="center" vertical="center" wrapText="1"/>
      <protection locked="0"/>
    </xf>
    <xf numFmtId="0" fontId="23" fillId="17" borderId="42" xfId="0" applyFont="1" applyFill="1" applyBorder="1" applyAlignment="1" applyProtection="1">
      <alignment horizontal="center" vertical="center" wrapText="1"/>
      <protection locked="0"/>
    </xf>
    <xf numFmtId="0" fontId="23" fillId="17" borderId="50" xfId="0" applyFont="1" applyFill="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7" xfId="0" applyFont="1" applyBorder="1" applyAlignment="1" applyProtection="1">
      <alignment horizontal="justify" vertical="center" wrapText="1"/>
      <protection locked="0"/>
    </xf>
    <xf numFmtId="0" fontId="22" fillId="0" borderId="8" xfId="0" applyFont="1" applyBorder="1" applyAlignment="1" applyProtection="1">
      <alignment horizontal="center" vertical="center" wrapText="1"/>
      <protection locked="0"/>
    </xf>
    <xf numFmtId="0" fontId="22" fillId="0" borderId="7" xfId="0" applyFont="1" applyBorder="1" applyAlignment="1">
      <alignment horizontal="center" vertical="center" wrapText="1"/>
    </xf>
    <xf numFmtId="9" fontId="22" fillId="0" borderId="7" xfId="4" applyFont="1" applyBorder="1" applyAlignment="1" applyProtection="1">
      <alignment horizontal="center" vertical="center" wrapText="1"/>
    </xf>
    <xf numFmtId="0" fontId="22" fillId="0" borderId="51" xfId="0" applyFont="1" applyBorder="1" applyAlignment="1">
      <alignment horizontal="center" vertical="center" wrapText="1"/>
    </xf>
    <xf numFmtId="0" fontId="23" fillId="0" borderId="22" xfId="0" applyFont="1" applyBorder="1" applyAlignment="1">
      <alignment horizontal="center" vertical="center" wrapText="1"/>
    </xf>
    <xf numFmtId="0" fontId="22" fillId="0" borderId="55"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9" fontId="22" fillId="0" borderId="7" xfId="0" applyNumberFormat="1" applyFont="1" applyBorder="1" applyAlignment="1" applyProtection="1">
      <alignment horizontal="center" vertical="center" wrapText="1"/>
      <protection locked="0"/>
    </xf>
    <xf numFmtId="9" fontId="22" fillId="0" borderId="7" xfId="4" applyFont="1" applyBorder="1" applyAlignment="1" applyProtection="1">
      <alignment horizontal="center" vertical="center" wrapText="1"/>
      <protection locked="0"/>
    </xf>
    <xf numFmtId="9" fontId="22" fillId="0" borderId="6" xfId="0" applyNumberFormat="1" applyFont="1" applyBorder="1" applyAlignment="1">
      <alignment horizontal="center" vertical="center" wrapText="1"/>
    </xf>
    <xf numFmtId="9" fontId="22" fillId="0" borderId="7" xfId="0" applyNumberFormat="1" applyFont="1" applyBorder="1" applyAlignment="1">
      <alignment horizontal="center" vertical="center" wrapText="1"/>
    </xf>
    <xf numFmtId="0" fontId="22" fillId="0" borderId="51" xfId="4" applyNumberFormat="1" applyFont="1" applyFill="1" applyBorder="1" applyAlignment="1" applyProtection="1">
      <alignment horizontal="center" vertical="center" wrapText="1"/>
    </xf>
    <xf numFmtId="0" fontId="22" fillId="0" borderId="56" xfId="0" applyFont="1" applyBorder="1" applyAlignment="1">
      <alignment horizontal="center" vertical="center" wrapText="1"/>
    </xf>
    <xf numFmtId="0" fontId="22" fillId="0" borderId="6" xfId="0" applyFont="1" applyBorder="1" applyAlignment="1" applyProtection="1">
      <alignment horizontal="left" vertical="center" wrapText="1"/>
      <protection locked="0"/>
    </xf>
    <xf numFmtId="14" fontId="22" fillId="0" borderId="18" xfId="0" applyNumberFormat="1" applyFont="1" applyBorder="1" applyAlignment="1" applyProtection="1">
      <alignment horizontal="center" vertical="center" wrapText="1"/>
      <protection locked="0"/>
    </xf>
    <xf numFmtId="14" fontId="22" fillId="0" borderId="30" xfId="0" applyNumberFormat="1" applyFont="1" applyBorder="1" applyAlignment="1" applyProtection="1">
      <alignment horizontal="center" vertical="center" wrapText="1"/>
      <protection locked="0"/>
    </xf>
    <xf numFmtId="0" fontId="22" fillId="0" borderId="51" xfId="0" applyFont="1" applyBorder="1" applyAlignment="1" applyProtection="1">
      <alignment horizontal="center" vertical="center" wrapText="1"/>
      <protection locked="0"/>
    </xf>
    <xf numFmtId="15" fontId="20" fillId="0" borderId="14" xfId="0" applyNumberFormat="1" applyFont="1" applyBorder="1" applyAlignment="1" applyProtection="1">
      <alignment horizontal="center" vertical="center"/>
      <protection locked="0"/>
    </xf>
    <xf numFmtId="0" fontId="20" fillId="0" borderId="14" xfId="0" applyFont="1" applyBorder="1" applyAlignment="1" applyProtection="1">
      <alignment horizontal="left" vertical="center" wrapText="1"/>
      <protection locked="0"/>
    </xf>
    <xf numFmtId="0" fontId="20" fillId="0" borderId="14" xfId="0" applyFont="1" applyBorder="1" applyAlignment="1" applyProtection="1">
      <alignment horizontal="center" vertical="center"/>
      <protection locked="0"/>
    </xf>
    <xf numFmtId="9" fontId="20" fillId="0" borderId="14" xfId="4" applyFont="1" applyBorder="1" applyAlignment="1" applyProtection="1">
      <alignment horizontal="center" vertical="center"/>
    </xf>
    <xf numFmtId="0" fontId="20" fillId="0" borderId="14" xfId="0" applyFont="1" applyBorder="1" applyAlignment="1">
      <alignment horizontal="center" vertical="center"/>
    </xf>
    <xf numFmtId="0" fontId="21" fillId="0" borderId="14" xfId="0" applyFont="1" applyBorder="1" applyAlignment="1" applyProtection="1">
      <alignment vertical="center" wrapText="1"/>
      <protection locked="0"/>
    </xf>
    <xf numFmtId="0" fontId="20" fillId="0" borderId="14" xfId="0" applyFont="1" applyBorder="1" applyAlignment="1" applyProtection="1">
      <alignment vertical="center" wrapText="1"/>
      <protection locked="0"/>
    </xf>
    <xf numFmtId="9" fontId="20" fillId="0" borderId="14" xfId="4" applyFont="1" applyBorder="1" applyAlignment="1" applyProtection="1">
      <alignment horizontal="center" vertical="center"/>
      <protection locked="0"/>
    </xf>
    <xf numFmtId="0" fontId="20" fillId="0" borderId="14" xfId="0" applyFont="1" applyBorder="1" applyAlignment="1" applyProtection="1">
      <alignment horizontal="justify" vertical="center" wrapText="1"/>
      <protection locked="0"/>
    </xf>
    <xf numFmtId="0" fontId="22" fillId="0" borderId="9"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pplyProtection="1">
      <alignment horizontal="justify" vertical="center" wrapText="1"/>
      <protection locked="0"/>
    </xf>
    <xf numFmtId="0" fontId="22" fillId="0" borderId="10" xfId="0" applyFont="1" applyBorder="1" applyAlignment="1" applyProtection="1">
      <alignment horizontal="center" vertical="center" wrapText="1"/>
      <protection locked="0"/>
    </xf>
    <xf numFmtId="0" fontId="22" fillId="0" borderId="4" xfId="0" applyFont="1" applyBorder="1" applyAlignment="1">
      <alignment horizontal="center" vertical="center" wrapText="1"/>
    </xf>
    <xf numFmtId="9" fontId="22" fillId="0" borderId="4" xfId="4" applyFont="1" applyBorder="1" applyAlignment="1" applyProtection="1">
      <alignment horizontal="center" vertical="center" wrapText="1"/>
    </xf>
    <xf numFmtId="0" fontId="22" fillId="0" borderId="5" xfId="0" applyFont="1" applyBorder="1" applyAlignment="1">
      <alignment horizontal="center" vertical="center" wrapText="1"/>
    </xf>
    <xf numFmtId="0" fontId="23" fillId="0" borderId="43" xfId="0" applyFont="1" applyBorder="1" applyAlignment="1">
      <alignment horizontal="center" vertical="center" wrapText="1"/>
    </xf>
    <xf numFmtId="0" fontId="22" fillId="0" borderId="16"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9" fontId="22" fillId="0" borderId="4" xfId="0" applyNumberFormat="1" applyFont="1" applyBorder="1" applyAlignment="1" applyProtection="1">
      <alignment horizontal="center" vertical="center" wrapText="1"/>
      <protection locked="0"/>
    </xf>
    <xf numFmtId="9" fontId="22" fillId="0" borderId="4" xfId="4" applyFont="1" applyBorder="1" applyAlignment="1" applyProtection="1">
      <alignment horizontal="center" vertical="center" wrapText="1"/>
      <protection locked="0"/>
    </xf>
    <xf numFmtId="9" fontId="22" fillId="0" borderId="9"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0" fontId="22" fillId="0" borderId="5" xfId="4" applyNumberFormat="1" applyFont="1" applyFill="1" applyBorder="1" applyAlignment="1" applyProtection="1">
      <alignment horizontal="center" vertical="center" wrapText="1"/>
    </xf>
    <xf numFmtId="0" fontId="22" fillId="0" borderId="46" xfId="0" applyFont="1" applyBorder="1" applyAlignment="1">
      <alignment horizontal="center" vertical="center" wrapText="1"/>
    </xf>
    <xf numFmtId="0" fontId="22" fillId="0" borderId="9" xfId="0" applyFont="1" applyBorder="1" applyAlignment="1" applyProtection="1">
      <alignment horizontal="left" vertical="center" wrapText="1"/>
      <protection locked="0"/>
    </xf>
    <xf numFmtId="14" fontId="22" fillId="0" borderId="4" xfId="0" applyNumberFormat="1" applyFont="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0" fillId="0" borderId="4" xfId="0" applyFont="1" applyBorder="1" applyAlignment="1" applyProtection="1">
      <alignment horizontal="left" vertical="center" wrapText="1"/>
      <protection locked="0"/>
    </xf>
    <xf numFmtId="0" fontId="20" fillId="0" borderId="4" xfId="0" applyFont="1" applyBorder="1" applyAlignment="1" applyProtection="1">
      <alignment horizontal="center" vertical="center"/>
      <protection locked="0"/>
    </xf>
    <xf numFmtId="0" fontId="20" fillId="0" borderId="4" xfId="0" applyFont="1" applyBorder="1" applyAlignment="1" applyProtection="1">
      <alignment horizontal="justify" vertical="center" wrapText="1"/>
      <protection locked="0"/>
    </xf>
    <xf numFmtId="0" fontId="20" fillId="0" borderId="4" xfId="0" applyFont="1" applyBorder="1" applyAlignment="1" applyProtection="1">
      <alignment vertical="center"/>
      <protection locked="0"/>
    </xf>
    <xf numFmtId="0" fontId="21" fillId="0" borderId="14" xfId="0" applyFont="1" applyBorder="1" applyAlignment="1" applyProtection="1">
      <alignment horizontal="justify" vertical="center" wrapText="1"/>
      <protection locked="0"/>
    </xf>
    <xf numFmtId="0" fontId="20" fillId="0" borderId="4" xfId="0" applyFont="1" applyBorder="1" applyAlignment="1" applyProtection="1">
      <alignment horizontal="left" vertical="center"/>
      <protection locked="0"/>
    </xf>
    <xf numFmtId="0" fontId="21" fillId="0" borderId="4" xfId="0" applyFont="1" applyBorder="1" applyAlignment="1" applyProtection="1">
      <alignment vertical="center" wrapText="1"/>
      <protection locked="0"/>
    </xf>
    <xf numFmtId="0" fontId="22" fillId="2" borderId="4" xfId="0" applyFont="1" applyFill="1" applyBorder="1" applyAlignment="1" applyProtection="1">
      <alignment horizontal="center" vertical="center" wrapText="1"/>
      <protection locked="0"/>
    </xf>
    <xf numFmtId="0" fontId="22" fillId="2" borderId="16"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0" borderId="5" xfId="0" applyFont="1" applyBorder="1" applyAlignment="1" applyProtection="1">
      <alignment horizontal="center" vertical="center" wrapText="1"/>
      <protection locked="0"/>
    </xf>
    <xf numFmtId="14" fontId="20" fillId="0" borderId="4" xfId="0" applyNumberFormat="1" applyFont="1" applyBorder="1" applyAlignment="1" applyProtection="1">
      <alignment horizontal="center" vertical="center"/>
      <protection locked="0"/>
    </xf>
    <xf numFmtId="0" fontId="20" fillId="0" borderId="4" xfId="0" applyFont="1" applyBorder="1" applyAlignment="1" applyProtection="1">
      <alignment vertical="center" wrapText="1"/>
      <protection locked="0"/>
    </xf>
    <xf numFmtId="0" fontId="21" fillId="0" borderId="4" xfId="0" applyFont="1" applyBorder="1" applyAlignment="1" applyProtection="1">
      <alignment horizontal="justify" vertical="center" wrapText="1"/>
      <protection locked="0"/>
    </xf>
    <xf numFmtId="0" fontId="20" fillId="2" borderId="14" xfId="0" applyFont="1" applyFill="1" applyBorder="1" applyAlignment="1">
      <alignment horizontal="center" vertical="center"/>
    </xf>
    <xf numFmtId="0" fontId="20" fillId="0" borderId="42" xfId="0" applyFont="1" applyBorder="1" applyAlignment="1" applyProtection="1">
      <alignment horizontal="center" vertical="center"/>
      <protection locked="0"/>
    </xf>
    <xf numFmtId="9" fontId="20" fillId="0" borderId="4" xfId="4" applyFont="1" applyBorder="1" applyAlignment="1" applyProtection="1">
      <alignment horizontal="center" vertical="center"/>
    </xf>
    <xf numFmtId="0" fontId="20" fillId="0" borderId="42" xfId="0" applyFont="1" applyBorder="1" applyAlignment="1" applyProtection="1">
      <alignment horizontal="justify" vertical="center" wrapText="1"/>
      <protection locked="0"/>
    </xf>
    <xf numFmtId="0" fontId="20" fillId="0" borderId="42" xfId="0" applyFont="1" applyBorder="1" applyAlignment="1" applyProtection="1">
      <alignment vertical="center" wrapText="1"/>
      <protection locked="0"/>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5" fillId="22" borderId="14" xfId="0" applyFont="1" applyFill="1" applyBorder="1" applyAlignment="1">
      <alignment horizontal="center" vertical="center"/>
    </xf>
    <xf numFmtId="0" fontId="21" fillId="0" borderId="4"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1" fillId="0" borderId="0" xfId="0" applyFont="1" applyAlignment="1">
      <alignment horizontal="left" vertical="center"/>
    </xf>
    <xf numFmtId="0" fontId="20" fillId="0" borderId="14"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2"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23" fillId="14" borderId="14" xfId="0" applyFont="1" applyFill="1" applyBorder="1" applyAlignment="1" applyProtection="1">
      <alignment horizontal="center" vertical="center" wrapText="1"/>
      <protection locked="0"/>
    </xf>
    <xf numFmtId="0" fontId="23" fillId="14" borderId="42" xfId="0" applyFont="1" applyFill="1" applyBorder="1" applyAlignment="1" applyProtection="1">
      <alignment horizontal="center" vertical="center" wrapText="1"/>
      <protection locked="0"/>
    </xf>
    <xf numFmtId="0" fontId="23" fillId="14" borderId="20" xfId="0" applyFont="1" applyFill="1" applyBorder="1" applyAlignment="1" applyProtection="1">
      <alignment horizontal="center" vertical="center" wrapText="1"/>
      <protection locked="0"/>
    </xf>
    <xf numFmtId="0" fontId="23" fillId="14" borderId="47" xfId="0" applyFont="1" applyFill="1" applyBorder="1" applyAlignment="1" applyProtection="1">
      <alignment horizontal="center" vertical="center" wrapText="1"/>
      <protection locked="0"/>
    </xf>
    <xf numFmtId="0" fontId="22" fillId="0" borderId="16"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4" xfId="0" applyFont="1" applyBorder="1" applyAlignment="1">
      <alignment horizontal="left" vertical="center" wrapText="1"/>
    </xf>
    <xf numFmtId="15" fontId="20" fillId="0" borderId="42" xfId="0" applyNumberFormat="1" applyFont="1" applyBorder="1" applyAlignment="1" applyProtection="1">
      <alignment horizontal="center" vertical="center"/>
      <protection locked="0"/>
    </xf>
    <xf numFmtId="15" fontId="20" fillId="0" borderId="14" xfId="0" applyNumberFormat="1" applyFont="1" applyBorder="1" applyAlignment="1" applyProtection="1">
      <alignment horizontal="center" vertical="center"/>
      <protection locked="0"/>
    </xf>
    <xf numFmtId="0" fontId="23" fillId="17" borderId="14" xfId="0" applyFont="1" applyFill="1" applyBorder="1" applyAlignment="1" applyProtection="1">
      <alignment horizontal="center" vertical="center" wrapText="1"/>
      <protection locked="0"/>
    </xf>
    <xf numFmtId="0" fontId="23" fillId="17" borderId="42" xfId="0" applyFont="1" applyFill="1" applyBorder="1" applyAlignment="1" applyProtection="1">
      <alignment horizontal="center" vertical="center" wrapText="1"/>
      <protection locked="0"/>
    </xf>
    <xf numFmtId="0" fontId="21" fillId="21" borderId="14" xfId="0" applyFont="1" applyFill="1" applyBorder="1" applyAlignment="1">
      <alignment horizontal="center" vertical="center" wrapText="1"/>
    </xf>
    <xf numFmtId="0" fontId="21" fillId="21" borderId="12" xfId="0" applyFont="1" applyFill="1" applyBorder="1" applyAlignment="1">
      <alignment horizontal="center" vertical="center" wrapText="1"/>
    </xf>
    <xf numFmtId="9" fontId="21" fillId="21" borderId="14" xfId="4" applyFont="1" applyFill="1" applyBorder="1" applyAlignment="1">
      <alignment horizontal="center" vertical="center" wrapText="1"/>
    </xf>
    <xf numFmtId="9" fontId="21" fillId="21" borderId="12" xfId="4" applyFont="1" applyFill="1" applyBorder="1" applyAlignment="1">
      <alignment horizontal="center" vertical="center" wrapText="1"/>
    </xf>
    <xf numFmtId="0" fontId="21" fillId="21" borderId="14" xfId="0" applyFont="1" applyFill="1" applyBorder="1" applyAlignment="1">
      <alignment horizontal="center" vertical="center"/>
    </xf>
    <xf numFmtId="0" fontId="21" fillId="21" borderId="12" xfId="0" applyFont="1" applyFill="1" applyBorder="1" applyAlignment="1">
      <alignment horizontal="center" vertical="center"/>
    </xf>
    <xf numFmtId="0" fontId="21" fillId="21" borderId="21" xfId="0" applyFont="1" applyFill="1" applyBorder="1" applyAlignment="1">
      <alignment horizontal="center" vertical="center" wrapText="1"/>
    </xf>
    <xf numFmtId="0" fontId="21" fillId="21" borderId="13" xfId="0" applyFont="1" applyFill="1" applyBorder="1" applyAlignment="1">
      <alignment horizontal="center" vertical="center" wrapText="1"/>
    </xf>
    <xf numFmtId="0" fontId="20" fillId="0" borderId="42"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9" fontId="20" fillId="0" borderId="42" xfId="4" applyFont="1" applyBorder="1" applyAlignment="1" applyProtection="1">
      <alignment horizontal="center" vertical="center"/>
    </xf>
    <xf numFmtId="9" fontId="20" fillId="0" borderId="14" xfId="4" applyFont="1" applyBorder="1" applyAlignment="1" applyProtection="1">
      <alignment horizontal="center" vertical="center"/>
    </xf>
    <xf numFmtId="0" fontId="20" fillId="0" borderId="42" xfId="0" applyFont="1" applyBorder="1" applyAlignment="1">
      <alignment horizontal="center" vertical="center"/>
    </xf>
    <xf numFmtId="0" fontId="20" fillId="0" borderId="14" xfId="0" applyFont="1" applyBorder="1" applyAlignment="1">
      <alignment horizontal="center" vertical="center"/>
    </xf>
    <xf numFmtId="0" fontId="20" fillId="0" borderId="42" xfId="0" applyFont="1" applyBorder="1" applyAlignment="1" applyProtection="1">
      <alignment horizontal="justify" vertical="center" wrapText="1"/>
      <protection locked="0"/>
    </xf>
    <xf numFmtId="0" fontId="20" fillId="0" borderId="14" xfId="0" applyFont="1" applyBorder="1" applyAlignment="1" applyProtection="1">
      <alignment horizontal="justify" vertical="center" wrapText="1"/>
      <protection locked="0"/>
    </xf>
    <xf numFmtId="0" fontId="20" fillId="0" borderId="22"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3" fillId="13" borderId="14" xfId="0" applyFont="1" applyFill="1" applyBorder="1" applyAlignment="1" applyProtection="1">
      <alignment horizontal="center" vertical="center" wrapText="1"/>
      <protection locked="0"/>
    </xf>
    <xf numFmtId="0" fontId="23" fillId="13" borderId="42" xfId="0" applyFont="1" applyFill="1" applyBorder="1" applyAlignment="1" applyProtection="1">
      <alignment horizontal="center" vertical="center" wrapText="1"/>
      <protection locked="0"/>
    </xf>
    <xf numFmtId="0" fontId="23" fillId="10" borderId="14" xfId="0" applyFont="1" applyFill="1" applyBorder="1" applyAlignment="1" applyProtection="1">
      <alignment horizontal="center" vertical="center" wrapText="1"/>
      <protection locked="0"/>
    </xf>
    <xf numFmtId="0" fontId="23" fillId="9" borderId="31" xfId="0" applyFont="1" applyFill="1" applyBorder="1" applyAlignment="1" applyProtection="1">
      <alignment horizontal="center" vertical="center"/>
      <protection locked="0"/>
    </xf>
    <xf numFmtId="0" fontId="23" fillId="9" borderId="32" xfId="0" applyFont="1" applyFill="1" applyBorder="1" applyAlignment="1" applyProtection="1">
      <alignment horizontal="center" vertical="center"/>
      <protection locked="0"/>
    </xf>
    <xf numFmtId="0" fontId="23" fillId="9" borderId="33" xfId="0" applyFont="1" applyFill="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24" fillId="18" borderId="23" xfId="0" applyFont="1" applyFill="1" applyBorder="1" applyAlignment="1">
      <alignment horizontal="center" vertical="center"/>
    </xf>
    <xf numFmtId="0" fontId="24" fillId="18" borderId="28" xfId="0" applyFont="1" applyFill="1" applyBorder="1" applyAlignment="1">
      <alignment horizontal="center" vertical="center"/>
    </xf>
    <xf numFmtId="0" fontId="24" fillId="18" borderId="28" xfId="0" applyFont="1" applyFill="1" applyBorder="1" applyAlignment="1">
      <alignment horizontal="center" vertical="center" wrapText="1"/>
    </xf>
    <xf numFmtId="0" fontId="24" fillId="18" borderId="24" xfId="0" applyFont="1" applyFill="1" applyBorder="1" applyAlignment="1">
      <alignment horizontal="center" vertical="center"/>
    </xf>
    <xf numFmtId="15" fontId="21" fillId="19" borderId="20" xfId="0" applyNumberFormat="1" applyFont="1" applyFill="1" applyBorder="1" applyAlignment="1">
      <alignment horizontal="center" vertical="center" wrapText="1"/>
    </xf>
    <xf numFmtId="15" fontId="21" fillId="19" borderId="11" xfId="0" applyNumberFormat="1" applyFont="1" applyFill="1" applyBorder="1" applyAlignment="1">
      <alignment horizontal="center" vertical="center" wrapText="1"/>
    </xf>
    <xf numFmtId="0" fontId="21" fillId="19" borderId="14" xfId="0" applyFont="1" applyFill="1" applyBorder="1" applyAlignment="1">
      <alignment horizontal="center" vertical="center" wrapText="1"/>
    </xf>
    <xf numFmtId="0" fontId="21" fillId="19" borderId="12" xfId="0" applyFont="1" applyFill="1" applyBorder="1" applyAlignment="1">
      <alignment horizontal="center" vertical="center" wrapText="1"/>
    </xf>
    <xf numFmtId="9" fontId="21" fillId="19" borderId="14" xfId="4" applyFont="1" applyFill="1" applyBorder="1" applyAlignment="1">
      <alignment horizontal="center" vertical="center" wrapText="1"/>
    </xf>
    <xf numFmtId="9" fontId="21" fillId="19" borderId="12" xfId="4" applyFont="1" applyFill="1" applyBorder="1" applyAlignment="1">
      <alignment horizontal="center" vertical="center" wrapText="1"/>
    </xf>
    <xf numFmtId="0" fontId="21" fillId="19" borderId="14" xfId="0" applyFont="1" applyFill="1" applyBorder="1" applyAlignment="1">
      <alignment horizontal="center" vertical="center"/>
    </xf>
    <xf numFmtId="0" fontId="21" fillId="19" borderId="12" xfId="0" applyFont="1" applyFill="1" applyBorder="1" applyAlignment="1">
      <alignment horizontal="center" vertical="center"/>
    </xf>
    <xf numFmtId="0" fontId="21" fillId="19" borderId="21" xfId="0" applyFont="1" applyFill="1" applyBorder="1" applyAlignment="1">
      <alignment horizontal="center" vertical="center" wrapText="1"/>
    </xf>
    <xf numFmtId="0" fontId="21" fillId="19" borderId="13" xfId="0" applyFont="1" applyFill="1" applyBorder="1" applyAlignment="1">
      <alignment horizontal="center" vertical="center" wrapText="1"/>
    </xf>
    <xf numFmtId="0" fontId="23" fillId="16" borderId="31" xfId="0" applyFont="1" applyFill="1" applyBorder="1" applyAlignment="1" applyProtection="1">
      <alignment horizontal="center" vertical="center"/>
      <protection locked="0"/>
    </xf>
    <xf numFmtId="0" fontId="23" fillId="16" borderId="32" xfId="0" applyFont="1" applyFill="1" applyBorder="1" applyAlignment="1" applyProtection="1">
      <alignment horizontal="center" vertical="center"/>
      <protection locked="0"/>
    </xf>
    <xf numFmtId="0" fontId="23" fillId="16" borderId="49" xfId="0" applyFont="1" applyFill="1" applyBorder="1" applyAlignment="1" applyProtection="1">
      <alignment horizontal="center" vertical="center"/>
      <protection locked="0"/>
    </xf>
    <xf numFmtId="0" fontId="23" fillId="16" borderId="33" xfId="0" applyFont="1" applyFill="1" applyBorder="1" applyAlignment="1" applyProtection="1">
      <alignment horizontal="center" vertical="center"/>
      <protection locked="0"/>
    </xf>
    <xf numFmtId="0" fontId="21" fillId="0" borderId="0" xfId="0" applyFont="1" applyAlignment="1">
      <alignment horizontal="left"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3" fillId="10" borderId="20" xfId="0" applyFont="1" applyFill="1" applyBorder="1" applyAlignment="1" applyProtection="1">
      <alignment horizontal="center" vertical="center" wrapText="1"/>
      <protection locked="0"/>
    </xf>
    <xf numFmtId="0" fontId="23" fillId="10" borderId="14" xfId="0" applyFont="1" applyFill="1" applyBorder="1" applyAlignment="1" applyProtection="1">
      <alignment horizontal="center" vertical="center"/>
      <protection locked="0"/>
    </xf>
    <xf numFmtId="0" fontId="23" fillId="10" borderId="21" xfId="0" applyFont="1" applyFill="1" applyBorder="1" applyAlignment="1" applyProtection="1">
      <alignment horizontal="center" vertical="center"/>
      <protection locked="0"/>
    </xf>
    <xf numFmtId="0" fontId="23" fillId="10" borderId="48" xfId="0" applyFont="1" applyFill="1" applyBorder="1" applyAlignment="1" applyProtection="1">
      <alignment horizontal="center" vertical="center"/>
      <protection locked="0"/>
    </xf>
    <xf numFmtId="0" fontId="23" fillId="14" borderId="21" xfId="0" applyFont="1" applyFill="1" applyBorder="1" applyAlignment="1" applyProtection="1">
      <alignment horizontal="center" vertical="center" wrapText="1"/>
      <protection locked="0"/>
    </xf>
    <xf numFmtId="0" fontId="23" fillId="14" borderId="48" xfId="0" applyFont="1" applyFill="1" applyBorder="1" applyAlignment="1" applyProtection="1">
      <alignment horizontal="center" vertical="center" wrapText="1"/>
      <protection locked="0"/>
    </xf>
    <xf numFmtId="0" fontId="23" fillId="12" borderId="31" xfId="0" applyFont="1" applyFill="1" applyBorder="1" applyAlignment="1" applyProtection="1">
      <alignment horizontal="center" vertical="center"/>
      <protection locked="0"/>
    </xf>
    <xf numFmtId="0" fontId="23" fillId="12" borderId="32" xfId="0" applyFont="1" applyFill="1" applyBorder="1" applyAlignment="1" applyProtection="1">
      <alignment horizontal="center" vertical="center"/>
      <protection locked="0"/>
    </xf>
    <xf numFmtId="0" fontId="23" fillId="12" borderId="33" xfId="0" applyFont="1" applyFill="1" applyBorder="1" applyAlignment="1" applyProtection="1">
      <alignment horizontal="center" vertical="center"/>
      <protection locked="0"/>
    </xf>
    <xf numFmtId="0" fontId="23" fillId="17" borderId="21" xfId="0" applyFont="1" applyFill="1" applyBorder="1" applyAlignment="1" applyProtection="1">
      <alignment horizontal="center" vertical="center" wrapText="1"/>
      <protection locked="0"/>
    </xf>
    <xf numFmtId="0" fontId="23" fillId="17" borderId="48" xfId="0" applyFont="1" applyFill="1" applyBorder="1" applyAlignment="1" applyProtection="1">
      <alignment horizontal="center" vertical="center" wrapText="1"/>
      <protection locked="0"/>
    </xf>
    <xf numFmtId="0" fontId="22" fillId="0" borderId="42" xfId="0" applyFont="1" applyBorder="1" applyAlignment="1" applyProtection="1">
      <alignment horizontal="justify" vertical="center" wrapText="1"/>
      <protection locked="0"/>
    </xf>
    <xf numFmtId="0" fontId="22" fillId="0" borderId="14" xfId="0" applyFont="1" applyBorder="1" applyAlignment="1" applyProtection="1">
      <alignment horizontal="justify" vertical="center" wrapText="1"/>
      <protection locked="0"/>
    </xf>
    <xf numFmtId="0" fontId="20" fillId="0" borderId="0" xfId="0" applyFont="1" applyAlignment="1">
      <alignment horizontal="left" vertical="center"/>
    </xf>
    <xf numFmtId="0" fontId="22" fillId="0" borderId="5" xfId="0" applyFont="1" applyBorder="1" applyAlignment="1" applyProtection="1">
      <alignment horizontal="center" vertical="center" wrapText="1"/>
      <protection locked="0"/>
    </xf>
    <xf numFmtId="0" fontId="22" fillId="0" borderId="4" xfId="0" applyFont="1" applyBorder="1" applyAlignment="1">
      <alignment horizontal="center" vertical="center" wrapText="1"/>
    </xf>
    <xf numFmtId="9" fontId="22" fillId="0" borderId="4" xfId="0" applyNumberFormat="1" applyFont="1" applyBorder="1" applyAlignment="1">
      <alignment horizontal="center" vertical="center" wrapText="1"/>
    </xf>
    <xf numFmtId="0" fontId="22" fillId="0" borderId="5" xfId="4" applyNumberFormat="1" applyFont="1" applyFill="1" applyBorder="1" applyAlignment="1" applyProtection="1">
      <alignment horizontal="center" vertical="center" wrapText="1"/>
    </xf>
    <xf numFmtId="0" fontId="23" fillId="0" borderId="43" xfId="0" applyFont="1" applyBorder="1" applyAlignment="1">
      <alignment horizontal="center" vertical="center" wrapText="1"/>
    </xf>
    <xf numFmtId="0" fontId="22" fillId="0" borderId="46" xfId="0" applyFont="1" applyBorder="1" applyAlignment="1">
      <alignment horizontal="center" vertical="center" wrapText="1"/>
    </xf>
    <xf numFmtId="0" fontId="22" fillId="2" borderId="9"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14" fontId="22" fillId="0" borderId="42" xfId="0" applyNumberFormat="1" applyFont="1" applyBorder="1" applyAlignment="1" applyProtection="1">
      <alignment horizontal="center" vertical="center" wrapText="1"/>
      <protection locked="0"/>
    </xf>
    <xf numFmtId="14" fontId="22" fillId="0" borderId="14" xfId="0" applyNumberFormat="1" applyFont="1" applyBorder="1" applyAlignment="1" applyProtection="1">
      <alignment horizontal="center" vertical="center" wrapText="1"/>
      <protection locked="0"/>
    </xf>
    <xf numFmtId="0" fontId="22" fillId="0" borderId="5" xfId="0" applyFont="1" applyBorder="1" applyAlignment="1">
      <alignment horizontal="center" vertical="center" wrapText="1"/>
    </xf>
    <xf numFmtId="9" fontId="22" fillId="0" borderId="9" xfId="0" applyNumberFormat="1" applyFont="1" applyBorder="1" applyAlignment="1">
      <alignment horizontal="center" vertical="center" wrapText="1"/>
    </xf>
    <xf numFmtId="0" fontId="23" fillId="13" borderId="21" xfId="0" applyFont="1" applyFill="1" applyBorder="1" applyAlignment="1" applyProtection="1">
      <alignment horizontal="center" vertical="center" wrapText="1"/>
      <protection locked="0"/>
    </xf>
    <xf numFmtId="0" fontId="23" fillId="13" borderId="48"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3" fillId="17" borderId="18" xfId="0" applyFont="1" applyFill="1" applyBorder="1" applyAlignment="1" applyProtection="1">
      <alignment horizontal="center" vertical="center" wrapText="1"/>
      <protection locked="0"/>
    </xf>
    <xf numFmtId="0" fontId="23" fillId="17" borderId="57" xfId="0" applyFont="1" applyFill="1" applyBorder="1" applyAlignment="1" applyProtection="1">
      <alignment horizontal="center" vertical="center" wrapText="1"/>
      <protection locked="0"/>
    </xf>
    <xf numFmtId="0" fontId="23" fillId="17" borderId="51" xfId="0" applyFont="1" applyFill="1" applyBorder="1" applyAlignment="1" applyProtection="1">
      <alignment horizontal="center" vertical="center" wrapText="1"/>
      <protection locked="0"/>
    </xf>
    <xf numFmtId="0" fontId="23" fillId="17" borderId="55" xfId="0" applyFont="1" applyFill="1" applyBorder="1" applyAlignment="1" applyProtection="1">
      <alignment horizontal="center" vertical="center" wrapText="1"/>
      <protection locked="0"/>
    </xf>
    <xf numFmtId="0" fontId="22" fillId="2" borderId="42"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3" fillId="17" borderId="20" xfId="0" applyFont="1" applyFill="1" applyBorder="1" applyAlignment="1" applyProtection="1">
      <alignment horizontal="center" vertical="center" wrapText="1"/>
      <protection locked="0"/>
    </xf>
    <xf numFmtId="0" fontId="23" fillId="17" borderId="47" xfId="0" applyFont="1" applyFill="1" applyBorder="1" applyAlignment="1" applyProtection="1">
      <alignment horizontal="center" vertical="center" wrapText="1"/>
      <protection locked="0"/>
    </xf>
    <xf numFmtId="9" fontId="22" fillId="0" borderId="4" xfId="4" applyFont="1" applyBorder="1" applyAlignment="1" applyProtection="1">
      <alignment horizontal="center" vertical="center" wrapText="1"/>
      <protection locked="0"/>
    </xf>
    <xf numFmtId="9" fontId="22" fillId="0" borderId="4" xfId="0" applyNumberFormat="1" applyFont="1" applyBorder="1" applyAlignment="1" applyProtection="1">
      <alignment horizontal="center" vertical="center" wrapText="1"/>
      <protection locked="0"/>
    </xf>
    <xf numFmtId="0" fontId="10" fillId="0" borderId="27" xfId="0"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10" fillId="0" borderId="59" xfId="0" applyFont="1" applyBorder="1" applyAlignment="1">
      <alignment horizontal="center" vertical="center" wrapText="1"/>
    </xf>
    <xf numFmtId="0" fontId="10" fillId="0" borderId="60" xfId="0" applyFont="1" applyBorder="1" applyAlignment="1">
      <alignment horizontal="center" vertical="center"/>
    </xf>
    <xf numFmtId="0" fontId="10" fillId="0" borderId="58" xfId="0" applyFont="1" applyBorder="1" applyAlignment="1">
      <alignment horizontal="center" vertical="center"/>
    </xf>
    <xf numFmtId="0" fontId="10" fillId="0" borderId="37" xfId="0" applyFont="1" applyBorder="1" applyAlignment="1">
      <alignment horizontal="center" vertical="center"/>
    </xf>
    <xf numFmtId="0" fontId="10" fillId="0" borderId="61" xfId="0" applyFont="1" applyBorder="1" applyAlignment="1">
      <alignment horizontal="center" vertical="center"/>
    </xf>
    <xf numFmtId="0" fontId="10" fillId="0" borderId="26" xfId="0" applyFont="1" applyBorder="1" applyAlignment="1">
      <alignment horizontal="center" vertical="center"/>
    </xf>
    <xf numFmtId="0" fontId="20" fillId="0" borderId="2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3" fillId="15" borderId="31" xfId="0" applyFont="1" applyFill="1" applyBorder="1" applyAlignment="1" applyProtection="1">
      <alignment horizontal="center" vertical="center"/>
      <protection locked="0"/>
    </xf>
    <xf numFmtId="0" fontId="23" fillId="15" borderId="32" xfId="0" applyFont="1" applyFill="1" applyBorder="1" applyAlignment="1" applyProtection="1">
      <alignment horizontal="center" vertical="center"/>
      <protection locked="0"/>
    </xf>
    <xf numFmtId="0" fontId="23" fillId="15" borderId="33" xfId="0" applyFont="1" applyFill="1" applyBorder="1" applyAlignment="1" applyProtection="1">
      <alignment horizontal="center" vertical="center"/>
      <protection locked="0"/>
    </xf>
    <xf numFmtId="0" fontId="22" fillId="0" borderId="4" xfId="0" applyFont="1" applyBorder="1" applyAlignment="1" applyProtection="1">
      <alignment horizontal="justify" vertical="center" wrapText="1"/>
      <protection locked="0"/>
    </xf>
    <xf numFmtId="0" fontId="22" fillId="0" borderId="10"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9" fontId="22" fillId="0" borderId="4" xfId="4" applyFont="1" applyBorder="1" applyAlignment="1" applyProtection="1">
      <alignment horizontal="center" vertical="center" wrapText="1"/>
    </xf>
    <xf numFmtId="0" fontId="23" fillId="11" borderId="14" xfId="0" applyFont="1" applyFill="1" applyBorder="1" applyAlignment="1" applyProtection="1">
      <alignment horizontal="center" vertical="center" wrapText="1"/>
      <protection locked="0"/>
    </xf>
    <xf numFmtId="0" fontId="23" fillId="11" borderId="42" xfId="0" applyFont="1" applyFill="1" applyBorder="1" applyAlignment="1" applyProtection="1">
      <alignment horizontal="center" vertical="center" wrapText="1"/>
      <protection locked="0"/>
    </xf>
    <xf numFmtId="0" fontId="23" fillId="11" borderId="45" xfId="0" applyFont="1" applyFill="1" applyBorder="1" applyAlignment="1" applyProtection="1">
      <alignment horizontal="center" vertical="center" wrapText="1"/>
      <protection locked="0"/>
    </xf>
    <xf numFmtId="0" fontId="23" fillId="11" borderId="53" xfId="0" applyFont="1" applyFill="1" applyBorder="1" applyAlignment="1" applyProtection="1">
      <alignment horizontal="center" vertical="center" wrapText="1"/>
      <protection locked="0"/>
    </xf>
    <xf numFmtId="0" fontId="23" fillId="13" borderId="20" xfId="0" applyFont="1" applyFill="1" applyBorder="1" applyAlignment="1" applyProtection="1">
      <alignment horizontal="center" vertical="center" wrapText="1"/>
      <protection locked="0"/>
    </xf>
    <xf numFmtId="0" fontId="23" fillId="13" borderId="47" xfId="0" applyFont="1" applyFill="1" applyBorder="1" applyAlignment="1" applyProtection="1">
      <alignment horizontal="center" vertical="center" wrapText="1"/>
      <protection locked="0"/>
    </xf>
    <xf numFmtId="0" fontId="23" fillId="10" borderId="42" xfId="0" applyFont="1" applyFill="1" applyBorder="1" applyAlignment="1" applyProtection="1">
      <alignment horizontal="center" vertical="center" wrapText="1"/>
      <protection locked="0"/>
    </xf>
    <xf numFmtId="0" fontId="23" fillId="11" borderId="14" xfId="0" applyFont="1" applyFill="1" applyBorder="1" applyAlignment="1" applyProtection="1">
      <alignment horizontal="center" vertical="center" textRotation="90" wrapText="1"/>
      <protection locked="0"/>
    </xf>
    <xf numFmtId="0" fontId="23" fillId="11" borderId="42" xfId="0" applyFont="1" applyFill="1" applyBorder="1" applyAlignment="1" applyProtection="1">
      <alignment horizontal="center" vertical="center" textRotation="90" wrapText="1"/>
      <protection locked="0"/>
    </xf>
    <xf numFmtId="0" fontId="23" fillId="8" borderId="52" xfId="0" applyFont="1" applyFill="1" applyBorder="1" applyAlignment="1" applyProtection="1">
      <alignment horizontal="center" vertical="center"/>
      <protection locked="0"/>
    </xf>
    <xf numFmtId="0" fontId="23" fillId="8" borderId="32" xfId="0" applyFont="1" applyFill="1" applyBorder="1" applyAlignment="1" applyProtection="1">
      <alignment horizontal="center" vertical="center"/>
      <protection locked="0"/>
    </xf>
    <xf numFmtId="0" fontId="23" fillId="8" borderId="49" xfId="0" applyFont="1" applyFill="1" applyBorder="1" applyAlignment="1" applyProtection="1">
      <alignment horizontal="center" vertical="center"/>
      <protection locked="0"/>
    </xf>
    <xf numFmtId="0" fontId="20" fillId="0" borderId="4" xfId="0" applyFont="1" applyBorder="1" applyAlignment="1" applyProtection="1">
      <alignment horizontal="justify" vertical="center" wrapText="1"/>
      <protection locked="0"/>
    </xf>
    <xf numFmtId="0" fontId="20" fillId="0" borderId="4" xfId="0" applyFont="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10" fillId="0" borderId="59"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60"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61"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20" fillId="0" borderId="42"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1" fillId="0" borderId="42" xfId="0" applyFont="1" applyBorder="1" applyAlignment="1" applyProtection="1">
      <alignment horizontal="left" vertical="center" wrapText="1"/>
      <protection locked="0"/>
    </xf>
    <xf numFmtId="0" fontId="21" fillId="0" borderId="14" xfId="0" applyFont="1" applyBorder="1" applyAlignment="1" applyProtection="1">
      <alignment horizontal="left" vertical="center"/>
      <protection locked="0"/>
    </xf>
    <xf numFmtId="14" fontId="20" fillId="0" borderId="42" xfId="0" applyNumberFormat="1" applyFont="1" applyBorder="1" applyAlignment="1" applyProtection="1">
      <alignment horizontal="center" vertical="center"/>
      <protection locked="0"/>
    </xf>
    <xf numFmtId="9" fontId="20" fillId="0" borderId="4" xfId="4" applyFont="1" applyBorder="1" applyAlignment="1" applyProtection="1">
      <alignment horizontal="center" vertical="center"/>
    </xf>
    <xf numFmtId="0" fontId="20" fillId="2" borderId="42" xfId="0" applyFont="1" applyFill="1" applyBorder="1" applyAlignment="1">
      <alignment horizontal="center" vertical="center"/>
    </xf>
    <xf numFmtId="0" fontId="20" fillId="2" borderId="14" xfId="0" applyFont="1" applyFill="1" applyBorder="1" applyAlignment="1">
      <alignment horizontal="center" vertical="center"/>
    </xf>
    <xf numFmtId="0" fontId="20" fillId="0" borderId="4" xfId="0" applyFont="1" applyBorder="1" applyAlignment="1">
      <alignment vertical="center" wrapText="1"/>
    </xf>
    <xf numFmtId="0" fontId="20" fillId="0" borderId="4" xfId="0" applyFont="1" applyBorder="1" applyAlignment="1" applyProtection="1">
      <alignment horizontal="center" vertical="center"/>
      <protection locked="0"/>
    </xf>
    <xf numFmtId="0" fontId="21" fillId="0" borderId="4" xfId="0" applyFont="1" applyBorder="1" applyAlignment="1" applyProtection="1">
      <alignment horizontal="justify" vertical="center" wrapText="1"/>
      <protection locked="0"/>
    </xf>
    <xf numFmtId="0" fontId="22" fillId="0" borderId="14"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protection locked="0"/>
    </xf>
    <xf numFmtId="0" fontId="24" fillId="23" borderId="23" xfId="0" applyFont="1" applyFill="1" applyBorder="1" applyAlignment="1">
      <alignment horizontal="center" vertical="center"/>
    </xf>
    <xf numFmtId="0" fontId="24" fillId="23" borderId="28" xfId="0" applyFont="1" applyFill="1" applyBorder="1" applyAlignment="1">
      <alignment horizontal="center" vertical="center"/>
    </xf>
    <xf numFmtId="0" fontId="24" fillId="23" borderId="28" xfId="0" applyFont="1" applyFill="1" applyBorder="1" applyAlignment="1">
      <alignment horizontal="center" vertical="center" wrapText="1"/>
    </xf>
    <xf numFmtId="0" fontId="24" fillId="23" borderId="24" xfId="0" applyFont="1" applyFill="1" applyBorder="1" applyAlignment="1">
      <alignment horizontal="center" vertical="center"/>
    </xf>
    <xf numFmtId="15" fontId="21" fillId="11" borderId="20" xfId="0" applyNumberFormat="1" applyFont="1" applyFill="1" applyBorder="1" applyAlignment="1">
      <alignment horizontal="center" vertical="center" wrapText="1"/>
    </xf>
    <xf numFmtId="15" fontId="21" fillId="11" borderId="11" xfId="0" applyNumberFormat="1" applyFont="1" applyFill="1" applyBorder="1" applyAlignment="1">
      <alignment horizontal="center" vertical="center" wrapText="1"/>
    </xf>
    <xf numFmtId="0" fontId="21" fillId="11" borderId="14" xfId="0" applyFont="1" applyFill="1" applyBorder="1" applyAlignment="1">
      <alignment horizontal="center" vertical="center" wrapText="1"/>
    </xf>
    <xf numFmtId="0" fontId="21" fillId="11" borderId="12" xfId="0" applyFont="1" applyFill="1" applyBorder="1" applyAlignment="1">
      <alignment horizontal="center" vertical="center" wrapText="1"/>
    </xf>
    <xf numFmtId="9" fontId="21" fillId="11" borderId="14" xfId="4" applyFont="1" applyFill="1" applyBorder="1" applyAlignment="1">
      <alignment horizontal="center" vertical="center" wrapText="1"/>
    </xf>
    <xf numFmtId="9" fontId="21" fillId="11" borderId="12" xfId="4" applyFont="1" applyFill="1" applyBorder="1" applyAlignment="1">
      <alignment horizontal="center" vertical="center" wrapText="1"/>
    </xf>
    <xf numFmtId="0" fontId="21" fillId="11" borderId="14" xfId="0" applyFont="1" applyFill="1" applyBorder="1" applyAlignment="1">
      <alignment horizontal="center" vertical="center"/>
    </xf>
    <xf numFmtId="0" fontId="21" fillId="11" borderId="12" xfId="0" applyFont="1" applyFill="1" applyBorder="1" applyAlignment="1">
      <alignment horizontal="center" vertical="center"/>
    </xf>
    <xf numFmtId="0" fontId="21" fillId="11" borderId="21" xfId="0" applyFont="1" applyFill="1" applyBorder="1" applyAlignment="1">
      <alignment horizontal="center" vertical="center" wrapText="1"/>
    </xf>
    <xf numFmtId="0" fontId="21" fillId="11" borderId="13" xfId="0" applyFont="1" applyFill="1" applyBorder="1" applyAlignment="1">
      <alignment horizontal="center" vertical="center" wrapText="1"/>
    </xf>
    <xf numFmtId="0" fontId="24" fillId="20" borderId="23" xfId="0" applyFont="1" applyFill="1" applyBorder="1" applyAlignment="1">
      <alignment horizontal="center" vertical="center"/>
    </xf>
    <xf numFmtId="0" fontId="24" fillId="20" borderId="28" xfId="0" applyFont="1" applyFill="1" applyBorder="1" applyAlignment="1">
      <alignment horizontal="center" vertical="center"/>
    </xf>
    <xf numFmtId="0" fontId="24" fillId="20" borderId="28" xfId="0" applyFont="1" applyFill="1" applyBorder="1" applyAlignment="1">
      <alignment horizontal="center" vertical="center" wrapText="1"/>
    </xf>
    <xf numFmtId="0" fontId="24" fillId="20" borderId="24" xfId="0" applyFont="1" applyFill="1" applyBorder="1" applyAlignment="1">
      <alignment horizontal="center" vertical="center"/>
    </xf>
    <xf numFmtId="15" fontId="21" fillId="21" borderId="20" xfId="0" applyNumberFormat="1" applyFont="1" applyFill="1" applyBorder="1" applyAlignment="1">
      <alignment horizontal="center" vertical="center" wrapText="1"/>
    </xf>
    <xf numFmtId="15" fontId="21" fillId="21" borderId="11" xfId="0" applyNumberFormat="1" applyFont="1" applyFill="1" applyBorder="1" applyAlignment="1">
      <alignment horizontal="center" vertical="center" wrapText="1"/>
    </xf>
    <xf numFmtId="0" fontId="9" fillId="0" borderId="40" xfId="0" applyFont="1" applyBorder="1" applyAlignment="1">
      <alignment horizontal="justify" vertical="center" wrapText="1"/>
    </xf>
    <xf numFmtId="0" fontId="17" fillId="0" borderId="39" xfId="0" applyFont="1" applyBorder="1" applyAlignment="1">
      <alignment horizontal="justify" vertical="center" wrapText="1"/>
    </xf>
    <xf numFmtId="0" fontId="17" fillId="0" borderId="38" xfId="0" applyFont="1" applyBorder="1" applyAlignment="1">
      <alignment horizontal="justify" vertical="center" wrapText="1"/>
    </xf>
    <xf numFmtId="0" fontId="1" fillId="0" borderId="23" xfId="0" applyFont="1" applyBorder="1" applyAlignment="1">
      <alignment horizontal="center" vertical="center"/>
    </xf>
    <xf numFmtId="0" fontId="1" fillId="0" borderId="28" xfId="0" applyFont="1" applyBorder="1" applyAlignment="1">
      <alignment horizontal="center" vertical="center"/>
    </xf>
    <xf numFmtId="0" fontId="1" fillId="0" borderId="24" xfId="0" applyFont="1" applyBorder="1" applyAlignment="1">
      <alignment horizontal="center" vertical="center"/>
    </xf>
    <xf numFmtId="0" fontId="21" fillId="0" borderId="14" xfId="0" applyFont="1" applyFill="1" applyBorder="1" applyAlignment="1" applyProtection="1">
      <alignment horizontal="justify" vertical="center" wrapText="1"/>
      <protection locked="0"/>
    </xf>
    <xf numFmtId="0" fontId="21" fillId="0" borderId="4" xfId="0" applyFont="1" applyFill="1" applyBorder="1" applyAlignment="1" applyProtection="1">
      <alignment horizontal="justify" vertical="center" wrapText="1"/>
      <protection locked="0"/>
    </xf>
    <xf numFmtId="0" fontId="20" fillId="0" borderId="4" xfId="0" applyFont="1" applyFill="1" applyBorder="1" applyAlignment="1" applyProtection="1">
      <alignment horizontal="justify" vertical="center" wrapText="1"/>
      <protection locked="0"/>
    </xf>
    <xf numFmtId="0" fontId="20" fillId="0" borderId="42" xfId="0" applyFont="1" applyFill="1" applyBorder="1" applyAlignment="1" applyProtection="1">
      <alignment horizontal="justify" vertical="center" wrapText="1"/>
      <protection locked="0"/>
    </xf>
    <xf numFmtId="0" fontId="20" fillId="0" borderId="14" xfId="0" applyFont="1" applyFill="1" applyBorder="1" applyAlignment="1" applyProtection="1">
      <alignment horizontal="justify" vertical="center" wrapText="1"/>
      <protection locked="0"/>
    </xf>
    <xf numFmtId="0" fontId="20" fillId="0" borderId="42" xfId="0" applyFont="1" applyFill="1" applyBorder="1" applyAlignment="1" applyProtection="1">
      <alignment horizontal="justify" vertical="center" wrapText="1"/>
      <protection locked="0"/>
    </xf>
    <xf numFmtId="0" fontId="21" fillId="0" borderId="42" xfId="0" applyFont="1" applyFill="1" applyBorder="1" applyAlignment="1" applyProtection="1">
      <alignment horizontal="justify" vertical="center" wrapText="1"/>
      <protection locked="0"/>
    </xf>
    <xf numFmtId="0" fontId="21" fillId="0" borderId="14" xfId="0" applyFont="1" applyFill="1" applyBorder="1" applyAlignment="1" applyProtection="1">
      <alignment horizontal="justify" vertical="center"/>
      <protection locked="0"/>
    </xf>
    <xf numFmtId="0" fontId="20" fillId="0" borderId="4" xfId="0" applyFont="1" applyFill="1" applyBorder="1" applyAlignment="1" applyProtection="1">
      <alignment vertical="center" wrapText="1"/>
      <protection locked="0"/>
    </xf>
    <xf numFmtId="0" fontId="21" fillId="0" borderId="4" xfId="0" applyFont="1" applyFill="1" applyBorder="1" applyAlignment="1" applyProtection="1">
      <alignment horizontal="justify" vertical="center"/>
      <protection locked="0"/>
    </xf>
  </cellXfs>
  <cellStyles count="8">
    <cellStyle name="Moneda 2" xfId="7" xr:uid="{00000000-0005-0000-0000-000000000000}"/>
    <cellStyle name="Normal" xfId="0" builtinId="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orcentaje" xfId="4" builtinId="5"/>
  </cellStyles>
  <dxfs count="47">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rgb="FFFF3300"/>
        </patternFill>
      </fill>
    </dxf>
    <dxf>
      <font>
        <b/>
        <i val="0"/>
        <color auto="1"/>
      </font>
      <fill>
        <patternFill>
          <bgColor rgb="FFFFC0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ill>
        <patternFill>
          <fgColor rgb="FFFFC000"/>
        </patternFill>
      </fill>
    </dxf>
    <dxf>
      <fill>
        <patternFill>
          <bgColor rgb="FFFF0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ill>
        <patternFill>
          <bgColor rgb="FFFFFF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ont>
        <color theme="1"/>
      </font>
      <fill>
        <patternFill>
          <bgColor rgb="FFFF6600"/>
        </patternFill>
      </fill>
    </dxf>
    <dxf>
      <fill>
        <patternFill>
          <fgColor rgb="FFFFC000"/>
        </patternFill>
      </fill>
    </dxf>
    <dxf>
      <fill>
        <patternFill>
          <bgColor rgb="FFFF0000"/>
        </patternFill>
      </fill>
    </dxf>
    <dxf>
      <font>
        <condense val="0"/>
        <extend val="0"/>
        <color rgb="FF006100"/>
      </font>
      <fill>
        <patternFill>
          <bgColor rgb="FFC6EFCE"/>
        </patternFill>
      </fill>
    </dxf>
    <dxf>
      <fill>
        <patternFill>
          <bgColor rgb="FFFFFF00"/>
        </patternFill>
      </fill>
    </dxf>
    <dxf>
      <font>
        <color auto="1"/>
      </font>
      <fill>
        <patternFill>
          <bgColor rgb="FF00B050"/>
        </patternFill>
      </fill>
    </dxf>
    <dxf>
      <font>
        <color theme="1"/>
      </font>
      <fill>
        <patternFill>
          <bgColor rgb="FFFF6600"/>
        </patternFill>
      </fill>
    </dxf>
    <dxf>
      <fill>
        <patternFill>
          <bgColor theme="9" tint="-0.24994659260841701"/>
        </patternFill>
      </fill>
    </dxf>
    <dxf>
      <fill>
        <patternFill>
          <bgColor rgb="FFFF0000"/>
        </patternFill>
      </fill>
    </dxf>
    <dxf>
      <fill>
        <patternFill>
          <bgColor rgb="FFFFFF00"/>
        </patternFill>
      </fill>
    </dxf>
    <dxf>
      <fill>
        <patternFill>
          <fgColor rgb="FFFFC000"/>
        </patternFill>
      </fill>
    </dxf>
    <dxf>
      <fill>
        <patternFill>
          <bgColor rgb="FFFF0000"/>
        </patternFill>
      </fill>
    </dxf>
    <dxf>
      <fill>
        <patternFill>
          <bgColor theme="9" tint="-0.24994659260841701"/>
        </patternFill>
      </fill>
    </dxf>
    <dxf>
      <fill>
        <patternFill>
          <bgColor rgb="FFFFFF00"/>
        </patternFill>
      </fill>
    </dxf>
    <dxf>
      <font>
        <condense val="0"/>
        <extend val="0"/>
        <color rgb="FF006100"/>
      </font>
      <fill>
        <patternFill>
          <bgColor rgb="FFC6EFCE"/>
        </patternFill>
      </fill>
    </dxf>
    <dxf>
      <font>
        <color theme="1"/>
      </font>
      <fill>
        <patternFill>
          <bgColor rgb="FFFF6600"/>
        </patternFill>
      </fill>
    </dxf>
    <dxf>
      <fill>
        <patternFill>
          <bgColor rgb="FFFFFF00"/>
        </patternFill>
      </fill>
    </dxf>
    <dxf>
      <font>
        <color auto="1"/>
      </font>
      <fill>
        <patternFill>
          <bgColor rgb="FF00B050"/>
        </patternFill>
      </fill>
    </dxf>
    <dxf>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178593</xdr:colOff>
      <xdr:row>1</xdr:row>
      <xdr:rowOff>27121</xdr:rowOff>
    </xdr:from>
    <xdr:to>
      <xdr:col>18</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1">
    <v>1</v>
    <v>5</v>
    <v>C:\Users\john.garcia\Desktop\2020-01-08.png</v>
  </rv>
  <rv s="1">
    <v>2</v>
    <v>5</v>
    <v>C:\Users\john.garcia\Desktop\2020-01-08.png</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ocs.google.com/document/d/1rjBOLUstT078ZEDyY-ZPD9lM29-QSN5t/edit?usp=share_link&amp;ouid=117417716213079797493&amp;rtpof=true&amp;sd=true" TargetMode="External"/><Relationship Id="rId2" Type="http://schemas.openxmlformats.org/officeDocument/2006/relationships/hyperlink" Target="https://docs.google.com/spreadsheets/d/1u6YWKO8i81iffNfZQ7HNs85tE6wr5iJR/edit?gid=157246252" TargetMode="External"/><Relationship Id="rId1" Type="http://schemas.openxmlformats.org/officeDocument/2006/relationships/hyperlink" Target="https://drive.google.com/drive/u/1/folders/16m_1RnUZ_Xxo1Clq1bzlmRkgvz-A2P6F"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5"/>
  <cols>
    <col min="1" max="1" width="4.33203125" style="1" customWidth="1"/>
    <col min="2" max="2" width="19.109375" style="1" customWidth="1"/>
    <col min="3" max="7" width="18.33203125" style="1" customWidth="1"/>
    <col min="8" max="8" width="9.88671875" style="1" customWidth="1"/>
    <col min="9" max="16384" width="9.88671875" style="1" hidden="1"/>
  </cols>
  <sheetData>
    <row r="1" spans="1:8" ht="13.5" customHeight="1" x14ac:dyDescent="0.25"/>
    <row r="2" spans="1:8" ht="37.5" customHeight="1" x14ac:dyDescent="0.25">
      <c r="A2" s="194" t="s">
        <v>117</v>
      </c>
      <c r="B2" s="194"/>
      <c r="C2" s="194"/>
      <c r="D2" s="194"/>
      <c r="E2" s="194"/>
      <c r="F2" s="194"/>
      <c r="G2" s="194"/>
    </row>
    <row r="3" spans="1:8" ht="8.25" customHeight="1" x14ac:dyDescent="0.25"/>
    <row r="4" spans="1:8" ht="13.5" customHeight="1" x14ac:dyDescent="0.25">
      <c r="E4" s="202" t="s">
        <v>46</v>
      </c>
      <c r="F4" s="202"/>
      <c r="G4" s="202"/>
    </row>
    <row r="5" spans="1:8" ht="6" customHeight="1" x14ac:dyDescent="0.25">
      <c r="D5" s="2"/>
      <c r="H5" s="3"/>
    </row>
    <row r="6" spans="1:8" ht="6" customHeight="1" thickBot="1" x14ac:dyDescent="0.3"/>
    <row r="7" spans="1:8" ht="20.25" customHeight="1" x14ac:dyDescent="0.25">
      <c r="A7" s="203" t="s">
        <v>3</v>
      </c>
      <c r="B7" s="4" t="s">
        <v>239</v>
      </c>
      <c r="C7" s="5">
        <v>5</v>
      </c>
      <c r="D7" s="6">
        <v>10</v>
      </c>
      <c r="E7" s="7">
        <v>15</v>
      </c>
      <c r="F7" s="8">
        <v>20</v>
      </c>
      <c r="G7" s="9">
        <v>25</v>
      </c>
    </row>
    <row r="8" spans="1:8" ht="20.25" customHeight="1" x14ac:dyDescent="0.25">
      <c r="A8" s="203"/>
      <c r="B8" s="4" t="s">
        <v>238</v>
      </c>
      <c r="C8" s="5">
        <v>4</v>
      </c>
      <c r="D8" s="6">
        <v>8</v>
      </c>
      <c r="E8" s="10">
        <v>12</v>
      </c>
      <c r="F8" s="11">
        <v>16</v>
      </c>
      <c r="G8" s="12">
        <v>20</v>
      </c>
    </row>
    <row r="9" spans="1:8" ht="20.25" customHeight="1" x14ac:dyDescent="0.25">
      <c r="A9" s="203"/>
      <c r="B9" s="4" t="s">
        <v>237</v>
      </c>
      <c r="C9" s="5">
        <v>3</v>
      </c>
      <c r="D9" s="13">
        <v>6</v>
      </c>
      <c r="E9" s="10">
        <v>9</v>
      </c>
      <c r="F9" s="14">
        <v>12</v>
      </c>
      <c r="G9" s="12">
        <v>15</v>
      </c>
    </row>
    <row r="10" spans="1:8" ht="20.25" customHeight="1" x14ac:dyDescent="0.25">
      <c r="A10" s="203"/>
      <c r="B10" s="4" t="s">
        <v>236</v>
      </c>
      <c r="C10" s="15">
        <v>2</v>
      </c>
      <c r="D10" s="13">
        <v>4</v>
      </c>
      <c r="E10" s="16">
        <v>6</v>
      </c>
      <c r="F10" s="14">
        <v>8</v>
      </c>
      <c r="G10" s="17">
        <v>10</v>
      </c>
    </row>
    <row r="11" spans="1:8" ht="20.25" customHeight="1" thickBot="1" x14ac:dyDescent="0.3">
      <c r="A11" s="203"/>
      <c r="B11" s="4" t="s">
        <v>235</v>
      </c>
      <c r="C11" s="15">
        <v>1</v>
      </c>
      <c r="D11" s="18">
        <v>2</v>
      </c>
      <c r="E11" s="19">
        <v>3</v>
      </c>
      <c r="F11" s="20">
        <v>4</v>
      </c>
      <c r="G11" s="21">
        <v>5</v>
      </c>
    </row>
    <row r="12" spans="1:8" ht="18" customHeight="1" x14ac:dyDescent="0.25">
      <c r="B12" s="204"/>
      <c r="C12" s="4" t="s">
        <v>240</v>
      </c>
      <c r="D12" s="4" t="s">
        <v>4</v>
      </c>
      <c r="E12" s="22" t="s">
        <v>5</v>
      </c>
      <c r="F12" s="22" t="s">
        <v>6</v>
      </c>
      <c r="G12" s="22" t="s">
        <v>7</v>
      </c>
    </row>
    <row r="13" spans="1:8" ht="22.5" customHeight="1" x14ac:dyDescent="0.25">
      <c r="B13" s="204"/>
      <c r="C13" s="205" t="s">
        <v>8</v>
      </c>
      <c r="D13" s="206"/>
      <c r="E13" s="206"/>
      <c r="F13" s="206"/>
      <c r="G13" s="207"/>
    </row>
    <row r="14" spans="1:8" ht="13.5" customHeight="1" x14ac:dyDescent="0.25">
      <c r="B14" s="23"/>
      <c r="C14" s="24"/>
      <c r="D14" s="24"/>
      <c r="E14" s="24"/>
    </row>
    <row r="15" spans="1:8" ht="13.5" customHeight="1" thickBot="1" x14ac:dyDescent="0.3">
      <c r="B15" s="23"/>
      <c r="C15" s="24"/>
      <c r="D15" s="24"/>
      <c r="E15" s="24"/>
    </row>
    <row r="16" spans="1:8" ht="13.5" customHeight="1" thickBot="1" x14ac:dyDescent="0.3">
      <c r="B16" s="199" t="s">
        <v>41</v>
      </c>
      <c r="C16" s="200"/>
      <c r="D16" s="200"/>
      <c r="E16" s="200"/>
      <c r="F16" s="200"/>
      <c r="G16" s="201"/>
    </row>
    <row r="17" spans="2:7" ht="13.5" customHeight="1" x14ac:dyDescent="0.25">
      <c r="B17" s="29" t="s">
        <v>37</v>
      </c>
      <c r="C17" s="30" t="s">
        <v>17</v>
      </c>
      <c r="D17" s="208" t="s">
        <v>42</v>
      </c>
      <c r="E17" s="208"/>
      <c r="F17" s="208"/>
      <c r="G17" s="209"/>
    </row>
    <row r="18" spans="2:7" ht="13.5" customHeight="1" x14ac:dyDescent="0.25">
      <c r="B18" s="31" t="s">
        <v>38</v>
      </c>
      <c r="C18" s="27" t="s">
        <v>22</v>
      </c>
      <c r="D18" s="195" t="s">
        <v>43</v>
      </c>
      <c r="E18" s="195"/>
      <c r="F18" s="195"/>
      <c r="G18" s="196"/>
    </row>
    <row r="19" spans="2:7" ht="13.5" customHeight="1" x14ac:dyDescent="0.25">
      <c r="B19" s="32" t="s">
        <v>39</v>
      </c>
      <c r="C19" s="27" t="s">
        <v>25</v>
      </c>
      <c r="D19" s="195" t="s">
        <v>44</v>
      </c>
      <c r="E19" s="195"/>
      <c r="F19" s="195"/>
      <c r="G19" s="196"/>
    </row>
    <row r="20" spans="2:7" ht="13.5" customHeight="1" thickBot="1" x14ac:dyDescent="0.3">
      <c r="B20" s="33" t="s">
        <v>40</v>
      </c>
      <c r="C20" s="28" t="s">
        <v>28</v>
      </c>
      <c r="D20" s="197" t="s">
        <v>45</v>
      </c>
      <c r="E20" s="197"/>
      <c r="F20" s="197"/>
      <c r="G20" s="198"/>
    </row>
    <row r="21" spans="2:7" ht="13.5" customHeight="1" x14ac:dyDescent="0.25">
      <c r="B21" s="25"/>
      <c r="C21" s="26"/>
      <c r="D21" s="26"/>
      <c r="E21" s="24"/>
    </row>
    <row r="22" spans="2:7" ht="75.75" customHeight="1" x14ac:dyDescent="0.25">
      <c r="B22" s="212" t="s">
        <v>138</v>
      </c>
      <c r="C22" s="68" t="s">
        <v>141</v>
      </c>
      <c r="D22" s="80">
        <v>25</v>
      </c>
      <c r="E22" s="211" t="s">
        <v>241</v>
      </c>
      <c r="F22" s="211"/>
      <c r="G22" s="211"/>
    </row>
    <row r="23" spans="2:7" ht="75.75" customHeight="1" x14ac:dyDescent="0.25">
      <c r="B23" s="213"/>
      <c r="C23" s="68" t="s">
        <v>142</v>
      </c>
      <c r="D23" s="76">
        <v>15</v>
      </c>
      <c r="E23" s="211" t="s">
        <v>242</v>
      </c>
      <c r="F23" s="211"/>
      <c r="G23" s="211"/>
    </row>
    <row r="24" spans="2:7" ht="75.75" customHeight="1" x14ac:dyDescent="0.25">
      <c r="B24" s="68" t="s">
        <v>139</v>
      </c>
      <c r="C24" s="210">
        <v>2</v>
      </c>
      <c r="D24" s="210"/>
      <c r="E24" s="211" t="s">
        <v>243</v>
      </c>
      <c r="F24" s="211"/>
      <c r="G24" s="211"/>
    </row>
    <row r="25" spans="2:7" ht="75.75" customHeight="1" x14ac:dyDescent="0.25">
      <c r="B25" s="68" t="s">
        <v>140</v>
      </c>
      <c r="C25" s="210">
        <v>6</v>
      </c>
      <c r="D25" s="210"/>
      <c r="E25" s="211" t="s">
        <v>244</v>
      </c>
      <c r="F25" s="211"/>
      <c r="G25" s="211"/>
    </row>
    <row r="26" spans="2:7" ht="13.5" customHeight="1" x14ac:dyDescent="0.25"/>
    <row r="27" spans="2:7" ht="13.5" customHeight="1" x14ac:dyDescent="0.25"/>
    <row r="28" spans="2:7" ht="13.5" customHeight="1" x14ac:dyDescent="0.25"/>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42"/>
  <sheetViews>
    <sheetView tabSelected="1" zoomScaleNormal="100" zoomScaleSheetLayoutView="85" workbookViewId="0">
      <selection activeCell="BO13" sqref="BO13"/>
    </sheetView>
  </sheetViews>
  <sheetFormatPr baseColWidth="10" defaultColWidth="11.44140625" defaultRowHeight="10.199999999999999" x14ac:dyDescent="0.2"/>
  <cols>
    <col min="1" max="1" width="16.33203125" style="99" customWidth="1"/>
    <col min="2" max="2" width="15.6640625" style="99" customWidth="1"/>
    <col min="3" max="3" width="31.44140625" style="98" customWidth="1"/>
    <col min="4" max="4" width="45.109375" style="98" customWidth="1"/>
    <col min="5" max="5" width="11.33203125" style="99" customWidth="1"/>
    <col min="6" max="6" width="13.109375" style="99" customWidth="1"/>
    <col min="7" max="7" width="14.44140625" style="99" customWidth="1"/>
    <col min="8" max="8" width="11.6640625" style="99" customWidth="1"/>
    <col min="9" max="10" width="20.5546875" style="99" customWidth="1"/>
    <col min="11" max="11" width="25" style="99" customWidth="1"/>
    <col min="12" max="12" width="14.33203125" style="99" customWidth="1"/>
    <col min="13" max="13" width="15.109375" style="99" customWidth="1"/>
    <col min="14" max="14" width="14.33203125" style="99" customWidth="1"/>
    <col min="15" max="15" width="13.88671875" style="98" customWidth="1"/>
    <col min="16" max="16" width="4.33203125" style="100" customWidth="1"/>
    <col min="17" max="17" width="6.109375" style="100" customWidth="1"/>
    <col min="18" max="18" width="15" style="98" customWidth="1"/>
    <col min="19" max="19" width="4.33203125" style="100" customWidth="1"/>
    <col min="20" max="20" width="5.33203125" style="100" customWidth="1"/>
    <col min="21" max="21" width="12.6640625" style="98" customWidth="1"/>
    <col min="22" max="22" width="14.109375" style="98" customWidth="1"/>
    <col min="23" max="23" width="21.5546875" style="98" customWidth="1"/>
    <col min="24" max="24" width="66.109375" style="98" customWidth="1"/>
    <col min="25" max="25" width="63.88671875" style="98" customWidth="1"/>
    <col min="26" max="26" width="7.5546875" style="98" customWidth="1"/>
    <col min="27" max="27" width="10.6640625" style="98" customWidth="1"/>
    <col min="28" max="28" width="11" style="100" customWidth="1"/>
    <col min="29" max="29" width="16.6640625" style="98" customWidth="1"/>
    <col min="30" max="30" width="16.6640625" style="100" customWidth="1"/>
    <col min="31" max="31" width="15.6640625" style="98" customWidth="1"/>
    <col min="32" max="32" width="13.109375" style="98" customWidth="1"/>
    <col min="33" max="33" width="11.6640625" style="98" customWidth="1"/>
    <col min="34" max="34" width="13.44140625" style="98" customWidth="1"/>
    <col min="35" max="36" width="5.44140625" style="98" customWidth="1"/>
    <col min="37" max="37" width="12.44140625" style="98" customWidth="1"/>
    <col min="38" max="39" width="5.44140625" style="98" customWidth="1"/>
    <col min="40" max="40" width="12.88671875" style="98" customWidth="1"/>
    <col min="41" max="41" width="13.109375" style="98" customWidth="1"/>
    <col min="42" max="42" width="14" style="98" customWidth="1"/>
    <col min="43" max="43" width="55.88671875" style="98" customWidth="1"/>
    <col min="44" max="44" width="44.44140625" style="98" customWidth="1"/>
    <col min="45" max="45" width="15.88671875" style="99" customWidth="1"/>
    <col min="46" max="46" width="15.88671875" style="98" customWidth="1"/>
    <col min="47" max="48" width="15.88671875" style="99" customWidth="1"/>
    <col min="49" max="49" width="22.44140625" style="99" customWidth="1"/>
    <col min="50" max="50" width="17.6640625" style="98" customWidth="1"/>
    <col min="51" max="51" width="40.6640625" style="98" customWidth="1"/>
    <col min="52" max="54" width="17.6640625" style="98" customWidth="1"/>
    <col min="55" max="55" width="65.6640625" style="98" customWidth="1"/>
    <col min="56" max="56" width="17.6640625" style="98" customWidth="1"/>
    <col min="57" max="57" width="17.6640625" style="99" customWidth="1"/>
    <col min="58" max="58" width="40.6640625" style="98" customWidth="1"/>
    <col min="59" max="59" width="17.6640625" style="99" customWidth="1"/>
    <col min="60" max="60" width="17.6640625" style="101" customWidth="1"/>
    <col min="61" max="61" width="17.6640625" style="99" customWidth="1"/>
    <col min="62" max="62" width="61.6640625" style="98" customWidth="1"/>
    <col min="63" max="63" width="17.6640625" style="99" customWidth="1"/>
    <col min="64" max="64" width="17.6640625" style="98" customWidth="1"/>
    <col min="65" max="65" width="40.88671875" style="192" customWidth="1"/>
    <col min="66" max="66" width="17.6640625" style="99" customWidth="1"/>
    <col min="67" max="68" width="17.6640625" style="98" customWidth="1"/>
    <col min="69" max="69" width="55.77734375" style="98" customWidth="1"/>
    <col min="70" max="70" width="17.6640625" style="99" customWidth="1"/>
    <col min="71" max="16384" width="11.44140625" style="98"/>
  </cols>
  <sheetData>
    <row r="1" spans="1:70" ht="19.95" customHeight="1" x14ac:dyDescent="0.3">
      <c r="A1" s="273" t="e" vm="1">
        <v>#VALUE!</v>
      </c>
      <c r="B1" s="274"/>
      <c r="C1" s="326" t="s">
        <v>531</v>
      </c>
      <c r="D1" s="327"/>
      <c r="E1" s="327"/>
      <c r="F1" s="327"/>
      <c r="G1" s="327"/>
      <c r="H1" s="327"/>
      <c r="I1" s="327"/>
      <c r="J1" s="327"/>
      <c r="K1" s="327"/>
      <c r="L1" s="327"/>
      <c r="M1" s="327"/>
      <c r="N1" s="327"/>
      <c r="O1" s="327"/>
      <c r="P1" s="327"/>
      <c r="Q1" s="327"/>
      <c r="R1" s="327"/>
      <c r="S1" s="327"/>
      <c r="T1" s="327"/>
      <c r="U1" s="279" t="e" vm="2">
        <v>#VALUE!</v>
      </c>
      <c r="V1" s="280"/>
      <c r="W1" s="242" t="e" vm="1">
        <v>#VALUE!</v>
      </c>
      <c r="X1" s="330" t="s">
        <v>531</v>
      </c>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31"/>
      <c r="AW1" s="336" t="e" vm="3">
        <v>#VALUE!</v>
      </c>
      <c r="AX1" s="251" t="e" vm="1">
        <v>#VALUE!</v>
      </c>
      <c r="AY1" s="361" t="s">
        <v>531</v>
      </c>
      <c r="AZ1" s="362"/>
      <c r="BA1" s="362"/>
      <c r="BB1" s="362"/>
      <c r="BC1" s="362"/>
      <c r="BD1" s="362"/>
      <c r="BE1" s="362"/>
      <c r="BF1" s="362"/>
      <c r="BG1" s="362"/>
      <c r="BH1" s="362"/>
      <c r="BI1" s="362"/>
      <c r="BJ1" s="362"/>
      <c r="BK1" s="362"/>
      <c r="BL1" s="362"/>
      <c r="BM1" s="362"/>
      <c r="BN1" s="362"/>
      <c r="BO1" s="362"/>
      <c r="BP1" s="362"/>
      <c r="BQ1" s="363"/>
      <c r="BR1" s="251" t="e" vm="3">
        <v>#VALUE!</v>
      </c>
    </row>
    <row r="2" spans="1:70" ht="19.95" customHeight="1" x14ac:dyDescent="0.3">
      <c r="A2" s="275"/>
      <c r="B2" s="276"/>
      <c r="C2" s="328"/>
      <c r="D2" s="328"/>
      <c r="E2" s="328"/>
      <c r="F2" s="328"/>
      <c r="G2" s="328"/>
      <c r="H2" s="328"/>
      <c r="I2" s="328"/>
      <c r="J2" s="328"/>
      <c r="K2" s="328"/>
      <c r="L2" s="328"/>
      <c r="M2" s="328"/>
      <c r="N2" s="328"/>
      <c r="O2" s="328"/>
      <c r="P2" s="328"/>
      <c r="Q2" s="328"/>
      <c r="R2" s="328"/>
      <c r="S2" s="328"/>
      <c r="T2" s="328"/>
      <c r="U2" s="281"/>
      <c r="V2" s="282"/>
      <c r="W2" s="243"/>
      <c r="X2" s="332"/>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33"/>
      <c r="AW2" s="337"/>
      <c r="AX2" s="252"/>
      <c r="AY2" s="364"/>
      <c r="AZ2" s="365"/>
      <c r="BA2" s="365"/>
      <c r="BB2" s="365"/>
      <c r="BC2" s="365"/>
      <c r="BD2" s="365"/>
      <c r="BE2" s="365"/>
      <c r="BF2" s="365"/>
      <c r="BG2" s="365"/>
      <c r="BH2" s="365"/>
      <c r="BI2" s="365"/>
      <c r="BJ2" s="365"/>
      <c r="BK2" s="365"/>
      <c r="BL2" s="365"/>
      <c r="BM2" s="365"/>
      <c r="BN2" s="365"/>
      <c r="BO2" s="365"/>
      <c r="BP2" s="365"/>
      <c r="BQ2" s="366"/>
      <c r="BR2" s="252"/>
    </row>
    <row r="3" spans="1:70" ht="19.95" customHeight="1" x14ac:dyDescent="0.3">
      <c r="A3" s="275"/>
      <c r="B3" s="276"/>
      <c r="C3" s="328"/>
      <c r="D3" s="328"/>
      <c r="E3" s="328"/>
      <c r="F3" s="328"/>
      <c r="G3" s="328"/>
      <c r="H3" s="328"/>
      <c r="I3" s="328"/>
      <c r="J3" s="328"/>
      <c r="K3" s="328"/>
      <c r="L3" s="328"/>
      <c r="M3" s="328"/>
      <c r="N3" s="328"/>
      <c r="O3" s="328"/>
      <c r="P3" s="328"/>
      <c r="Q3" s="328"/>
      <c r="R3" s="328"/>
      <c r="S3" s="328"/>
      <c r="T3" s="328"/>
      <c r="U3" s="281"/>
      <c r="V3" s="282"/>
      <c r="W3" s="243"/>
      <c r="X3" s="332"/>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33"/>
      <c r="AW3" s="337"/>
      <c r="AX3" s="252"/>
      <c r="AY3" s="364"/>
      <c r="AZ3" s="365"/>
      <c r="BA3" s="365"/>
      <c r="BB3" s="365"/>
      <c r="BC3" s="365"/>
      <c r="BD3" s="365"/>
      <c r="BE3" s="365"/>
      <c r="BF3" s="365"/>
      <c r="BG3" s="365"/>
      <c r="BH3" s="365"/>
      <c r="BI3" s="365"/>
      <c r="BJ3" s="365"/>
      <c r="BK3" s="365"/>
      <c r="BL3" s="365"/>
      <c r="BM3" s="365"/>
      <c r="BN3" s="365"/>
      <c r="BO3" s="365"/>
      <c r="BP3" s="365"/>
      <c r="BQ3" s="366"/>
      <c r="BR3" s="252"/>
    </row>
    <row r="4" spans="1:70" ht="19.95" customHeight="1" thickBot="1" x14ac:dyDescent="0.35">
      <c r="A4" s="277"/>
      <c r="B4" s="278"/>
      <c r="C4" s="329"/>
      <c r="D4" s="329"/>
      <c r="E4" s="329"/>
      <c r="F4" s="329"/>
      <c r="G4" s="329"/>
      <c r="H4" s="329"/>
      <c r="I4" s="329"/>
      <c r="J4" s="329"/>
      <c r="K4" s="329"/>
      <c r="L4" s="329"/>
      <c r="M4" s="329"/>
      <c r="N4" s="329"/>
      <c r="O4" s="329"/>
      <c r="P4" s="329"/>
      <c r="Q4" s="329"/>
      <c r="R4" s="329"/>
      <c r="S4" s="329"/>
      <c r="T4" s="329"/>
      <c r="U4" s="283"/>
      <c r="V4" s="284"/>
      <c r="W4" s="244"/>
      <c r="X4" s="334"/>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35"/>
      <c r="AW4" s="338"/>
      <c r="AX4" s="253"/>
      <c r="AY4" s="367"/>
      <c r="AZ4" s="368"/>
      <c r="BA4" s="368"/>
      <c r="BB4" s="368"/>
      <c r="BC4" s="368"/>
      <c r="BD4" s="368"/>
      <c r="BE4" s="368"/>
      <c r="BF4" s="368"/>
      <c r="BG4" s="368"/>
      <c r="BH4" s="368"/>
      <c r="BI4" s="368"/>
      <c r="BJ4" s="368"/>
      <c r="BK4" s="368"/>
      <c r="BL4" s="368"/>
      <c r="BM4" s="368"/>
      <c r="BN4" s="368"/>
      <c r="BO4" s="368"/>
      <c r="BP4" s="368"/>
      <c r="BQ4" s="369"/>
      <c r="BR4" s="253"/>
    </row>
    <row r="5" spans="1:70" x14ac:dyDescent="0.2">
      <c r="AZ5" s="99"/>
      <c r="BA5" s="99"/>
      <c r="BB5" s="99"/>
      <c r="BD5" s="99"/>
    </row>
    <row r="6" spans="1:70" s="105" customFormat="1" x14ac:dyDescent="0.3">
      <c r="A6" s="272" t="s">
        <v>371</v>
      </c>
      <c r="B6" s="272"/>
      <c r="C6" s="102" t="s">
        <v>532</v>
      </c>
      <c r="D6" s="103"/>
      <c r="E6" s="104"/>
      <c r="F6" s="104"/>
      <c r="G6" s="104"/>
      <c r="H6" s="104"/>
      <c r="I6" s="104"/>
      <c r="J6" s="104"/>
      <c r="K6" s="104"/>
      <c r="L6" s="104"/>
      <c r="M6" s="104"/>
      <c r="N6" s="104"/>
      <c r="O6" s="103"/>
      <c r="P6" s="103"/>
      <c r="Q6" s="103"/>
      <c r="R6" s="103"/>
      <c r="S6" s="103"/>
      <c r="T6" s="103"/>
      <c r="U6" s="103"/>
      <c r="V6" s="103"/>
      <c r="W6" s="103"/>
      <c r="X6" s="103"/>
      <c r="AS6" s="106"/>
      <c r="AU6" s="106"/>
      <c r="AV6" s="106"/>
      <c r="AW6" s="106"/>
      <c r="AZ6" s="104"/>
      <c r="BA6" s="104"/>
      <c r="BB6" s="104"/>
      <c r="BD6" s="106"/>
      <c r="BE6" s="106"/>
      <c r="BG6" s="106"/>
      <c r="BH6" s="107"/>
      <c r="BI6" s="106"/>
      <c r="BK6" s="106"/>
      <c r="BM6" s="190"/>
      <c r="BN6" s="106"/>
      <c r="BR6" s="106"/>
    </row>
    <row r="7" spans="1:70" s="105" customFormat="1" x14ac:dyDescent="0.3">
      <c r="A7" s="272" t="s">
        <v>134</v>
      </c>
      <c r="B7" s="272"/>
      <c r="C7" s="108">
        <v>45393</v>
      </c>
      <c r="D7" s="103"/>
      <c r="E7" s="104"/>
      <c r="F7" s="104"/>
      <c r="G7" s="104"/>
      <c r="H7" s="104"/>
      <c r="I7" s="104"/>
      <c r="J7" s="104"/>
      <c r="K7" s="104"/>
      <c r="L7" s="104"/>
      <c r="M7" s="104"/>
      <c r="N7" s="104"/>
      <c r="O7" s="103"/>
      <c r="P7" s="103"/>
      <c r="Q7" s="103"/>
      <c r="R7" s="103"/>
      <c r="S7" s="103"/>
      <c r="T7" s="103"/>
      <c r="U7" s="103"/>
      <c r="V7" s="103"/>
      <c r="W7" s="103"/>
      <c r="X7" s="103"/>
      <c r="AS7" s="106"/>
      <c r="AU7" s="106"/>
      <c r="AV7" s="106"/>
      <c r="AW7" s="106"/>
      <c r="AZ7" s="104"/>
      <c r="BA7" s="104"/>
      <c r="BB7" s="104"/>
      <c r="BD7" s="106"/>
      <c r="BE7" s="106"/>
      <c r="BG7" s="106"/>
      <c r="BH7" s="107"/>
      <c r="BI7" s="106"/>
      <c r="BK7" s="106"/>
      <c r="BM7" s="190"/>
      <c r="BN7" s="106"/>
      <c r="BR7" s="106"/>
    </row>
    <row r="8" spans="1:70" s="105" customFormat="1" x14ac:dyDescent="0.3">
      <c r="A8" s="272" t="s">
        <v>350</v>
      </c>
      <c r="B8" s="272"/>
      <c r="C8" s="298" t="s">
        <v>533</v>
      </c>
      <c r="D8" s="298"/>
      <c r="E8" s="298"/>
      <c r="F8" s="298"/>
      <c r="G8" s="298"/>
      <c r="H8" s="298"/>
      <c r="I8" s="298"/>
      <c r="J8" s="298"/>
      <c r="K8" s="298"/>
      <c r="L8" s="298"/>
      <c r="M8" s="298"/>
      <c r="N8" s="298"/>
      <c r="O8" s="298"/>
      <c r="P8" s="298"/>
      <c r="Q8" s="298"/>
      <c r="R8" s="298"/>
      <c r="S8" s="298"/>
      <c r="T8" s="298"/>
      <c r="U8" s="298"/>
      <c r="V8" s="298"/>
      <c r="W8" s="298"/>
      <c r="X8" s="298"/>
      <c r="AS8" s="106"/>
      <c r="AU8" s="106"/>
      <c r="AV8" s="106"/>
      <c r="AW8" s="106"/>
      <c r="AZ8" s="104"/>
      <c r="BA8" s="104"/>
      <c r="BB8" s="104"/>
      <c r="BD8" s="106"/>
      <c r="BE8" s="106"/>
      <c r="BG8" s="106"/>
      <c r="BH8" s="107"/>
      <c r="BI8" s="106"/>
      <c r="BK8" s="106"/>
      <c r="BM8" s="190"/>
      <c r="BN8" s="106"/>
      <c r="BR8" s="106"/>
    </row>
    <row r="9" spans="1:70" ht="10.8" thickBot="1" x14ac:dyDescent="0.35">
      <c r="P9" s="98"/>
      <c r="Q9" s="98"/>
      <c r="S9" s="98"/>
      <c r="T9" s="98"/>
      <c r="AB9" s="98"/>
      <c r="AD9" s="98"/>
      <c r="AZ9" s="99"/>
      <c r="BA9" s="99"/>
      <c r="BB9" s="99"/>
      <c r="BD9" s="99"/>
    </row>
    <row r="10" spans="1:70" ht="20.399999999999999" customHeight="1" thickBot="1" x14ac:dyDescent="0.35">
      <c r="A10" s="248" t="s">
        <v>0</v>
      </c>
      <c r="B10" s="249"/>
      <c r="C10" s="249"/>
      <c r="D10" s="249"/>
      <c r="E10" s="249"/>
      <c r="F10" s="249"/>
      <c r="G10" s="249"/>
      <c r="H10" s="249"/>
      <c r="I10" s="249"/>
      <c r="J10" s="249"/>
      <c r="K10" s="249"/>
      <c r="L10" s="249"/>
      <c r="M10" s="249"/>
      <c r="N10" s="250"/>
      <c r="O10" s="291" t="s">
        <v>48</v>
      </c>
      <c r="P10" s="292"/>
      <c r="Q10" s="292"/>
      <c r="R10" s="292"/>
      <c r="S10" s="292"/>
      <c r="T10" s="292"/>
      <c r="U10" s="292"/>
      <c r="V10" s="293"/>
      <c r="W10" s="355" t="s">
        <v>105</v>
      </c>
      <c r="X10" s="356"/>
      <c r="Y10" s="356"/>
      <c r="Z10" s="356"/>
      <c r="AA10" s="356"/>
      <c r="AB10" s="356"/>
      <c r="AC10" s="356"/>
      <c r="AD10" s="356"/>
      <c r="AE10" s="356"/>
      <c r="AF10" s="356"/>
      <c r="AG10" s="357"/>
      <c r="AH10" s="339" t="s">
        <v>222</v>
      </c>
      <c r="AI10" s="340"/>
      <c r="AJ10" s="340"/>
      <c r="AK10" s="340"/>
      <c r="AL10" s="340"/>
      <c r="AM10" s="340"/>
      <c r="AN10" s="340"/>
      <c r="AO10" s="340"/>
      <c r="AP10" s="341"/>
      <c r="AQ10" s="268" t="s">
        <v>111</v>
      </c>
      <c r="AR10" s="269"/>
      <c r="AS10" s="269"/>
      <c r="AT10" s="269"/>
      <c r="AU10" s="269"/>
      <c r="AV10" s="270"/>
      <c r="AW10" s="271"/>
      <c r="AX10" s="254" t="s">
        <v>522</v>
      </c>
      <c r="AY10" s="255"/>
      <c r="AZ10" s="255"/>
      <c r="BA10" s="255"/>
      <c r="BB10" s="255"/>
      <c r="BC10" s="256"/>
      <c r="BD10" s="257"/>
      <c r="BE10" s="397" t="s">
        <v>534</v>
      </c>
      <c r="BF10" s="398"/>
      <c r="BG10" s="398"/>
      <c r="BH10" s="398"/>
      <c r="BI10" s="398"/>
      <c r="BJ10" s="399"/>
      <c r="BK10" s="400"/>
      <c r="BL10" s="383" t="s">
        <v>621</v>
      </c>
      <c r="BM10" s="384"/>
      <c r="BN10" s="384"/>
      <c r="BO10" s="384"/>
      <c r="BP10" s="384"/>
      <c r="BQ10" s="385"/>
      <c r="BR10" s="386"/>
    </row>
    <row r="11" spans="1:70" x14ac:dyDescent="0.3">
      <c r="A11" s="285" t="s">
        <v>156</v>
      </c>
      <c r="B11" s="286"/>
      <c r="C11" s="286"/>
      <c r="D11" s="286"/>
      <c r="E11" s="286"/>
      <c r="F11" s="286"/>
      <c r="G11" s="247" t="s">
        <v>157</v>
      </c>
      <c r="H11" s="247" t="s">
        <v>570</v>
      </c>
      <c r="I11" s="247"/>
      <c r="J11" s="247"/>
      <c r="K11" s="247"/>
      <c r="L11" s="286" t="s">
        <v>152</v>
      </c>
      <c r="M11" s="286"/>
      <c r="N11" s="287" t="s">
        <v>112</v>
      </c>
      <c r="O11" s="350" t="s">
        <v>571</v>
      </c>
      <c r="P11" s="245" t="s">
        <v>50</v>
      </c>
      <c r="Q11" s="245" t="s">
        <v>193</v>
      </c>
      <c r="R11" s="245" t="s">
        <v>572</v>
      </c>
      <c r="S11" s="245" t="s">
        <v>51</v>
      </c>
      <c r="T11" s="245" t="s">
        <v>197</v>
      </c>
      <c r="U11" s="245" t="s">
        <v>573</v>
      </c>
      <c r="V11" s="311" t="s">
        <v>49</v>
      </c>
      <c r="W11" s="349" t="s">
        <v>53</v>
      </c>
      <c r="X11" s="346"/>
      <c r="Y11" s="346"/>
      <c r="Z11" s="353" t="s">
        <v>262</v>
      </c>
      <c r="AA11" s="346" t="s">
        <v>258</v>
      </c>
      <c r="AB11" s="346" t="s">
        <v>210</v>
      </c>
      <c r="AC11" s="346" t="s">
        <v>203</v>
      </c>
      <c r="AD11" s="346"/>
      <c r="AE11" s="346"/>
      <c r="AF11" s="346"/>
      <c r="AG11" s="348"/>
      <c r="AH11" s="216" t="s">
        <v>224</v>
      </c>
      <c r="AI11" s="214" t="s">
        <v>107</v>
      </c>
      <c r="AJ11" s="214" t="s">
        <v>223</v>
      </c>
      <c r="AK11" s="214" t="s">
        <v>225</v>
      </c>
      <c r="AL11" s="214" t="s">
        <v>108</v>
      </c>
      <c r="AM11" s="214" t="s">
        <v>226</v>
      </c>
      <c r="AN11" s="214" t="s">
        <v>574</v>
      </c>
      <c r="AO11" s="214" t="s">
        <v>101</v>
      </c>
      <c r="AP11" s="289" t="s">
        <v>110</v>
      </c>
      <c r="AQ11" s="322" t="s">
        <v>113</v>
      </c>
      <c r="AR11" s="223" t="s">
        <v>114</v>
      </c>
      <c r="AS11" s="314" t="s">
        <v>499</v>
      </c>
      <c r="AT11" s="223" t="s">
        <v>76</v>
      </c>
      <c r="AU11" s="316" t="s">
        <v>500</v>
      </c>
      <c r="AV11" s="317"/>
      <c r="AW11" s="294" t="s">
        <v>116</v>
      </c>
      <c r="AX11" s="258" t="s">
        <v>503</v>
      </c>
      <c r="AY11" s="260" t="s">
        <v>504</v>
      </c>
      <c r="AZ11" s="260" t="s">
        <v>505</v>
      </c>
      <c r="BA11" s="262" t="s">
        <v>506</v>
      </c>
      <c r="BB11" s="264" t="s">
        <v>507</v>
      </c>
      <c r="BC11" s="260" t="s">
        <v>508</v>
      </c>
      <c r="BD11" s="266" t="s">
        <v>509</v>
      </c>
      <c r="BE11" s="401" t="s">
        <v>503</v>
      </c>
      <c r="BF11" s="225" t="s">
        <v>504</v>
      </c>
      <c r="BG11" s="225" t="s">
        <v>505</v>
      </c>
      <c r="BH11" s="227" t="s">
        <v>506</v>
      </c>
      <c r="BI11" s="229" t="s">
        <v>507</v>
      </c>
      <c r="BJ11" s="225" t="s">
        <v>508</v>
      </c>
      <c r="BK11" s="231" t="s">
        <v>509</v>
      </c>
      <c r="BL11" s="387" t="s">
        <v>503</v>
      </c>
      <c r="BM11" s="389" t="s">
        <v>504</v>
      </c>
      <c r="BN11" s="389" t="s">
        <v>505</v>
      </c>
      <c r="BO11" s="391" t="s">
        <v>506</v>
      </c>
      <c r="BP11" s="393" t="s">
        <v>507</v>
      </c>
      <c r="BQ11" s="389" t="s">
        <v>508</v>
      </c>
      <c r="BR11" s="395" t="s">
        <v>509</v>
      </c>
    </row>
    <row r="12" spans="1:70" ht="21" thickBot="1" x14ac:dyDescent="0.35">
      <c r="A12" s="109" t="s">
        <v>1</v>
      </c>
      <c r="B12" s="110" t="s">
        <v>2</v>
      </c>
      <c r="C12" s="110" t="s">
        <v>33</v>
      </c>
      <c r="D12" s="111" t="s">
        <v>135</v>
      </c>
      <c r="E12" s="111" t="s">
        <v>35</v>
      </c>
      <c r="F12" s="111" t="s">
        <v>34</v>
      </c>
      <c r="G12" s="352"/>
      <c r="H12" s="111" t="s">
        <v>192</v>
      </c>
      <c r="I12" s="110" t="s">
        <v>260</v>
      </c>
      <c r="J12" s="110" t="s">
        <v>259</v>
      </c>
      <c r="K12" s="110" t="s">
        <v>261</v>
      </c>
      <c r="L12" s="111" t="s">
        <v>172</v>
      </c>
      <c r="M12" s="111" t="s">
        <v>173</v>
      </c>
      <c r="N12" s="288"/>
      <c r="O12" s="351"/>
      <c r="P12" s="246"/>
      <c r="Q12" s="246"/>
      <c r="R12" s="246"/>
      <c r="S12" s="246"/>
      <c r="T12" s="246"/>
      <c r="U12" s="246"/>
      <c r="V12" s="312"/>
      <c r="W12" s="112" t="s">
        <v>199</v>
      </c>
      <c r="X12" s="113" t="s">
        <v>200</v>
      </c>
      <c r="Y12" s="113" t="s">
        <v>201</v>
      </c>
      <c r="Z12" s="354"/>
      <c r="AA12" s="347"/>
      <c r="AB12" s="347"/>
      <c r="AC12" s="113" t="s">
        <v>211</v>
      </c>
      <c r="AD12" s="113" t="s">
        <v>221</v>
      </c>
      <c r="AE12" s="113" t="s">
        <v>204</v>
      </c>
      <c r="AF12" s="113" t="s">
        <v>205</v>
      </c>
      <c r="AG12" s="114" t="s">
        <v>206</v>
      </c>
      <c r="AH12" s="217"/>
      <c r="AI12" s="215"/>
      <c r="AJ12" s="215"/>
      <c r="AK12" s="215"/>
      <c r="AL12" s="215"/>
      <c r="AM12" s="215"/>
      <c r="AN12" s="215"/>
      <c r="AO12" s="215"/>
      <c r="AP12" s="290"/>
      <c r="AQ12" s="323"/>
      <c r="AR12" s="224"/>
      <c r="AS12" s="315"/>
      <c r="AT12" s="224"/>
      <c r="AU12" s="115" t="s">
        <v>501</v>
      </c>
      <c r="AV12" s="116" t="s">
        <v>502</v>
      </c>
      <c r="AW12" s="295"/>
      <c r="AX12" s="259"/>
      <c r="AY12" s="261"/>
      <c r="AZ12" s="261"/>
      <c r="BA12" s="263"/>
      <c r="BB12" s="265"/>
      <c r="BC12" s="261"/>
      <c r="BD12" s="267"/>
      <c r="BE12" s="402"/>
      <c r="BF12" s="226"/>
      <c r="BG12" s="226"/>
      <c r="BH12" s="228"/>
      <c r="BI12" s="230"/>
      <c r="BJ12" s="226"/>
      <c r="BK12" s="232"/>
      <c r="BL12" s="388"/>
      <c r="BM12" s="390"/>
      <c r="BN12" s="390"/>
      <c r="BO12" s="392"/>
      <c r="BP12" s="394"/>
      <c r="BQ12" s="390"/>
      <c r="BR12" s="396"/>
    </row>
    <row r="13" spans="1:70" s="100" customFormat="1" ht="163.19999999999999" x14ac:dyDescent="0.2">
      <c r="A13" s="117" t="s">
        <v>13</v>
      </c>
      <c r="B13" s="118" t="s">
        <v>14</v>
      </c>
      <c r="C13" s="119" t="s">
        <v>252</v>
      </c>
      <c r="D13" s="119" t="s">
        <v>253</v>
      </c>
      <c r="E13" s="118" t="s">
        <v>20</v>
      </c>
      <c r="F13" s="118" t="s">
        <v>118</v>
      </c>
      <c r="G13" s="118" t="s">
        <v>155</v>
      </c>
      <c r="H13" s="118" t="s">
        <v>256</v>
      </c>
      <c r="I13" s="118" t="s">
        <v>263</v>
      </c>
      <c r="J13" s="118" t="s">
        <v>351</v>
      </c>
      <c r="K13" s="118" t="s">
        <v>264</v>
      </c>
      <c r="L13" s="118" t="s">
        <v>191</v>
      </c>
      <c r="M13" s="118" t="s">
        <v>179</v>
      </c>
      <c r="N13" s="120" t="s">
        <v>167</v>
      </c>
      <c r="O13" s="117" t="s">
        <v>196</v>
      </c>
      <c r="P13" s="121">
        <f>IF($O13="Muy baja",1,IF($O13="Baja",2,IF($O13="Media",3,IF($O13="Alta",4,IF($O13="Muy alta",5,"")))))</f>
        <v>1</v>
      </c>
      <c r="Q13" s="122">
        <f>IF($O13="Muy baja",20%,IF($O13="Baja",40%,IF($O13="Media",60%,IF($O13="Alta",80%,IF($O13="Muy alta",100%,"")))))</f>
        <v>0.2</v>
      </c>
      <c r="R13" s="118" t="s">
        <v>27</v>
      </c>
      <c r="S13" s="121">
        <f>IF($R13="Leve",1,IF($R13="Menor",2,IF($R13="Moderado",3,IF($R13="Mayor",4,IF($R13="Catastrófico",5,"")))))</f>
        <v>4</v>
      </c>
      <c r="T13" s="122">
        <f>IF($R13="Leve",20%,IF($R13="Menor",40%,IF($R13="Moderado",60%,IF($R13="Mayor",80%,IF($R13="Catastrófico",100%,"")))))</f>
        <v>0.8</v>
      </c>
      <c r="U13" s="123">
        <f t="shared" ref="U13:U15" si="0">IF(OR(P13="",S13=""),"",P13*S13)</f>
        <v>4</v>
      </c>
      <c r="V13" s="124" t="str">
        <f t="shared" ref="V13:V15" si="1">IF(U13="","",IF(U13&lt;=2,"BAJA",IF(U13&lt;=6,"MODERADA",IF(U13&lt;=12,"ALTA","EXTREMA"))))</f>
        <v>MODERADA</v>
      </c>
      <c r="W13" s="125" t="s">
        <v>257</v>
      </c>
      <c r="X13" s="126" t="s">
        <v>361</v>
      </c>
      <c r="Y13" s="126" t="s">
        <v>362</v>
      </c>
      <c r="Z13" s="127">
        <v>1</v>
      </c>
      <c r="AA13" s="118" t="s">
        <v>207</v>
      </c>
      <c r="AB13" s="128">
        <f>IF(AA13="","",IF(AA13="Preventivo",25%,IF(AA13="Detectivo",15%,10%)))</f>
        <v>0.25</v>
      </c>
      <c r="AC13" s="121" t="s">
        <v>212</v>
      </c>
      <c r="AD13" s="128">
        <f>IF(AC13="","",IF(AC13="Automático",25%,15%))</f>
        <v>0.15</v>
      </c>
      <c r="AE13" s="121" t="s">
        <v>216</v>
      </c>
      <c r="AF13" s="121" t="s">
        <v>217</v>
      </c>
      <c r="AG13" s="123" t="s">
        <v>220</v>
      </c>
      <c r="AH13" s="129" t="str">
        <f>IF(OR(O13="",AA13="",AC13=""),"",IF(AJ13&lt;=20%,"Muy baja",IF(AJ13&lt;=40%,"Baja",IF(AJ13&lt;=60%,"Media",IF(AJ13&lt;=80%,"Alta","Muy alta")))))</f>
        <v>Muy baja</v>
      </c>
      <c r="AI13" s="121">
        <f>IF($AH13="Muy baja",1,IF($AH13="Baja",2,IF($AH13="Media",3,IF($AH13="Alta",4,IF($AH13="Muy alta",5,"")))))</f>
        <v>1</v>
      </c>
      <c r="AJ13" s="130">
        <f>IF(OR($AA13="Preventivo",$AA13="Detectivo"),($Q13-($Q13*($AD13+$AB13))),$Q13)</f>
        <v>0.12</v>
      </c>
      <c r="AK13" s="130" t="str">
        <f>IF(OR(R13="",AA13="",AC13=""),"",IF(AM13&lt;=20%,"Leve",IF(AM13&lt;=40%,"Menor",IF(AM13&lt;=60%,"Moderado",IF(AM13&lt;=80%,"Mayor","Catastrófico")))))</f>
        <v>Mayor</v>
      </c>
      <c r="AL13" s="121">
        <f>IF($AK13="Leve",1,IF($AK13="Menor",2,IF($AK13="Moderado",3,IF($AK13="Mayor",4,IF($AK13="Catastrófico",5,"")))))</f>
        <v>4</v>
      </c>
      <c r="AM13" s="130">
        <f>IF($AA13="Correctivo",($T13-($T13*($AD13+$AB13))),$T13)</f>
        <v>0.8</v>
      </c>
      <c r="AN13" s="131">
        <f>IF(OR(AI13="",AL13=""),"",AI13*AL13)</f>
        <v>4</v>
      </c>
      <c r="AO13" s="124" t="str">
        <f t="shared" ref="AO13:AO15" si="2">IF(AN13="","",IF(AN13&lt;=2,"BAJA",IF(AN13&lt;=6,"MODERADA",IF(AN13&lt;=12,"ALTA","EXTREMA"))))</f>
        <v>MODERADA</v>
      </c>
      <c r="AP13" s="132" t="str">
        <f>IF(AO13="","",IF(AO13="Baja","Asumir el Riesgo.",IF(AO13="Moderada","Asumir o reducir el Riesgo.",IF(AO13="Alta","Reducir el Riesgo, Evitar, Compartir o Transferir (pronta atención).",IF(AO13="Extrema","Reducir el Riesgo, Evitar o Compartir (Se requiere acción inmediata).","")))))</f>
        <v>Asumir o reducir el Riesgo.</v>
      </c>
      <c r="AQ13" s="133" t="s">
        <v>363</v>
      </c>
      <c r="AR13" s="126" t="s">
        <v>364</v>
      </c>
      <c r="AS13" s="118">
        <v>2</v>
      </c>
      <c r="AT13" s="126" t="s">
        <v>265</v>
      </c>
      <c r="AU13" s="134">
        <v>45292</v>
      </c>
      <c r="AV13" s="135">
        <v>45657</v>
      </c>
      <c r="AW13" s="136" t="s">
        <v>365</v>
      </c>
      <c r="AX13" s="137">
        <v>45412</v>
      </c>
      <c r="AY13" s="138" t="s">
        <v>556</v>
      </c>
      <c r="AZ13" s="139">
        <v>0.3</v>
      </c>
      <c r="BA13" s="140">
        <f t="shared" ref="BA13:BA19" si="3">IF(AZ13="","",IF(OR(AS13=0,AS13="",AQ13=""),"",(AZ13*100%/AS13)))</f>
        <v>0.15</v>
      </c>
      <c r="BB13" s="141" t="str">
        <f t="shared" ref="BB13:BB15" si="4">IF(AZ13="","",IF(AX13&lt;&gt;AQ13,IF(BA13=100%,"TERMINADA",IF(BA13&gt;0%,"EN PROCESO"))))</f>
        <v>EN PROCESO</v>
      </c>
      <c r="BC13" s="142" t="s">
        <v>575</v>
      </c>
      <c r="BD13" s="139" t="s">
        <v>535</v>
      </c>
      <c r="BE13" s="137">
        <v>45535</v>
      </c>
      <c r="BF13" s="143" t="s">
        <v>557</v>
      </c>
      <c r="BG13" s="139">
        <v>1</v>
      </c>
      <c r="BH13" s="144">
        <f>IF(BG13="","",IF(OR(AS13=0,AS13="",BE13=""),"",(BG13*100%/AS13)))</f>
        <v>0.5</v>
      </c>
      <c r="BI13" s="141" t="str">
        <f>IF(BG13="","",IF(AV13&lt;&gt;BE13,IF(BH13=100%,"TERMINADA",IF(BH13&gt;0%,"EN PROCESO",IF(BH13&lt;100%,"INCUMPLIDA")))))</f>
        <v>EN PROCESO</v>
      </c>
      <c r="BJ13" s="145" t="s">
        <v>576</v>
      </c>
      <c r="BK13" s="139" t="s">
        <v>527</v>
      </c>
      <c r="BL13" s="137">
        <v>45657</v>
      </c>
      <c r="BM13" s="191" t="s">
        <v>630</v>
      </c>
      <c r="BN13" s="139">
        <v>1</v>
      </c>
      <c r="BO13" s="140">
        <f t="shared" ref="BO13:BO18" si="5">IF(BN13="","",IF(OR(AS13=0,AS13="",BN13=""),"",(BN13*100%/AS13)))</f>
        <v>0.5</v>
      </c>
      <c r="BP13" s="141" t="str">
        <f t="shared" ref="BP13:BP18" si="6">IF(BO13="","",IF(BL13&lt;=AV13,IF(BO13=100%,"TERMINADA",IF(BO13&lt;100%,"INCUMPLIDA"))))</f>
        <v>INCUMPLIDA</v>
      </c>
      <c r="BQ13" s="409" t="s">
        <v>631</v>
      </c>
      <c r="BR13" s="139" t="s">
        <v>535</v>
      </c>
    </row>
    <row r="14" spans="1:70" s="100" customFormat="1" ht="132.6" x14ac:dyDescent="0.2">
      <c r="A14" s="146" t="s">
        <v>13</v>
      </c>
      <c r="B14" s="147" t="s">
        <v>456</v>
      </c>
      <c r="C14" s="148" t="s">
        <v>266</v>
      </c>
      <c r="D14" s="148" t="s">
        <v>267</v>
      </c>
      <c r="E14" s="147" t="s">
        <v>20</v>
      </c>
      <c r="F14" s="147" t="s">
        <v>132</v>
      </c>
      <c r="G14" s="147" t="s">
        <v>155</v>
      </c>
      <c r="H14" s="147" t="s">
        <v>256</v>
      </c>
      <c r="I14" s="147" t="s">
        <v>270</v>
      </c>
      <c r="J14" s="147" t="s">
        <v>269</v>
      </c>
      <c r="K14" s="147" t="s">
        <v>268</v>
      </c>
      <c r="L14" s="147" t="s">
        <v>191</v>
      </c>
      <c r="M14" s="147" t="s">
        <v>179</v>
      </c>
      <c r="N14" s="149" t="s">
        <v>170</v>
      </c>
      <c r="O14" s="146" t="s">
        <v>17</v>
      </c>
      <c r="P14" s="150">
        <f>IF($O14="Muy baja",1,IF($O14="Baja",2,IF($O14="Media",3,IF($O14="Alta",4,IF($O14="Muy alta",5,"")))))</f>
        <v>2</v>
      </c>
      <c r="Q14" s="151">
        <f>IF($O14="Muy baja",20%,IF($O14="Baja",40%,IF($O14="Media",60%,IF($O14="Alta",80%,IF($O14="Muy alta",100%,"")))))</f>
        <v>0.4</v>
      </c>
      <c r="R14" s="147" t="s">
        <v>27</v>
      </c>
      <c r="S14" s="150">
        <f>IF($R14="Leve",1,IF($R14="Menor",2,IF($R14="Moderado",3,IF($R14="Mayor",4,IF($R14="Catastrófico",5,"")))))</f>
        <v>4</v>
      </c>
      <c r="T14" s="151">
        <f>IF($R14="Leve",20%,IF($R14="Menor",40%,IF($R14="Moderado",60%,IF($R14="Mayor",80%,IF($R14="Catastrófico",100%,"")))))</f>
        <v>0.8</v>
      </c>
      <c r="U14" s="152">
        <f t="shared" si="0"/>
        <v>8</v>
      </c>
      <c r="V14" s="153" t="str">
        <f t="shared" si="1"/>
        <v>ALTA</v>
      </c>
      <c r="W14" s="154" t="s">
        <v>271</v>
      </c>
      <c r="X14" s="155" t="s">
        <v>272</v>
      </c>
      <c r="Y14" s="155" t="s">
        <v>352</v>
      </c>
      <c r="Z14" s="156">
        <v>1</v>
      </c>
      <c r="AA14" s="147" t="s">
        <v>207</v>
      </c>
      <c r="AB14" s="157">
        <f>IF(AA14="","",IF(AA14="Preventivo",25%,IF(AA14="Detectivo",15%,10%)))</f>
        <v>0.25</v>
      </c>
      <c r="AC14" s="150" t="s">
        <v>212</v>
      </c>
      <c r="AD14" s="157">
        <f>IF(AC14="","",IF(AC14="Automático",25%,15%))</f>
        <v>0.15</v>
      </c>
      <c r="AE14" s="150" t="s">
        <v>216</v>
      </c>
      <c r="AF14" s="150" t="s">
        <v>217</v>
      </c>
      <c r="AG14" s="152" t="s">
        <v>220</v>
      </c>
      <c r="AH14" s="158" t="str">
        <f>IF(OR(O14="",AA14="",AC14=""),"",IF(AJ14&lt;=20%,"Muy baja",IF(AJ14&lt;=40%,"Baja",IF(AJ14&lt;=60%,"Media",IF(AJ14&lt;=80%,"Alta","Muy alta")))))</f>
        <v>Baja</v>
      </c>
      <c r="AI14" s="150">
        <f>IF($AH14="Muy baja",1,IF($AH14="Baja",2,IF($AH14="Media",3,IF($AH14="Alta",4,IF($AH14="Muy alta",5,"")))))</f>
        <v>2</v>
      </c>
      <c r="AJ14" s="159">
        <f>IF(OR($AA14="Preventivo",$AA14="Detectivo"),($Q14-($Q14*($AD14+$AB14))),$Q14)</f>
        <v>0.24</v>
      </c>
      <c r="AK14" s="159" t="str">
        <f>IF(OR(R14="",AA14="",AC14=""),"",IF(AM14&lt;=20%,"Leve",IF(AM14&lt;=40%,"Menor",IF(AM14&lt;=60%,"Moderado",IF(AM14&lt;=80%,"Mayor","Catastrófico")))))</f>
        <v>Mayor</v>
      </c>
      <c r="AL14" s="150">
        <f>IF($AK14="Leve",1,IF($AK14="Menor",2,IF($AK14="Moderado",3,IF($AK14="Mayor",4,IF($AK14="Catastrófico",5,"")))))</f>
        <v>4</v>
      </c>
      <c r="AM14" s="159">
        <f>IF($AA14="Correctivo",($T14-($T14*($AD14+$AB14))),$T14)</f>
        <v>0.8</v>
      </c>
      <c r="AN14" s="160">
        <f>IF(OR(AI14="",AL14=""),"",AI14*AL14)</f>
        <v>8</v>
      </c>
      <c r="AO14" s="153" t="str">
        <f t="shared" si="2"/>
        <v>ALTA</v>
      </c>
      <c r="AP14" s="161"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62" t="s">
        <v>387</v>
      </c>
      <c r="AR14" s="155" t="s">
        <v>273</v>
      </c>
      <c r="AS14" s="147">
        <v>2</v>
      </c>
      <c r="AT14" s="155" t="s">
        <v>274</v>
      </c>
      <c r="AU14" s="163">
        <v>45292</v>
      </c>
      <c r="AV14" s="163">
        <v>45657</v>
      </c>
      <c r="AW14" s="164" t="s">
        <v>353</v>
      </c>
      <c r="AX14" s="137">
        <v>45412</v>
      </c>
      <c r="AY14" s="165" t="s">
        <v>513</v>
      </c>
      <c r="AZ14" s="166">
        <v>0</v>
      </c>
      <c r="BA14" s="140">
        <f t="shared" si="3"/>
        <v>0</v>
      </c>
      <c r="BB14" s="141" t="str">
        <f>IF(AZ14="","",IF(AX14&lt;AV14,IF(BA14=100%,"TERMINADA",IF(BA14=0%,"SIN INICIAR"))))</f>
        <v>SIN INICIAR</v>
      </c>
      <c r="BC14" s="167" t="s">
        <v>577</v>
      </c>
      <c r="BD14" s="166" t="s">
        <v>510</v>
      </c>
      <c r="BE14" s="137">
        <v>45535</v>
      </c>
      <c r="BF14" s="168" t="s">
        <v>542</v>
      </c>
      <c r="BG14" s="166">
        <v>0</v>
      </c>
      <c r="BH14" s="140">
        <f t="shared" ref="BH14:BH38" si="7">IF(BG14="","",IF(OR(AS14=0,AS14="",BE14=""),"",(BG14*100%/AS14)))</f>
        <v>0</v>
      </c>
      <c r="BI14" s="141" t="s">
        <v>517</v>
      </c>
      <c r="BJ14" s="169" t="s">
        <v>578</v>
      </c>
      <c r="BK14" s="166" t="s">
        <v>515</v>
      </c>
      <c r="BL14" s="137">
        <v>45657</v>
      </c>
      <c r="BM14" s="170" t="s">
        <v>630</v>
      </c>
      <c r="BN14" s="166">
        <v>0.3</v>
      </c>
      <c r="BO14" s="140">
        <f t="shared" si="5"/>
        <v>0.15</v>
      </c>
      <c r="BP14" s="141" t="str">
        <f t="shared" si="6"/>
        <v>INCUMPLIDA</v>
      </c>
      <c r="BQ14" s="409" t="s">
        <v>644</v>
      </c>
      <c r="BR14" s="166" t="s">
        <v>515</v>
      </c>
    </row>
    <row r="15" spans="1:70" s="100" customFormat="1" ht="193.8" x14ac:dyDescent="0.2">
      <c r="A15" s="146" t="s">
        <v>13</v>
      </c>
      <c r="B15" s="147" t="s">
        <v>227</v>
      </c>
      <c r="C15" s="148" t="s">
        <v>378</v>
      </c>
      <c r="D15" s="148" t="s">
        <v>322</v>
      </c>
      <c r="E15" s="147" t="s">
        <v>20</v>
      </c>
      <c r="F15" s="147" t="s">
        <v>122</v>
      </c>
      <c r="G15" s="147" t="s">
        <v>154</v>
      </c>
      <c r="H15" s="147" t="s">
        <v>256</v>
      </c>
      <c r="I15" s="147" t="s">
        <v>380</v>
      </c>
      <c r="J15" s="147" t="s">
        <v>379</v>
      </c>
      <c r="K15" s="147" t="s">
        <v>345</v>
      </c>
      <c r="L15" s="147" t="s">
        <v>191</v>
      </c>
      <c r="M15" s="147" t="s">
        <v>180</v>
      </c>
      <c r="N15" s="149" t="s">
        <v>167</v>
      </c>
      <c r="O15" s="146" t="s">
        <v>194</v>
      </c>
      <c r="P15" s="150">
        <f>IF($O15="Muy baja",1,IF($O15="Baja",2,IF($O15="Media",3,IF($O15="Alta",4,IF($O15="Muy alta",5,"")))))</f>
        <v>3</v>
      </c>
      <c r="Q15" s="151">
        <f>IF($O15="Muy baja",20%,IF($O15="Baja",40%,IF($O15="Media",60%,IF($O15="Alta",80%,IF($O15="Muy alta",100%,"")))))</f>
        <v>0.6</v>
      </c>
      <c r="R15" s="147" t="s">
        <v>27</v>
      </c>
      <c r="S15" s="150">
        <f>IF($R15="Leve",1,IF($R15="Menor",2,IF($R15="Moderado",3,IF($R15="Mayor",4,IF($R15="Catastrófico",5,"")))))</f>
        <v>4</v>
      </c>
      <c r="T15" s="151">
        <f>IF($R15="Leve",20%,IF($R15="Menor",40%,IF($R15="Moderado",60%,IF($R15="Mayor",80%,IF($R15="Catastrófico",100%,"")))))</f>
        <v>0.8</v>
      </c>
      <c r="U15" s="152">
        <f t="shared" si="0"/>
        <v>12</v>
      </c>
      <c r="V15" s="153" t="str">
        <f t="shared" si="1"/>
        <v>ALTA</v>
      </c>
      <c r="W15" s="154" t="s">
        <v>381</v>
      </c>
      <c r="X15" s="155" t="s">
        <v>386</v>
      </c>
      <c r="Y15" s="155" t="s">
        <v>382</v>
      </c>
      <c r="Z15" s="156">
        <v>1</v>
      </c>
      <c r="AA15" s="147" t="s">
        <v>207</v>
      </c>
      <c r="AB15" s="157">
        <f>IF(AA15="","",IF(AA15="Preventivo",25%,IF(AA15="Detectivo",15%,10%)))</f>
        <v>0.25</v>
      </c>
      <c r="AC15" s="150" t="s">
        <v>212</v>
      </c>
      <c r="AD15" s="157">
        <f>IF(AC15="","",IF(AC15="Automático",25%,15%))</f>
        <v>0.15</v>
      </c>
      <c r="AE15" s="150" t="s">
        <v>216</v>
      </c>
      <c r="AF15" s="150" t="s">
        <v>217</v>
      </c>
      <c r="AG15" s="152" t="s">
        <v>220</v>
      </c>
      <c r="AH15" s="158" t="str">
        <f>IF(OR(O15="",AA15="",AC15=""),"",IF(AJ15&lt;=20%,"Muy baja",IF(AJ15&lt;=40%,"Baja",IF(AJ15&lt;=60%,"Media",IF(AJ15&lt;=80%,"Alta","Muy alta")))))</f>
        <v>Baja</v>
      </c>
      <c r="AI15" s="150">
        <f>IF($AH15="Muy baja",1,IF($AH15="Baja",2,IF($AH15="Media",3,IF($AH15="Alta",4,IF($AH15="Muy alta",5,"")))))</f>
        <v>2</v>
      </c>
      <c r="AJ15" s="159">
        <f>IF(OR($AA15="Preventivo",$AA15="Detectivo"),($Q15-($Q15*($AD15+$AB15))),$Q15)</f>
        <v>0.36</v>
      </c>
      <c r="AK15" s="159" t="str">
        <f>IF(OR(R15="",AA15="",AC15=""),"",IF(AM15&lt;=20%,"Leve",IF(AM15&lt;=40%,"Menor",IF(AM15&lt;=60%,"Moderado",IF(AM15&lt;=80%,"Mayor","Catastrófico")))))</f>
        <v>Mayor</v>
      </c>
      <c r="AL15" s="150">
        <f>IF($AK15="Leve",1,IF($AK15="Menor",2,IF($AK15="Moderado",3,IF($AK15="Mayor",4,IF($AK15="Catastrófico",5,"")))))</f>
        <v>4</v>
      </c>
      <c r="AM15" s="159">
        <f>IF($AA15="Correctivo",($T15-($T15*($AD15+$AB15))),$T15)</f>
        <v>0.8</v>
      </c>
      <c r="AN15" s="160">
        <f>IF(OR(AI15="",AL15=""),"",AI15*AL15)</f>
        <v>8</v>
      </c>
      <c r="AO15" s="153" t="str">
        <f t="shared" si="2"/>
        <v>ALTA</v>
      </c>
      <c r="AP15" s="161"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62" t="s">
        <v>383</v>
      </c>
      <c r="AR15" s="155" t="s">
        <v>384</v>
      </c>
      <c r="AS15" s="147">
        <v>2</v>
      </c>
      <c r="AT15" s="155" t="s">
        <v>385</v>
      </c>
      <c r="AU15" s="163">
        <v>45292</v>
      </c>
      <c r="AV15" s="163">
        <v>45657</v>
      </c>
      <c r="AW15" s="164" t="s">
        <v>323</v>
      </c>
      <c r="AX15" s="137">
        <v>45412</v>
      </c>
      <c r="AY15" s="170" t="s">
        <v>523</v>
      </c>
      <c r="AZ15" s="166">
        <v>0.3</v>
      </c>
      <c r="BA15" s="140">
        <f t="shared" si="3"/>
        <v>0.15</v>
      </c>
      <c r="BB15" s="141" t="str">
        <f t="shared" si="4"/>
        <v>EN PROCESO</v>
      </c>
      <c r="BC15" s="171" t="s">
        <v>579</v>
      </c>
      <c r="BD15" s="166" t="s">
        <v>535</v>
      </c>
      <c r="BE15" s="137">
        <v>45535</v>
      </c>
      <c r="BF15" s="143" t="s">
        <v>553</v>
      </c>
      <c r="BG15" s="166">
        <v>1</v>
      </c>
      <c r="BH15" s="140">
        <f t="shared" si="7"/>
        <v>0.5</v>
      </c>
      <c r="BI15" s="141" t="str">
        <f t="shared" ref="BI15:BI38" si="8">IF(BG15="","",IF(AV15&lt;&gt;BE15,IF(BH15=100%,"TERMINADA",IF(BH15&gt;0%,"EN PROCESO",IF(BH15&lt;100%,"INCUMPLIDA")))))</f>
        <v>EN PROCESO</v>
      </c>
      <c r="BJ15" s="145" t="s">
        <v>580</v>
      </c>
      <c r="BK15" s="166" t="s">
        <v>527</v>
      </c>
      <c r="BL15" s="137">
        <v>45657</v>
      </c>
      <c r="BM15" s="170" t="s">
        <v>632</v>
      </c>
      <c r="BN15" s="166">
        <v>2</v>
      </c>
      <c r="BO15" s="140">
        <f t="shared" si="5"/>
        <v>1</v>
      </c>
      <c r="BP15" s="141" t="str">
        <f t="shared" si="6"/>
        <v>TERMINADA</v>
      </c>
      <c r="BQ15" s="410" t="s">
        <v>633</v>
      </c>
      <c r="BR15" s="166" t="s">
        <v>535</v>
      </c>
    </row>
    <row r="16" spans="1:70" ht="142.80000000000001" x14ac:dyDescent="0.3">
      <c r="A16" s="146" t="s">
        <v>18</v>
      </c>
      <c r="B16" s="147" t="s">
        <v>230</v>
      </c>
      <c r="C16" s="148" t="s">
        <v>275</v>
      </c>
      <c r="D16" s="148" t="s">
        <v>558</v>
      </c>
      <c r="E16" s="147" t="s">
        <v>20</v>
      </c>
      <c r="F16" s="147" t="s">
        <v>119</v>
      </c>
      <c r="G16" s="147" t="s">
        <v>154</v>
      </c>
      <c r="H16" s="147" t="s">
        <v>429</v>
      </c>
      <c r="I16" s="147" t="s">
        <v>559</v>
      </c>
      <c r="J16" s="147" t="s">
        <v>430</v>
      </c>
      <c r="K16" s="172" t="s">
        <v>431</v>
      </c>
      <c r="L16" s="147" t="s">
        <v>191</v>
      </c>
      <c r="M16" s="147" t="s">
        <v>179</v>
      </c>
      <c r="N16" s="149" t="s">
        <v>167</v>
      </c>
      <c r="O16" s="146" t="s">
        <v>17</v>
      </c>
      <c r="P16" s="150">
        <f t="shared" ref="P16:P35" si="9">IF($O16="Muy baja",1,IF($O16="Baja",2,IF($O16="Media",3,IF($O16="Alta",4,IF($O16="Muy alta",5,"")))))</f>
        <v>2</v>
      </c>
      <c r="Q16" s="151">
        <f t="shared" ref="Q16:Q35" si="10">IF($O16="Muy baja",20%,IF($O16="Baja",40%,IF($O16="Media",60%,IF($O16="Alta",80%,IF($O16="Muy alta",100%,"")))))</f>
        <v>0.4</v>
      </c>
      <c r="R16" s="147" t="s">
        <v>27</v>
      </c>
      <c r="S16" s="150">
        <f t="shared" ref="S16:S35" si="11">IF($R16="Leve",1,IF($R16="Menor",2,IF($R16="Moderado",3,IF($R16="Mayor",4,IF($R16="Catastrófico",5,"")))))</f>
        <v>4</v>
      </c>
      <c r="T16" s="151">
        <f t="shared" ref="T16:T35" si="12">IF($R16="Leve",20%,IF($R16="Menor",40%,IF($R16="Moderado",60%,IF($R16="Mayor",80%,IF($R16="Catastrófico",100%,"")))))</f>
        <v>0.8</v>
      </c>
      <c r="U16" s="152">
        <f t="shared" ref="U16:U32" si="13">IF(OR(P16="",S16=""),"",P16*S16)</f>
        <v>8</v>
      </c>
      <c r="V16" s="153" t="str">
        <f t="shared" ref="V16:V32" si="14">IF(U16="","",IF(U16&lt;=2,"BAJA",IF(U16&lt;=6,"MODERADA",IF(U16&lt;=12,"ALTA","EXTREMA"))))</f>
        <v>ALTA</v>
      </c>
      <c r="W16" s="173" t="s">
        <v>432</v>
      </c>
      <c r="X16" s="174" t="s">
        <v>433</v>
      </c>
      <c r="Y16" s="174" t="s">
        <v>434</v>
      </c>
      <c r="Z16" s="156">
        <v>1</v>
      </c>
      <c r="AA16" s="147" t="s">
        <v>207</v>
      </c>
      <c r="AB16" s="157">
        <f t="shared" ref="AB16:AB38" si="15">IF(AA16="","",IF(AA16="Preventivo",25%,IF(AA16="Detectivo",15%,10%)))</f>
        <v>0.25</v>
      </c>
      <c r="AC16" s="150" t="s">
        <v>212</v>
      </c>
      <c r="AD16" s="157">
        <f t="shared" ref="AD16:AD38" si="16">IF(AC16="","",IF(AC16="Automático",25%,15%))</f>
        <v>0.15</v>
      </c>
      <c r="AE16" s="150" t="s">
        <v>216</v>
      </c>
      <c r="AF16" s="150" t="s">
        <v>217</v>
      </c>
      <c r="AG16" s="152" t="s">
        <v>220</v>
      </c>
      <c r="AH16" s="158" t="str">
        <f t="shared" ref="AH16:AH32" si="17">IF(OR(O16="",AA16="",AC16=""),"",IF(AJ16&lt;=20%,"Muy baja",IF(AJ16&lt;=40%,"Baja",IF(AJ16&lt;=60%,"Media",IF(AJ16&lt;=80%,"Alta","Muy alta")))))</f>
        <v>Baja</v>
      </c>
      <c r="AI16" s="150">
        <f t="shared" ref="AI16:AI38" si="18">IF($AH16="Muy baja",1,IF($AH16="Baja",2,IF($AH16="Media",3,IF($AH16="Alta",4,IF($AH16="Muy alta",5,"")))))</f>
        <v>2</v>
      </c>
      <c r="AJ16" s="159">
        <f t="shared" ref="AJ16:AJ35" si="19">IF(OR($AA16="Preventivo",$AA16="Detectivo"),($Q16-($Q16*($AD16+$AB16))),$Q16)</f>
        <v>0.24</v>
      </c>
      <c r="AK16" s="159" t="str">
        <f t="shared" ref="AK16:AK32" si="20">IF(OR(R16="",AA16="",AC16=""),"",IF(AM16&lt;=20%,"Leve",IF(AM16&lt;=40%,"Menor",IF(AM16&lt;=60%,"Moderado",IF(AM16&lt;=80%,"Mayor","Catastrófico")))))</f>
        <v>Mayor</v>
      </c>
      <c r="AL16" s="150">
        <f t="shared" ref="AL16:AL36" si="21">IF($AK16="Leve",1,IF($AK16="Menor",2,IF($AK16="Moderado",3,IF($AK16="Mayor",4,IF($AK16="Catastrófico",5,"")))))</f>
        <v>4</v>
      </c>
      <c r="AM16" s="159">
        <f t="shared" ref="AM16:AM35" si="22">IF($AA16="Correctivo",($T16-($T16*($AD16+$AB16))),$T16)</f>
        <v>0.8</v>
      </c>
      <c r="AN16" s="160">
        <f t="shared" ref="AN16:AN32" si="23">IF(OR(AI16="",AL16=""),"",AI16*AL16)</f>
        <v>8</v>
      </c>
      <c r="AO16" s="153" t="str">
        <f t="shared" ref="AO16:AO32" si="24">IF(AN16="","",IF(AN16&lt;=2,"BAJA",IF(AN16&lt;=6,"MODERADA",IF(AN16&lt;=12,"ALTA","EXTREMA"))))</f>
        <v>ALTA</v>
      </c>
      <c r="AP16" s="161" t="str">
        <f t="shared" ref="AP16:AP35" si="25">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75" t="s">
        <v>560</v>
      </c>
      <c r="AR16" s="155" t="s">
        <v>561</v>
      </c>
      <c r="AS16" s="147">
        <v>2</v>
      </c>
      <c r="AT16" s="155" t="s">
        <v>435</v>
      </c>
      <c r="AU16" s="163">
        <v>45292</v>
      </c>
      <c r="AV16" s="163">
        <v>45657</v>
      </c>
      <c r="AW16" s="176" t="s">
        <v>436</v>
      </c>
      <c r="AX16" s="177">
        <v>45385</v>
      </c>
      <c r="AY16" s="165" t="s">
        <v>562</v>
      </c>
      <c r="AZ16" s="166">
        <v>1</v>
      </c>
      <c r="BA16" s="140">
        <f t="shared" si="3"/>
        <v>0.5</v>
      </c>
      <c r="BB16" s="141" t="str">
        <f t="shared" ref="BB16:BB17" si="26">IF(AZ16="","",IF(AX16&lt;&gt;AQ16,IF(BA16=100%,"TERMINADA",IF(BA16&gt;0%,"EN PROCESO"))))</f>
        <v>EN PROCESO</v>
      </c>
      <c r="BC16" s="167" t="s">
        <v>581</v>
      </c>
      <c r="BD16" s="166" t="s">
        <v>510</v>
      </c>
      <c r="BE16" s="137">
        <v>45535</v>
      </c>
      <c r="BF16" s="178" t="s">
        <v>563</v>
      </c>
      <c r="BG16" s="166">
        <v>1.5</v>
      </c>
      <c r="BH16" s="140">
        <f t="shared" si="7"/>
        <v>0.75</v>
      </c>
      <c r="BI16" s="141" t="str">
        <f t="shared" si="8"/>
        <v>EN PROCESO</v>
      </c>
      <c r="BJ16" s="179" t="s">
        <v>582</v>
      </c>
      <c r="BK16" s="166" t="s">
        <v>535</v>
      </c>
      <c r="BL16" s="137">
        <v>45657</v>
      </c>
      <c r="BM16" s="165" t="s">
        <v>634</v>
      </c>
      <c r="BN16" s="166">
        <v>2</v>
      </c>
      <c r="BO16" s="140">
        <f t="shared" si="5"/>
        <v>1</v>
      </c>
      <c r="BP16" s="141" t="str">
        <f t="shared" si="6"/>
        <v>TERMINADA</v>
      </c>
      <c r="BQ16" s="410" t="s">
        <v>645</v>
      </c>
      <c r="BR16" s="166" t="s">
        <v>535</v>
      </c>
    </row>
    <row r="17" spans="1:70" s="100" customFormat="1" ht="255" x14ac:dyDescent="0.2">
      <c r="A17" s="146" t="s">
        <v>18</v>
      </c>
      <c r="B17" s="147" t="s">
        <v>229</v>
      </c>
      <c r="C17" s="148" t="s">
        <v>437</v>
      </c>
      <c r="D17" s="148" t="s">
        <v>438</v>
      </c>
      <c r="E17" s="147" t="s">
        <v>20</v>
      </c>
      <c r="F17" s="147" t="s">
        <v>120</v>
      </c>
      <c r="G17" s="147" t="s">
        <v>155</v>
      </c>
      <c r="H17" s="147" t="s">
        <v>256</v>
      </c>
      <c r="I17" s="147" t="s">
        <v>405</v>
      </c>
      <c r="J17" s="147" t="s">
        <v>406</v>
      </c>
      <c r="K17" s="147" t="s">
        <v>439</v>
      </c>
      <c r="L17" s="147" t="s">
        <v>191</v>
      </c>
      <c r="M17" s="147" t="s">
        <v>179</v>
      </c>
      <c r="N17" s="149" t="s">
        <v>167</v>
      </c>
      <c r="O17" s="146" t="s">
        <v>194</v>
      </c>
      <c r="P17" s="150">
        <f t="shared" si="9"/>
        <v>3</v>
      </c>
      <c r="Q17" s="151">
        <f t="shared" si="10"/>
        <v>0.6</v>
      </c>
      <c r="R17" s="147" t="s">
        <v>27</v>
      </c>
      <c r="S17" s="150">
        <f t="shared" si="11"/>
        <v>4</v>
      </c>
      <c r="T17" s="151">
        <f t="shared" si="12"/>
        <v>0.8</v>
      </c>
      <c r="U17" s="152">
        <f t="shared" si="13"/>
        <v>12</v>
      </c>
      <c r="V17" s="153" t="str">
        <f t="shared" si="14"/>
        <v>ALTA</v>
      </c>
      <c r="W17" s="154" t="s">
        <v>407</v>
      </c>
      <c r="X17" s="155" t="s">
        <v>468</v>
      </c>
      <c r="Y17" s="155" t="s">
        <v>408</v>
      </c>
      <c r="Z17" s="156">
        <v>1</v>
      </c>
      <c r="AA17" s="147" t="s">
        <v>207</v>
      </c>
      <c r="AB17" s="157">
        <f t="shared" si="15"/>
        <v>0.25</v>
      </c>
      <c r="AC17" s="150" t="s">
        <v>212</v>
      </c>
      <c r="AD17" s="157">
        <f t="shared" si="16"/>
        <v>0.15</v>
      </c>
      <c r="AE17" s="150" t="s">
        <v>216</v>
      </c>
      <c r="AF17" s="150" t="s">
        <v>217</v>
      </c>
      <c r="AG17" s="152" t="s">
        <v>220</v>
      </c>
      <c r="AH17" s="158" t="str">
        <f t="shared" si="17"/>
        <v>Baja</v>
      </c>
      <c r="AI17" s="150">
        <f t="shared" si="18"/>
        <v>2</v>
      </c>
      <c r="AJ17" s="159">
        <f t="shared" si="19"/>
        <v>0.36</v>
      </c>
      <c r="AK17" s="159" t="str">
        <f t="shared" si="20"/>
        <v>Mayor</v>
      </c>
      <c r="AL17" s="150">
        <f t="shared" si="21"/>
        <v>4</v>
      </c>
      <c r="AM17" s="159">
        <f t="shared" si="22"/>
        <v>0.8</v>
      </c>
      <c r="AN17" s="160">
        <f t="shared" si="23"/>
        <v>8</v>
      </c>
      <c r="AO17" s="153" t="str">
        <f t="shared" si="24"/>
        <v>ALTA</v>
      </c>
      <c r="AP17" s="161" t="str">
        <f t="shared" si="25"/>
        <v>Reducir el Riesgo, Evitar, Compartir o Transferir (pronta atención).</v>
      </c>
      <c r="AQ17" s="162" t="s">
        <v>469</v>
      </c>
      <c r="AR17" s="155" t="s">
        <v>276</v>
      </c>
      <c r="AS17" s="147">
        <v>3</v>
      </c>
      <c r="AT17" s="155" t="s">
        <v>470</v>
      </c>
      <c r="AU17" s="163">
        <v>45292</v>
      </c>
      <c r="AV17" s="163">
        <v>45657</v>
      </c>
      <c r="AW17" s="176" t="s">
        <v>415</v>
      </c>
      <c r="AX17" s="177">
        <v>45412</v>
      </c>
      <c r="AY17" s="165" t="s">
        <v>514</v>
      </c>
      <c r="AZ17" s="166">
        <v>1</v>
      </c>
      <c r="BA17" s="140">
        <f t="shared" si="3"/>
        <v>0.33333333333333331</v>
      </c>
      <c r="BB17" s="180" t="str">
        <f t="shared" si="26"/>
        <v>EN PROCESO</v>
      </c>
      <c r="BC17" s="167" t="s">
        <v>583</v>
      </c>
      <c r="BD17" s="166" t="s">
        <v>515</v>
      </c>
      <c r="BE17" s="137">
        <v>45535</v>
      </c>
      <c r="BF17" s="178" t="s">
        <v>543</v>
      </c>
      <c r="BG17" s="166">
        <v>2</v>
      </c>
      <c r="BH17" s="140">
        <f t="shared" si="7"/>
        <v>0.66666666666666663</v>
      </c>
      <c r="BI17" s="141" t="str">
        <f t="shared" si="8"/>
        <v>EN PROCESO</v>
      </c>
      <c r="BJ17" s="167" t="s">
        <v>584</v>
      </c>
      <c r="BK17" s="166" t="s">
        <v>515</v>
      </c>
      <c r="BL17" s="137">
        <v>45657</v>
      </c>
      <c r="BM17" s="165" t="s">
        <v>543</v>
      </c>
      <c r="BN17" s="166">
        <v>3</v>
      </c>
      <c r="BO17" s="140">
        <f t="shared" si="5"/>
        <v>1</v>
      </c>
      <c r="BP17" s="141" t="str">
        <f t="shared" si="6"/>
        <v>TERMINADA</v>
      </c>
      <c r="BQ17" s="411" t="s">
        <v>622</v>
      </c>
      <c r="BR17" s="166" t="s">
        <v>515</v>
      </c>
    </row>
    <row r="18" spans="1:70" ht="295.8" x14ac:dyDescent="0.3">
      <c r="A18" s="146" t="s">
        <v>18</v>
      </c>
      <c r="B18" s="147" t="s">
        <v>457</v>
      </c>
      <c r="C18" s="148" t="s">
        <v>354</v>
      </c>
      <c r="D18" s="148" t="s">
        <v>355</v>
      </c>
      <c r="E18" s="147" t="s">
        <v>20</v>
      </c>
      <c r="F18" s="147" t="s">
        <v>121</v>
      </c>
      <c r="G18" s="147" t="s">
        <v>154</v>
      </c>
      <c r="H18" s="172" t="s">
        <v>256</v>
      </c>
      <c r="I18" s="172" t="s">
        <v>409</v>
      </c>
      <c r="J18" s="172" t="s">
        <v>471</v>
      </c>
      <c r="K18" s="172" t="s">
        <v>410</v>
      </c>
      <c r="L18" s="147" t="s">
        <v>191</v>
      </c>
      <c r="M18" s="147" t="s">
        <v>180</v>
      </c>
      <c r="N18" s="149" t="s">
        <v>167</v>
      </c>
      <c r="O18" s="146" t="s">
        <v>17</v>
      </c>
      <c r="P18" s="150">
        <f t="shared" si="9"/>
        <v>2</v>
      </c>
      <c r="Q18" s="151">
        <f t="shared" si="10"/>
        <v>0.4</v>
      </c>
      <c r="R18" s="147" t="s">
        <v>27</v>
      </c>
      <c r="S18" s="150">
        <f t="shared" si="11"/>
        <v>4</v>
      </c>
      <c r="T18" s="151">
        <f t="shared" si="12"/>
        <v>0.8</v>
      </c>
      <c r="U18" s="152">
        <f t="shared" si="13"/>
        <v>8</v>
      </c>
      <c r="V18" s="153" t="str">
        <f t="shared" si="14"/>
        <v>ALTA</v>
      </c>
      <c r="W18" s="154" t="s">
        <v>426</v>
      </c>
      <c r="X18" s="155" t="s">
        <v>427</v>
      </c>
      <c r="Y18" s="155" t="s">
        <v>428</v>
      </c>
      <c r="Z18" s="156">
        <v>1</v>
      </c>
      <c r="AA18" s="147" t="s">
        <v>207</v>
      </c>
      <c r="AB18" s="157">
        <f t="shared" si="15"/>
        <v>0.25</v>
      </c>
      <c r="AC18" s="150" t="s">
        <v>212</v>
      </c>
      <c r="AD18" s="157">
        <f t="shared" si="16"/>
        <v>0.15</v>
      </c>
      <c r="AE18" s="150" t="s">
        <v>216</v>
      </c>
      <c r="AF18" s="150" t="s">
        <v>217</v>
      </c>
      <c r="AG18" s="152" t="s">
        <v>220</v>
      </c>
      <c r="AH18" s="158" t="str">
        <f t="shared" si="17"/>
        <v>Baja</v>
      </c>
      <c r="AI18" s="150">
        <f t="shared" si="18"/>
        <v>2</v>
      </c>
      <c r="AJ18" s="159">
        <f t="shared" si="19"/>
        <v>0.24</v>
      </c>
      <c r="AK18" s="159" t="str">
        <f t="shared" si="20"/>
        <v>Mayor</v>
      </c>
      <c r="AL18" s="150">
        <f t="shared" si="21"/>
        <v>4</v>
      </c>
      <c r="AM18" s="159">
        <f t="shared" si="22"/>
        <v>0.8</v>
      </c>
      <c r="AN18" s="160">
        <f t="shared" si="23"/>
        <v>8</v>
      </c>
      <c r="AO18" s="153" t="str">
        <f t="shared" si="24"/>
        <v>ALTA</v>
      </c>
      <c r="AP18" s="161" t="str">
        <f t="shared" si="25"/>
        <v>Reducir el Riesgo, Evitar, Compartir o Transferir (pronta atención).</v>
      </c>
      <c r="AQ18" s="162" t="s">
        <v>416</v>
      </c>
      <c r="AR18" s="155" t="s">
        <v>404</v>
      </c>
      <c r="AS18" s="147">
        <v>1</v>
      </c>
      <c r="AT18" s="155" t="s">
        <v>411</v>
      </c>
      <c r="AU18" s="163">
        <v>45292</v>
      </c>
      <c r="AV18" s="163">
        <v>45657</v>
      </c>
      <c r="AW18" s="176" t="s">
        <v>412</v>
      </c>
      <c r="AX18" s="177">
        <v>45412</v>
      </c>
      <c r="AY18" s="165" t="s">
        <v>516</v>
      </c>
      <c r="AZ18" s="166">
        <v>0</v>
      </c>
      <c r="BA18" s="140">
        <f t="shared" si="3"/>
        <v>0</v>
      </c>
      <c r="BB18" s="141" t="str">
        <f>IF(AZ18="","",IF(AX18&lt;AV18,IF(BA18=100%,"TERMINADA",IF(BA18=0%,"SIN INICIAR"))))</f>
        <v>SIN INICIAR</v>
      </c>
      <c r="BC18" s="167" t="s">
        <v>585</v>
      </c>
      <c r="BD18" s="166" t="s">
        <v>515</v>
      </c>
      <c r="BE18" s="137">
        <v>45535</v>
      </c>
      <c r="BF18" s="178" t="s">
        <v>538</v>
      </c>
      <c r="BG18" s="166">
        <v>0.3</v>
      </c>
      <c r="BH18" s="140">
        <f t="shared" si="7"/>
        <v>0.3</v>
      </c>
      <c r="BI18" s="141" t="str">
        <f t="shared" si="8"/>
        <v>EN PROCESO</v>
      </c>
      <c r="BJ18" s="179" t="s">
        <v>586</v>
      </c>
      <c r="BK18" s="166" t="s">
        <v>535</v>
      </c>
      <c r="BL18" s="137">
        <v>45657</v>
      </c>
      <c r="BM18" s="165" t="s">
        <v>646</v>
      </c>
      <c r="BN18" s="166">
        <v>1</v>
      </c>
      <c r="BO18" s="140">
        <f t="shared" si="5"/>
        <v>1</v>
      </c>
      <c r="BP18" s="141" t="str">
        <f t="shared" si="6"/>
        <v>TERMINADA</v>
      </c>
      <c r="BQ18" s="410" t="s">
        <v>647</v>
      </c>
      <c r="BR18" s="166" t="s">
        <v>535</v>
      </c>
    </row>
    <row r="19" spans="1:70" s="100" customFormat="1" ht="96" customHeight="1" x14ac:dyDescent="0.2">
      <c r="A19" s="146" t="s">
        <v>18</v>
      </c>
      <c r="B19" s="147" t="s">
        <v>231</v>
      </c>
      <c r="C19" s="342" t="s">
        <v>372</v>
      </c>
      <c r="D19" s="342" t="s">
        <v>373</v>
      </c>
      <c r="E19" s="147" t="s">
        <v>20</v>
      </c>
      <c r="F19" s="147" t="s">
        <v>374</v>
      </c>
      <c r="G19" s="147" t="s">
        <v>155</v>
      </c>
      <c r="H19" s="313" t="s">
        <v>256</v>
      </c>
      <c r="I19" s="313" t="s">
        <v>375</v>
      </c>
      <c r="J19" s="313" t="s">
        <v>376</v>
      </c>
      <c r="K19" s="313" t="s">
        <v>440</v>
      </c>
      <c r="L19" s="147" t="s">
        <v>191</v>
      </c>
      <c r="M19" s="147" t="s">
        <v>179</v>
      </c>
      <c r="N19" s="343" t="s">
        <v>167</v>
      </c>
      <c r="O19" s="344" t="s">
        <v>194</v>
      </c>
      <c r="P19" s="150">
        <f t="shared" si="9"/>
        <v>3</v>
      </c>
      <c r="Q19" s="151">
        <f t="shared" si="10"/>
        <v>0.6</v>
      </c>
      <c r="R19" s="313" t="s">
        <v>27</v>
      </c>
      <c r="S19" s="150">
        <f t="shared" si="11"/>
        <v>4</v>
      </c>
      <c r="T19" s="151">
        <f t="shared" si="12"/>
        <v>0.8</v>
      </c>
      <c r="U19" s="309">
        <f t="shared" ref="U19" si="27">IF(OR(P19="",S19=""),"",P19*S19)</f>
        <v>12</v>
      </c>
      <c r="V19" s="303" t="str">
        <f t="shared" ref="V19" si="28">IF(U19="","",IF(U19&lt;=2,"BAJA",IF(U19&lt;=6,"MODERADA",IF(U19&lt;=12,"ALTA","EXTREMA"))))</f>
        <v>ALTA</v>
      </c>
      <c r="W19" s="218" t="s">
        <v>441</v>
      </c>
      <c r="X19" s="219" t="s">
        <v>442</v>
      </c>
      <c r="Y19" s="219" t="s">
        <v>472</v>
      </c>
      <c r="Z19" s="325">
        <v>1</v>
      </c>
      <c r="AA19" s="313" t="s">
        <v>207</v>
      </c>
      <c r="AB19" s="324">
        <f>IF(AA19="","",IF(AA19="Preventivo",25%,IF(AA19="Detectivo",15%,10%)))</f>
        <v>0.25</v>
      </c>
      <c r="AC19" s="300" t="s">
        <v>212</v>
      </c>
      <c r="AD19" s="324">
        <f t="shared" ref="AD19" si="29">IF(AC19="","",IF(AC19="Automático",25%,15%))</f>
        <v>0.15</v>
      </c>
      <c r="AE19" s="300" t="s">
        <v>216</v>
      </c>
      <c r="AF19" s="300" t="s">
        <v>217</v>
      </c>
      <c r="AG19" s="309" t="s">
        <v>220</v>
      </c>
      <c r="AH19" s="310" t="str">
        <f t="shared" ref="AH19" si="30">IF(OR(O19="",AA19="",AC19=""),"",IF(AJ19&lt;=20%,"Muy baja",IF(AJ19&lt;=40%,"Baja",IF(AJ19&lt;=60%,"Media",IF(AJ19&lt;=80%,"Alta","Muy alta")))))</f>
        <v>Baja</v>
      </c>
      <c r="AI19" s="300">
        <f t="shared" si="18"/>
        <v>2</v>
      </c>
      <c r="AJ19" s="301">
        <f t="shared" si="19"/>
        <v>0.36</v>
      </c>
      <c r="AK19" s="301" t="str">
        <f t="shared" ref="AK19" si="31">IF(OR(R19="",AA19="",AC19=""),"",IF(AM19&lt;=20%,"Leve",IF(AM19&lt;=40%,"Menor",IF(AM19&lt;=60%,"Moderado",IF(AM19&lt;=80%,"Mayor","Catastrófico")))))</f>
        <v>Mayor</v>
      </c>
      <c r="AL19" s="300">
        <f t="shared" si="21"/>
        <v>4</v>
      </c>
      <c r="AM19" s="301">
        <f t="shared" si="22"/>
        <v>0.8</v>
      </c>
      <c r="AN19" s="302">
        <f t="shared" ref="AN19" si="32">IF(OR(AI19="",AL19=""),"",AI19*AL19)</f>
        <v>8</v>
      </c>
      <c r="AO19" s="303" t="str">
        <f t="shared" ref="AO19" si="33">IF(AN19="","",IF(AN19&lt;=2,"BAJA",IF(AN19&lt;=6,"MODERADA",IF(AN19&lt;=12,"ALTA","EXTREMA"))))</f>
        <v>ALTA</v>
      </c>
      <c r="AP19" s="304" t="str">
        <f t="shared" ref="AP19" si="34">IF(AO19="","",IF(AO19="Baja","Asumir el Riesgo.",IF(AO19="Moderada","Asumir o reducir el Riesgo.",IF(AO19="Alta","Reducir el Riesgo, Evitar, Compartir o Transferir (pronta atención).",IF(AO19="Extrema","Reducir el Riesgo, Evitar o Compartir (Se requiere acción inmediata).","")))))</f>
        <v>Reducir el Riesgo, Evitar, Compartir o Transferir (pronta atención).</v>
      </c>
      <c r="AQ19" s="305" t="s">
        <v>417</v>
      </c>
      <c r="AR19" s="306" t="s">
        <v>587</v>
      </c>
      <c r="AS19" s="318">
        <v>2</v>
      </c>
      <c r="AT19" s="219" t="s">
        <v>377</v>
      </c>
      <c r="AU19" s="307">
        <v>45292</v>
      </c>
      <c r="AV19" s="307">
        <v>45657</v>
      </c>
      <c r="AW19" s="299" t="s">
        <v>418</v>
      </c>
      <c r="AX19" s="374">
        <v>45412</v>
      </c>
      <c r="AY19" s="370" t="s">
        <v>518</v>
      </c>
      <c r="AZ19" s="235">
        <v>0.3</v>
      </c>
      <c r="BA19" s="375">
        <f t="shared" si="3"/>
        <v>0.15</v>
      </c>
      <c r="BB19" s="376" t="s">
        <v>519</v>
      </c>
      <c r="BC19" s="370" t="s">
        <v>588</v>
      </c>
      <c r="BD19" s="235" t="s">
        <v>515</v>
      </c>
      <c r="BE19" s="221">
        <v>45535</v>
      </c>
      <c r="BF19" s="233" t="s">
        <v>569</v>
      </c>
      <c r="BG19" s="235">
        <v>1</v>
      </c>
      <c r="BH19" s="236">
        <f t="shared" si="7"/>
        <v>0.5</v>
      </c>
      <c r="BI19" s="238" t="str">
        <f t="shared" si="8"/>
        <v>EN PROCESO</v>
      </c>
      <c r="BJ19" s="240" t="s">
        <v>589</v>
      </c>
      <c r="BK19" s="235" t="s">
        <v>515</v>
      </c>
      <c r="BL19" s="221">
        <v>45657</v>
      </c>
      <c r="BM19" s="370" t="s">
        <v>629</v>
      </c>
      <c r="BN19" s="235">
        <v>2</v>
      </c>
      <c r="BO19" s="236">
        <f t="shared" ref="BO19" si="35">IF(BN19="","",IF(OR(AS19=0,AS19="",BN19=""),"",(BN19*100%/AS19)))</f>
        <v>1</v>
      </c>
      <c r="BP19" s="238" t="str">
        <f t="shared" ref="BP19" si="36">IF(BO19="","",IF(BL19&lt;=AV19,IF(BO19=100%,"TERMINADA",IF(BO19&lt;100%,"INCUMPLIDA"))))</f>
        <v>TERMINADA</v>
      </c>
      <c r="BQ19" s="412" t="s">
        <v>648</v>
      </c>
      <c r="BR19" s="235" t="s">
        <v>515</v>
      </c>
    </row>
    <row r="20" spans="1:70" s="100" customFormat="1" ht="96" customHeight="1" x14ac:dyDescent="0.2">
      <c r="A20" s="146" t="s">
        <v>18</v>
      </c>
      <c r="B20" s="147" t="s">
        <v>231</v>
      </c>
      <c r="C20" s="342"/>
      <c r="D20" s="342"/>
      <c r="E20" s="147" t="s">
        <v>20</v>
      </c>
      <c r="F20" s="147" t="s">
        <v>374</v>
      </c>
      <c r="G20" s="147" t="s">
        <v>155</v>
      </c>
      <c r="H20" s="313"/>
      <c r="I20" s="313"/>
      <c r="J20" s="313"/>
      <c r="K20" s="313"/>
      <c r="L20" s="147" t="s">
        <v>161</v>
      </c>
      <c r="M20" s="147" t="s">
        <v>184</v>
      </c>
      <c r="N20" s="343"/>
      <c r="O20" s="344"/>
      <c r="P20" s="150"/>
      <c r="Q20" s="151"/>
      <c r="R20" s="313"/>
      <c r="S20" s="150"/>
      <c r="T20" s="151"/>
      <c r="U20" s="309"/>
      <c r="V20" s="303"/>
      <c r="W20" s="218"/>
      <c r="X20" s="220"/>
      <c r="Y20" s="220"/>
      <c r="Z20" s="325"/>
      <c r="AA20" s="313"/>
      <c r="AB20" s="324"/>
      <c r="AC20" s="300"/>
      <c r="AD20" s="324"/>
      <c r="AE20" s="300"/>
      <c r="AF20" s="300"/>
      <c r="AG20" s="309"/>
      <c r="AH20" s="310"/>
      <c r="AI20" s="300"/>
      <c r="AJ20" s="301"/>
      <c r="AK20" s="301"/>
      <c r="AL20" s="300"/>
      <c r="AM20" s="301"/>
      <c r="AN20" s="302"/>
      <c r="AO20" s="303"/>
      <c r="AP20" s="304"/>
      <c r="AQ20" s="305"/>
      <c r="AR20" s="306"/>
      <c r="AS20" s="319"/>
      <c r="AT20" s="219"/>
      <c r="AU20" s="308"/>
      <c r="AV20" s="308"/>
      <c r="AW20" s="299"/>
      <c r="AX20" s="222"/>
      <c r="AY20" s="371"/>
      <c r="AZ20" s="234"/>
      <c r="BA20" s="237"/>
      <c r="BB20" s="377"/>
      <c r="BC20" s="371"/>
      <c r="BD20" s="234"/>
      <c r="BE20" s="222"/>
      <c r="BF20" s="234"/>
      <c r="BG20" s="234"/>
      <c r="BH20" s="237"/>
      <c r="BI20" s="239"/>
      <c r="BJ20" s="241"/>
      <c r="BK20" s="234"/>
      <c r="BL20" s="222"/>
      <c r="BM20" s="381"/>
      <c r="BN20" s="234"/>
      <c r="BO20" s="237"/>
      <c r="BP20" s="239"/>
      <c r="BQ20" s="413"/>
      <c r="BR20" s="234"/>
    </row>
    <row r="21" spans="1:70" s="100" customFormat="1" ht="122.4" x14ac:dyDescent="0.2">
      <c r="A21" s="146" t="s">
        <v>23</v>
      </c>
      <c r="B21" s="147" t="s">
        <v>31</v>
      </c>
      <c r="C21" s="148" t="s">
        <v>277</v>
      </c>
      <c r="D21" s="148" t="s">
        <v>278</v>
      </c>
      <c r="E21" s="147" t="s">
        <v>20</v>
      </c>
      <c r="F21" s="147" t="s">
        <v>123</v>
      </c>
      <c r="G21" s="147" t="s">
        <v>155</v>
      </c>
      <c r="H21" s="147" t="s">
        <v>256</v>
      </c>
      <c r="I21" s="147" t="s">
        <v>422</v>
      </c>
      <c r="J21" s="147" t="s">
        <v>443</v>
      </c>
      <c r="K21" s="147" t="s">
        <v>480</v>
      </c>
      <c r="L21" s="147" t="s">
        <v>191</v>
      </c>
      <c r="M21" s="147" t="s">
        <v>179</v>
      </c>
      <c r="N21" s="149" t="s">
        <v>170</v>
      </c>
      <c r="O21" s="146" t="s">
        <v>196</v>
      </c>
      <c r="P21" s="150">
        <f t="shared" si="9"/>
        <v>1</v>
      </c>
      <c r="Q21" s="151">
        <f t="shared" si="10"/>
        <v>0.2</v>
      </c>
      <c r="R21" s="147" t="s">
        <v>27</v>
      </c>
      <c r="S21" s="150">
        <f t="shared" si="11"/>
        <v>4</v>
      </c>
      <c r="T21" s="151">
        <f t="shared" si="12"/>
        <v>0.8</v>
      </c>
      <c r="U21" s="152">
        <f t="shared" si="13"/>
        <v>4</v>
      </c>
      <c r="V21" s="153" t="str">
        <f t="shared" si="14"/>
        <v>MODERADA</v>
      </c>
      <c r="W21" s="154" t="s">
        <v>423</v>
      </c>
      <c r="X21" s="155" t="s">
        <v>425</v>
      </c>
      <c r="Y21" s="155" t="s">
        <v>424</v>
      </c>
      <c r="Z21" s="156">
        <v>1</v>
      </c>
      <c r="AA21" s="147" t="s">
        <v>207</v>
      </c>
      <c r="AB21" s="157">
        <f t="shared" si="15"/>
        <v>0.25</v>
      </c>
      <c r="AC21" s="150" t="s">
        <v>212</v>
      </c>
      <c r="AD21" s="157">
        <f t="shared" si="16"/>
        <v>0.15</v>
      </c>
      <c r="AE21" s="150" t="s">
        <v>216</v>
      </c>
      <c r="AF21" s="150" t="s">
        <v>217</v>
      </c>
      <c r="AG21" s="152" t="s">
        <v>220</v>
      </c>
      <c r="AH21" s="158" t="str">
        <f t="shared" si="17"/>
        <v>Muy baja</v>
      </c>
      <c r="AI21" s="150">
        <f t="shared" si="18"/>
        <v>1</v>
      </c>
      <c r="AJ21" s="159">
        <f t="shared" si="19"/>
        <v>0.12</v>
      </c>
      <c r="AK21" s="159" t="str">
        <f t="shared" si="20"/>
        <v>Mayor</v>
      </c>
      <c r="AL21" s="150">
        <f t="shared" si="21"/>
        <v>4</v>
      </c>
      <c r="AM21" s="159">
        <f t="shared" si="22"/>
        <v>0.8</v>
      </c>
      <c r="AN21" s="160">
        <f t="shared" si="23"/>
        <v>4</v>
      </c>
      <c r="AO21" s="153" t="str">
        <f t="shared" si="24"/>
        <v>MODERADA</v>
      </c>
      <c r="AP21" s="161" t="str">
        <f t="shared" si="25"/>
        <v>Asumir o reducir el Riesgo.</v>
      </c>
      <c r="AQ21" s="162" t="s">
        <v>481</v>
      </c>
      <c r="AR21" s="155" t="s">
        <v>421</v>
      </c>
      <c r="AS21" s="147">
        <v>1</v>
      </c>
      <c r="AT21" s="155" t="s">
        <v>279</v>
      </c>
      <c r="AU21" s="163">
        <v>45292</v>
      </c>
      <c r="AV21" s="163">
        <v>45657</v>
      </c>
      <c r="AW21" s="176" t="s">
        <v>482</v>
      </c>
      <c r="AX21" s="137">
        <v>45412</v>
      </c>
      <c r="AY21" s="165" t="s">
        <v>513</v>
      </c>
      <c r="AZ21" s="166">
        <v>0</v>
      </c>
      <c r="BA21" s="140">
        <f>IF(AZ21="","",IF(OR(AS21=0,AS21="",AQ21=""),"",(AZ21*100%/AS21)))</f>
        <v>0</v>
      </c>
      <c r="BB21" s="141" t="str">
        <f>IF(AZ21="","",IF(AX21&lt;AV21,IF(BA21=100%,"TERMINADA",IF(BA21=0%,"SIN INICIAR"))))</f>
        <v>SIN INICIAR</v>
      </c>
      <c r="BC21" s="167" t="s">
        <v>590</v>
      </c>
      <c r="BD21" s="166" t="s">
        <v>510</v>
      </c>
      <c r="BE21" s="137">
        <v>45535</v>
      </c>
      <c r="BF21" s="184" t="s">
        <v>554</v>
      </c>
      <c r="BG21" s="181">
        <v>0.5</v>
      </c>
      <c r="BH21" s="182">
        <f t="shared" si="7"/>
        <v>0.5</v>
      </c>
      <c r="BI21" s="185" t="str">
        <f t="shared" si="8"/>
        <v>EN PROCESO</v>
      </c>
      <c r="BJ21" s="183" t="s">
        <v>591</v>
      </c>
      <c r="BK21" s="181" t="s">
        <v>527</v>
      </c>
      <c r="BL21" s="137">
        <v>45657</v>
      </c>
      <c r="BM21" s="165" t="s">
        <v>554</v>
      </c>
      <c r="BN21" s="166">
        <v>1</v>
      </c>
      <c r="BO21" s="140">
        <f>IF(BN21="","",IF(OR(AS21=0,AS21="",BN21=""),"",(BN21*100%/AS21)))</f>
        <v>1</v>
      </c>
      <c r="BP21" s="141" t="str">
        <f>IF(BO21="","",IF(BL21&lt;=AV21,IF(BO21=100%,"TERMINADA",IF(BO21&lt;100%,"INCUMPLIDA"))))</f>
        <v>TERMINADA</v>
      </c>
      <c r="BQ21" s="414" t="s">
        <v>649</v>
      </c>
      <c r="BR21" s="166" t="s">
        <v>515</v>
      </c>
    </row>
    <row r="22" spans="1:70" s="100" customFormat="1" ht="142.80000000000001" x14ac:dyDescent="0.2">
      <c r="A22" s="146" t="s">
        <v>23</v>
      </c>
      <c r="B22" s="147" t="s">
        <v>319</v>
      </c>
      <c r="C22" s="342" t="s">
        <v>280</v>
      </c>
      <c r="D22" s="342" t="s">
        <v>281</v>
      </c>
      <c r="E22" s="147" t="s">
        <v>20</v>
      </c>
      <c r="F22" s="147" t="s">
        <v>130</v>
      </c>
      <c r="G22" s="313" t="s">
        <v>154</v>
      </c>
      <c r="H22" s="313" t="s">
        <v>256</v>
      </c>
      <c r="I22" s="313" t="s">
        <v>282</v>
      </c>
      <c r="J22" s="313" t="s">
        <v>283</v>
      </c>
      <c r="K22" s="313" t="s">
        <v>284</v>
      </c>
      <c r="L22" s="313" t="s">
        <v>191</v>
      </c>
      <c r="M22" s="313" t="s">
        <v>179</v>
      </c>
      <c r="N22" s="343" t="s">
        <v>167</v>
      </c>
      <c r="O22" s="344" t="s">
        <v>17</v>
      </c>
      <c r="P22" s="300">
        <f t="shared" si="9"/>
        <v>2</v>
      </c>
      <c r="Q22" s="345">
        <f t="shared" si="10"/>
        <v>0.4</v>
      </c>
      <c r="R22" s="313" t="s">
        <v>27</v>
      </c>
      <c r="S22" s="300">
        <f t="shared" si="11"/>
        <v>4</v>
      </c>
      <c r="T22" s="345">
        <f t="shared" si="12"/>
        <v>0.8</v>
      </c>
      <c r="U22" s="309">
        <f t="shared" si="13"/>
        <v>8</v>
      </c>
      <c r="V22" s="303" t="str">
        <f t="shared" si="14"/>
        <v>ALTA</v>
      </c>
      <c r="W22" s="154" t="s">
        <v>285</v>
      </c>
      <c r="X22" s="155" t="s">
        <v>286</v>
      </c>
      <c r="Y22" s="155" t="s">
        <v>287</v>
      </c>
      <c r="Z22" s="156">
        <v>0.4</v>
      </c>
      <c r="AA22" s="147" t="s">
        <v>207</v>
      </c>
      <c r="AB22" s="157">
        <f t="shared" si="15"/>
        <v>0.25</v>
      </c>
      <c r="AC22" s="150" t="s">
        <v>212</v>
      </c>
      <c r="AD22" s="157">
        <f t="shared" si="16"/>
        <v>0.15</v>
      </c>
      <c r="AE22" s="150" t="s">
        <v>216</v>
      </c>
      <c r="AF22" s="150" t="s">
        <v>217</v>
      </c>
      <c r="AG22" s="152" t="s">
        <v>220</v>
      </c>
      <c r="AH22" s="158" t="str">
        <f t="shared" si="17"/>
        <v>Baja</v>
      </c>
      <c r="AI22" s="150">
        <f t="shared" si="18"/>
        <v>2</v>
      </c>
      <c r="AJ22" s="159">
        <f t="shared" si="19"/>
        <v>0.24</v>
      </c>
      <c r="AK22" s="159" t="str">
        <f t="shared" si="20"/>
        <v>Mayor</v>
      </c>
      <c r="AL22" s="150">
        <f t="shared" si="21"/>
        <v>4</v>
      </c>
      <c r="AM22" s="159">
        <f t="shared" si="22"/>
        <v>0.8</v>
      </c>
      <c r="AN22" s="160">
        <f t="shared" si="23"/>
        <v>8</v>
      </c>
      <c r="AO22" s="303" t="str">
        <f>IF(AN23="","",IF(AN23&lt;=2,"BAJA",IF(AN23&lt;=6,"MODERADA",IF(AN23&lt;=12,"ALTA","EXTREMA"))))</f>
        <v>MODERADA</v>
      </c>
      <c r="AP22" s="304" t="str">
        <f t="shared" si="25"/>
        <v>Asumir o reducir el Riesgo.</v>
      </c>
      <c r="AQ22" s="162" t="s">
        <v>290</v>
      </c>
      <c r="AR22" s="155" t="s">
        <v>291</v>
      </c>
      <c r="AS22" s="147">
        <v>1</v>
      </c>
      <c r="AT22" s="155" t="s">
        <v>294</v>
      </c>
      <c r="AU22" s="163">
        <v>45292</v>
      </c>
      <c r="AV22" s="163">
        <v>45657</v>
      </c>
      <c r="AW22" s="176" t="s">
        <v>295</v>
      </c>
      <c r="AX22" s="137">
        <v>45412</v>
      </c>
      <c r="AY22" s="170" t="s">
        <v>524</v>
      </c>
      <c r="AZ22" s="166">
        <v>0.3</v>
      </c>
      <c r="BA22" s="140">
        <f>IF(AZ22="","",IF(OR(AS22=0,AS22="",AQ22=""),"",(AZ22*100%/AS22)))</f>
        <v>0.3</v>
      </c>
      <c r="BB22" s="141" t="str">
        <f>IF(AZ22="","",IF(AX22&lt;AV22,IF(BA22=100%,"TERMINADA",IF(BA22&gt;0%,"EN PROCESO"))))</f>
        <v>EN PROCESO</v>
      </c>
      <c r="BC22" s="171" t="s">
        <v>592</v>
      </c>
      <c r="BD22" s="166" t="s">
        <v>535</v>
      </c>
      <c r="BE22" s="137">
        <v>45535</v>
      </c>
      <c r="BF22" s="186" t="s">
        <v>544</v>
      </c>
      <c r="BG22" s="166">
        <v>0.6</v>
      </c>
      <c r="BH22" s="140">
        <f t="shared" si="7"/>
        <v>0.6</v>
      </c>
      <c r="BI22" s="141" t="str">
        <f t="shared" si="8"/>
        <v>EN PROCESO</v>
      </c>
      <c r="BJ22" s="179" t="s">
        <v>593</v>
      </c>
      <c r="BK22" s="166" t="s">
        <v>510</v>
      </c>
      <c r="BL22" s="137">
        <v>45657</v>
      </c>
      <c r="BM22" s="193" t="s">
        <v>635</v>
      </c>
      <c r="BN22" s="166">
        <v>1</v>
      </c>
      <c r="BO22" s="140">
        <f>IF(BN22="","",IF(OR(AS22=0,AS22="",BN22=""),"",(BN22*100%/AS22)))</f>
        <v>1</v>
      </c>
      <c r="BP22" s="141" t="str">
        <f>IF(BO22="","",IF(BL22&lt;=AV22,IF(BO22=100%,"TERMINADA",IF(BO22&lt;100%,"INCUMPLIDA"))))</f>
        <v>TERMINADA</v>
      </c>
      <c r="BQ22" s="410" t="s">
        <v>637</v>
      </c>
      <c r="BR22" s="166" t="s">
        <v>535</v>
      </c>
    </row>
    <row r="23" spans="1:70" s="100" customFormat="1" ht="142.80000000000001" x14ac:dyDescent="0.2">
      <c r="A23" s="146" t="s">
        <v>23</v>
      </c>
      <c r="B23" s="147" t="s">
        <v>319</v>
      </c>
      <c r="C23" s="342"/>
      <c r="D23" s="342"/>
      <c r="E23" s="147" t="s">
        <v>20</v>
      </c>
      <c r="F23" s="147" t="s">
        <v>130</v>
      </c>
      <c r="G23" s="313"/>
      <c r="H23" s="313"/>
      <c r="I23" s="313"/>
      <c r="J23" s="313"/>
      <c r="K23" s="313"/>
      <c r="L23" s="313"/>
      <c r="M23" s="313"/>
      <c r="N23" s="343"/>
      <c r="O23" s="344"/>
      <c r="P23" s="300"/>
      <c r="Q23" s="345"/>
      <c r="R23" s="313"/>
      <c r="S23" s="300"/>
      <c r="T23" s="345"/>
      <c r="U23" s="309"/>
      <c r="V23" s="303"/>
      <c r="W23" s="154" t="s">
        <v>285</v>
      </c>
      <c r="X23" s="155" t="s">
        <v>288</v>
      </c>
      <c r="Y23" s="155" t="s">
        <v>289</v>
      </c>
      <c r="Z23" s="156">
        <v>0.6</v>
      </c>
      <c r="AA23" s="147" t="s">
        <v>207</v>
      </c>
      <c r="AB23" s="157">
        <f t="shared" si="15"/>
        <v>0.25</v>
      </c>
      <c r="AC23" s="150" t="s">
        <v>212</v>
      </c>
      <c r="AD23" s="157">
        <f t="shared" si="16"/>
        <v>0.15</v>
      </c>
      <c r="AE23" s="150" t="s">
        <v>216</v>
      </c>
      <c r="AF23" s="150" t="s">
        <v>217</v>
      </c>
      <c r="AG23" s="152" t="s">
        <v>220</v>
      </c>
      <c r="AH23" s="158" t="str">
        <f>IF(OR(O22="",AA23="",AC23=""),"",IF(AJ23&lt;=20%,"Muy baja",IF(AJ23&lt;=40%,"Baja",IF(AJ23&lt;=60%,"Media",IF(AJ23&lt;=80%,"Alta","Muy alta")))))</f>
        <v>Muy baja</v>
      </c>
      <c r="AI23" s="150">
        <f t="shared" si="18"/>
        <v>1</v>
      </c>
      <c r="AJ23" s="159">
        <f>IF(OR($AA23="Preventivo",$AA23="Detectivo"),($AJ22-($AJ22*($AD23+$AB23))),$AJ22)</f>
        <v>0.14399999999999999</v>
      </c>
      <c r="AK23" s="159" t="str">
        <f>IF(OR(R22="",AA23="",AC23=""),"",IF(AM23&lt;=20%,"Leve",IF(AM23&lt;=40%,"Menor",IF(AM23&lt;=60%,"Moderado",IF(AM23&lt;=80%,"Mayor","Catastrófico")))))</f>
        <v>Mayor</v>
      </c>
      <c r="AL23" s="150">
        <f t="shared" si="21"/>
        <v>4</v>
      </c>
      <c r="AM23" s="159">
        <f>IF($AA23="Correctivo",($T22-($T22*($AD23+$AB23))),$T22)</f>
        <v>0.8</v>
      </c>
      <c r="AN23" s="160">
        <f t="shared" si="23"/>
        <v>4</v>
      </c>
      <c r="AO23" s="303"/>
      <c r="AP23" s="304"/>
      <c r="AQ23" s="162" t="s">
        <v>292</v>
      </c>
      <c r="AR23" s="155" t="s">
        <v>293</v>
      </c>
      <c r="AS23" s="147">
        <v>1</v>
      </c>
      <c r="AT23" s="155" t="s">
        <v>294</v>
      </c>
      <c r="AU23" s="163">
        <v>45292</v>
      </c>
      <c r="AV23" s="163">
        <v>45657</v>
      </c>
      <c r="AW23" s="176" t="s">
        <v>296</v>
      </c>
      <c r="AX23" s="137">
        <v>45412</v>
      </c>
      <c r="AY23" s="170" t="s">
        <v>564</v>
      </c>
      <c r="AZ23" s="166">
        <v>0.3</v>
      </c>
      <c r="BA23" s="140">
        <f>IF(AZ23="","",IF(OR(AS23=0,AS23="",AQ23=""),"",(AZ23*100%/AS23)))</f>
        <v>0.3</v>
      </c>
      <c r="BB23" s="141" t="str">
        <f>IF(AZ23="","",IF(AX23&lt;AV23,IF(BA23=100%,"TERMINADA",IF(BA23&gt;0%,"EN PROCESO"))))</f>
        <v>EN PROCESO</v>
      </c>
      <c r="BC23" s="171" t="s">
        <v>594</v>
      </c>
      <c r="BD23" s="166" t="s">
        <v>535</v>
      </c>
      <c r="BE23" s="137">
        <v>45535</v>
      </c>
      <c r="BF23" s="186" t="s">
        <v>545</v>
      </c>
      <c r="BG23" s="166">
        <v>0.6</v>
      </c>
      <c r="BH23" s="182">
        <f t="shared" si="7"/>
        <v>0.6</v>
      </c>
      <c r="BI23" s="141" t="str">
        <f t="shared" si="8"/>
        <v>EN PROCESO</v>
      </c>
      <c r="BJ23" s="179" t="s">
        <v>593</v>
      </c>
      <c r="BK23" s="166" t="s">
        <v>510</v>
      </c>
      <c r="BL23" s="137">
        <v>45657</v>
      </c>
      <c r="BM23" s="170" t="s">
        <v>636</v>
      </c>
      <c r="BN23" s="166">
        <v>1</v>
      </c>
      <c r="BO23" s="140">
        <f>IF(BN23="","",IF(OR(AS23=0,AS23="",BN23=""),"",(BN23*100%/AS23)))</f>
        <v>1</v>
      </c>
      <c r="BP23" s="141" t="str">
        <f>IF(BO23="","",IF(BL23&lt;=AV23,IF(BO23=100%,"TERMINADA",IF(BO23&lt;100%,"INCUMPLIDA"))))</f>
        <v>TERMINADA</v>
      </c>
      <c r="BQ23" s="410" t="s">
        <v>638</v>
      </c>
      <c r="BR23" s="166" t="s">
        <v>535</v>
      </c>
    </row>
    <row r="24" spans="1:70" s="100" customFormat="1" ht="158.25" customHeight="1" x14ac:dyDescent="0.2">
      <c r="A24" s="146" t="s">
        <v>23</v>
      </c>
      <c r="B24" s="147" t="s">
        <v>320</v>
      </c>
      <c r="C24" s="342" t="s">
        <v>280</v>
      </c>
      <c r="D24" s="342" t="s">
        <v>281</v>
      </c>
      <c r="E24" s="147" t="s">
        <v>20</v>
      </c>
      <c r="F24" s="147" t="s">
        <v>131</v>
      </c>
      <c r="G24" s="313" t="s">
        <v>155</v>
      </c>
      <c r="H24" s="313" t="s">
        <v>256</v>
      </c>
      <c r="I24" s="313" t="s">
        <v>297</v>
      </c>
      <c r="J24" s="313" t="s">
        <v>298</v>
      </c>
      <c r="K24" s="313" t="s">
        <v>299</v>
      </c>
      <c r="L24" s="313" t="s">
        <v>191</v>
      </c>
      <c r="M24" s="313" t="s">
        <v>179</v>
      </c>
      <c r="N24" s="343" t="s">
        <v>167</v>
      </c>
      <c r="O24" s="344" t="s">
        <v>194</v>
      </c>
      <c r="P24" s="300">
        <f t="shared" si="9"/>
        <v>3</v>
      </c>
      <c r="Q24" s="345">
        <f t="shared" si="10"/>
        <v>0.6</v>
      </c>
      <c r="R24" s="313" t="s">
        <v>27</v>
      </c>
      <c r="S24" s="300">
        <f t="shared" si="11"/>
        <v>4</v>
      </c>
      <c r="T24" s="345">
        <f t="shared" si="12"/>
        <v>0.8</v>
      </c>
      <c r="U24" s="309">
        <f t="shared" ref="U24" si="37">IF(OR(P24="",S24=""),"",P24*S24)</f>
        <v>12</v>
      </c>
      <c r="V24" s="303" t="str">
        <f t="shared" si="14"/>
        <v>ALTA</v>
      </c>
      <c r="W24" s="154" t="s">
        <v>300</v>
      </c>
      <c r="X24" s="155" t="s">
        <v>301</v>
      </c>
      <c r="Y24" s="155" t="s">
        <v>303</v>
      </c>
      <c r="Z24" s="156">
        <v>0.5</v>
      </c>
      <c r="AA24" s="147" t="s">
        <v>209</v>
      </c>
      <c r="AB24" s="157">
        <f t="shared" si="15"/>
        <v>0.15</v>
      </c>
      <c r="AC24" s="150" t="s">
        <v>212</v>
      </c>
      <c r="AD24" s="157">
        <f t="shared" si="16"/>
        <v>0.15</v>
      </c>
      <c r="AE24" s="150" t="s">
        <v>216</v>
      </c>
      <c r="AF24" s="150" t="s">
        <v>217</v>
      </c>
      <c r="AG24" s="152" t="s">
        <v>220</v>
      </c>
      <c r="AH24" s="158" t="str">
        <f t="shared" si="17"/>
        <v>Media</v>
      </c>
      <c r="AI24" s="150">
        <f t="shared" si="18"/>
        <v>3</v>
      </c>
      <c r="AJ24" s="159">
        <f t="shared" si="19"/>
        <v>0.42</v>
      </c>
      <c r="AK24" s="159" t="str">
        <f t="shared" si="20"/>
        <v>Mayor</v>
      </c>
      <c r="AL24" s="150">
        <f t="shared" si="21"/>
        <v>4</v>
      </c>
      <c r="AM24" s="159">
        <f t="shared" si="22"/>
        <v>0.8</v>
      </c>
      <c r="AN24" s="160">
        <f t="shared" si="23"/>
        <v>12</v>
      </c>
      <c r="AO24" s="303" t="str">
        <f>IF(AN25="","",IF(AN25&lt;=2,"BAJA",IF(AN25&lt;=6,"MODERADA",IF(AN25&lt;=12,"ALTA","EXTREMA"))))</f>
        <v>ALTA</v>
      </c>
      <c r="AP24" s="304" t="str">
        <f t="shared" si="25"/>
        <v>Reducir el Riesgo, Evitar, Compartir o Transferir (pronta atención).</v>
      </c>
      <c r="AQ24" s="360" t="s">
        <v>305</v>
      </c>
      <c r="AR24" s="219" t="s">
        <v>306</v>
      </c>
      <c r="AS24" s="320">
        <v>3</v>
      </c>
      <c r="AT24" s="219" t="s">
        <v>307</v>
      </c>
      <c r="AU24" s="307">
        <v>45292</v>
      </c>
      <c r="AV24" s="307">
        <v>45657</v>
      </c>
      <c r="AW24" s="299" t="s">
        <v>308</v>
      </c>
      <c r="AX24" s="221">
        <v>45412</v>
      </c>
      <c r="AY24" s="370" t="s">
        <v>525</v>
      </c>
      <c r="AZ24" s="235">
        <v>0.3</v>
      </c>
      <c r="BA24" s="236">
        <f t="shared" ref="BA24" si="38">IF(AZ24="","",IF(OR(AS24=0,AS24="",AQ24=""),"",(AZ24*100%/AS24)))</f>
        <v>9.9999999999999992E-2</v>
      </c>
      <c r="BB24" s="238" t="str">
        <f t="shared" ref="BB24" si="39">IF(AZ24="","",IF(AX24&lt;AV24,IF(BA24=100%,"TERMINADA",IF(BA24&gt;0%,"EN PROCESO"))))</f>
        <v>EN PROCESO</v>
      </c>
      <c r="BC24" s="372" t="s">
        <v>595</v>
      </c>
      <c r="BD24" s="235" t="s">
        <v>535</v>
      </c>
      <c r="BE24" s="221">
        <v>45535</v>
      </c>
      <c r="BF24" s="378" t="s">
        <v>546</v>
      </c>
      <c r="BG24" s="379">
        <v>2</v>
      </c>
      <c r="BH24" s="375">
        <f t="shared" si="7"/>
        <v>0.66666666666666663</v>
      </c>
      <c r="BI24" s="238" t="str">
        <f t="shared" si="8"/>
        <v>EN PROCESO</v>
      </c>
      <c r="BJ24" s="380" t="s">
        <v>596</v>
      </c>
      <c r="BK24" s="235" t="s">
        <v>510</v>
      </c>
      <c r="BL24" s="221">
        <v>45657</v>
      </c>
      <c r="BM24" s="370" t="s">
        <v>659</v>
      </c>
      <c r="BN24" s="235">
        <v>3</v>
      </c>
      <c r="BO24" s="236">
        <f t="shared" ref="BO24" si="40">IF(BN24="","",IF(OR(AS24=0,AS24="",BN24=""),"",(BN24*100%/AS24)))</f>
        <v>1</v>
      </c>
      <c r="BP24" s="238" t="str">
        <f t="shared" ref="BP24" si="41">IF(BO24="","",IF(BL24&lt;=AV24,IF(BO24=100%,"TERMINADA",IF(BO24&lt;100%,"INCUMPLIDA"))))</f>
        <v>TERMINADA</v>
      </c>
      <c r="BQ24" s="415" t="s">
        <v>660</v>
      </c>
      <c r="BR24" s="235" t="s">
        <v>535</v>
      </c>
    </row>
    <row r="25" spans="1:70" s="100" customFormat="1" ht="30.6" x14ac:dyDescent="0.2">
      <c r="A25" s="146" t="s">
        <v>23</v>
      </c>
      <c r="B25" s="147" t="s">
        <v>320</v>
      </c>
      <c r="C25" s="342"/>
      <c r="D25" s="342"/>
      <c r="E25" s="147" t="s">
        <v>20</v>
      </c>
      <c r="F25" s="147" t="s">
        <v>131</v>
      </c>
      <c r="G25" s="313"/>
      <c r="H25" s="313"/>
      <c r="I25" s="313"/>
      <c r="J25" s="300"/>
      <c r="K25" s="300"/>
      <c r="L25" s="313"/>
      <c r="M25" s="313"/>
      <c r="N25" s="343"/>
      <c r="O25" s="344"/>
      <c r="P25" s="300"/>
      <c r="Q25" s="345"/>
      <c r="R25" s="313"/>
      <c r="S25" s="300"/>
      <c r="T25" s="345"/>
      <c r="U25" s="309"/>
      <c r="V25" s="303"/>
      <c r="W25" s="154" t="s">
        <v>300</v>
      </c>
      <c r="X25" s="155" t="s">
        <v>302</v>
      </c>
      <c r="Y25" s="155" t="s">
        <v>304</v>
      </c>
      <c r="Z25" s="156">
        <v>0.5</v>
      </c>
      <c r="AA25" s="147" t="s">
        <v>209</v>
      </c>
      <c r="AB25" s="157">
        <f t="shared" si="15"/>
        <v>0.15</v>
      </c>
      <c r="AC25" s="150" t="s">
        <v>212</v>
      </c>
      <c r="AD25" s="157">
        <f t="shared" si="16"/>
        <v>0.15</v>
      </c>
      <c r="AE25" s="150" t="s">
        <v>216</v>
      </c>
      <c r="AF25" s="150" t="s">
        <v>217</v>
      </c>
      <c r="AG25" s="152" t="s">
        <v>220</v>
      </c>
      <c r="AH25" s="158" t="str">
        <f>IF(OR(O24="",AA25="",AC25=""),"",IF(AJ25&lt;=20%,"Muy baja",IF(AJ25&lt;=40%,"Baja",IF(AJ25&lt;=60%,"Media",IF(AJ25&lt;=80%,"Alta","Muy alta")))))</f>
        <v>Baja</v>
      </c>
      <c r="AI25" s="150">
        <f t="shared" si="18"/>
        <v>2</v>
      </c>
      <c r="AJ25" s="159">
        <f>IF(OR($AA25="Preventivo",$AA25="Detectivo"),($AJ24-($AJ24*($AD25+$AB25))),$AJ24)</f>
        <v>0.29399999999999998</v>
      </c>
      <c r="AK25" s="159" t="str">
        <f>IF(OR(R24="",AA25="",AC25=""),"",IF(AM25&lt;=20%,"Leve",IF(AM25&lt;=40%,"Menor",IF(AM25&lt;=60%,"Moderado",IF(AM25&lt;=80%,"Mayor","Catastrófico")))))</f>
        <v>Mayor</v>
      </c>
      <c r="AL25" s="150">
        <f t="shared" si="21"/>
        <v>4</v>
      </c>
      <c r="AM25" s="159">
        <f>IF($AA25="Correctivo",($T24-($T24*($AD25+$AB25))),$T24)</f>
        <v>0.8</v>
      </c>
      <c r="AN25" s="160">
        <f t="shared" si="23"/>
        <v>8</v>
      </c>
      <c r="AO25" s="303"/>
      <c r="AP25" s="304"/>
      <c r="AQ25" s="360"/>
      <c r="AR25" s="219"/>
      <c r="AS25" s="321"/>
      <c r="AT25" s="219"/>
      <c r="AU25" s="308"/>
      <c r="AV25" s="308"/>
      <c r="AW25" s="299"/>
      <c r="AX25" s="222"/>
      <c r="AY25" s="371"/>
      <c r="AZ25" s="234"/>
      <c r="BA25" s="237"/>
      <c r="BB25" s="239"/>
      <c r="BC25" s="373"/>
      <c r="BD25" s="234"/>
      <c r="BE25" s="222"/>
      <c r="BF25" s="378"/>
      <c r="BG25" s="379"/>
      <c r="BH25" s="375"/>
      <c r="BI25" s="239"/>
      <c r="BJ25" s="380"/>
      <c r="BK25" s="234"/>
      <c r="BL25" s="222"/>
      <c r="BM25" s="382"/>
      <c r="BN25" s="234"/>
      <c r="BO25" s="237"/>
      <c r="BP25" s="239"/>
      <c r="BQ25" s="416"/>
      <c r="BR25" s="234"/>
    </row>
    <row r="26" spans="1:70" s="100" customFormat="1" ht="153" x14ac:dyDescent="0.2">
      <c r="A26" s="146" t="s">
        <v>23</v>
      </c>
      <c r="B26" s="147" t="s">
        <v>321</v>
      </c>
      <c r="C26" s="342" t="s">
        <v>280</v>
      </c>
      <c r="D26" s="342" t="s">
        <v>281</v>
      </c>
      <c r="E26" s="147" t="s">
        <v>20</v>
      </c>
      <c r="F26" s="147" t="s">
        <v>129</v>
      </c>
      <c r="G26" s="313" t="s">
        <v>154</v>
      </c>
      <c r="H26" s="313" t="s">
        <v>256</v>
      </c>
      <c r="I26" s="313" t="s">
        <v>309</v>
      </c>
      <c r="J26" s="313" t="s">
        <v>310</v>
      </c>
      <c r="K26" s="313" t="s">
        <v>311</v>
      </c>
      <c r="L26" s="313" t="s">
        <v>191</v>
      </c>
      <c r="M26" s="313" t="s">
        <v>179</v>
      </c>
      <c r="N26" s="343" t="s">
        <v>167</v>
      </c>
      <c r="O26" s="344" t="s">
        <v>194</v>
      </c>
      <c r="P26" s="300">
        <f t="shared" si="9"/>
        <v>3</v>
      </c>
      <c r="Q26" s="345">
        <f t="shared" si="10"/>
        <v>0.6</v>
      </c>
      <c r="R26" s="313" t="s">
        <v>27</v>
      </c>
      <c r="S26" s="300">
        <f t="shared" si="11"/>
        <v>4</v>
      </c>
      <c r="T26" s="345">
        <f t="shared" si="12"/>
        <v>0.8</v>
      </c>
      <c r="U26" s="309">
        <f t="shared" ref="U26" si="42">IF(OR(P26="",S26=""),"",P26*S26)</f>
        <v>12</v>
      </c>
      <c r="V26" s="303" t="str">
        <f t="shared" ref="V26" si="43">IF(U26="","",IF(U26&lt;=2,"BAJA",IF(U26&lt;=6,"MODERADA",IF(U26&lt;=12,"ALTA","EXTREMA"))))</f>
        <v>ALTA</v>
      </c>
      <c r="W26" s="154" t="s">
        <v>312</v>
      </c>
      <c r="X26" s="155" t="s">
        <v>318</v>
      </c>
      <c r="Y26" s="155" t="s">
        <v>313</v>
      </c>
      <c r="Z26" s="156">
        <v>0.25</v>
      </c>
      <c r="AA26" s="147" t="s">
        <v>207</v>
      </c>
      <c r="AB26" s="157">
        <f t="shared" si="15"/>
        <v>0.25</v>
      </c>
      <c r="AC26" s="150" t="s">
        <v>212</v>
      </c>
      <c r="AD26" s="157">
        <f t="shared" si="16"/>
        <v>0.15</v>
      </c>
      <c r="AE26" s="150" t="s">
        <v>216</v>
      </c>
      <c r="AF26" s="150" t="s">
        <v>217</v>
      </c>
      <c r="AG26" s="152" t="s">
        <v>220</v>
      </c>
      <c r="AH26" s="158" t="str">
        <f t="shared" ref="AH26" si="44">IF(OR(O26="",AA26="",AC26=""),"",IF(AJ26&lt;=20%,"Muy baja",IF(AJ26&lt;=40%,"Baja",IF(AJ26&lt;=60%,"Media",IF(AJ26&lt;=80%,"Alta","Muy alta")))))</f>
        <v>Baja</v>
      </c>
      <c r="AI26" s="150">
        <f t="shared" si="18"/>
        <v>2</v>
      </c>
      <c r="AJ26" s="159">
        <f t="shared" si="19"/>
        <v>0.36</v>
      </c>
      <c r="AK26" s="159" t="str">
        <f t="shared" ref="AK26" si="45">IF(OR(R26="",AA26="",AC26=""),"",IF(AM26&lt;=20%,"Leve",IF(AM26&lt;=40%,"Menor",IF(AM26&lt;=60%,"Moderado",IF(AM26&lt;=80%,"Mayor","Catastrófico")))))</f>
        <v>Mayor</v>
      </c>
      <c r="AL26" s="150">
        <f t="shared" si="21"/>
        <v>4</v>
      </c>
      <c r="AM26" s="159">
        <f t="shared" si="22"/>
        <v>0.8</v>
      </c>
      <c r="AN26" s="160">
        <f t="shared" si="23"/>
        <v>8</v>
      </c>
      <c r="AO26" s="303" t="str">
        <f>IF(AN29="","",IF(AN29&lt;=2,"BAJA",IF(AN29&lt;=6,"MODERADA",IF(AN29&lt;=12,"ALTA","EXTREMA"))))</f>
        <v>MODERADA</v>
      </c>
      <c r="AP26" s="304" t="str">
        <f t="shared" si="25"/>
        <v>Asumir o reducir el Riesgo.</v>
      </c>
      <c r="AQ26" s="162" t="s">
        <v>391</v>
      </c>
      <c r="AR26" s="155" t="s">
        <v>450</v>
      </c>
      <c r="AS26" s="147">
        <v>1</v>
      </c>
      <c r="AT26" s="155" t="s">
        <v>473</v>
      </c>
      <c r="AU26" s="163">
        <v>45292</v>
      </c>
      <c r="AV26" s="163">
        <v>45657</v>
      </c>
      <c r="AW26" s="176" t="s">
        <v>392</v>
      </c>
      <c r="AX26" s="177">
        <v>45412</v>
      </c>
      <c r="AY26" s="165" t="s">
        <v>520</v>
      </c>
      <c r="AZ26" s="166">
        <v>0.3</v>
      </c>
      <c r="BA26" s="140">
        <f>IF(AZ26="","",IF(OR(AS26=0,AS26="",AQ26=""),"",(AZ26*100%/AS26)))</f>
        <v>0.3</v>
      </c>
      <c r="BB26" s="180" t="str">
        <f t="shared" ref="BB26:BB28" si="46">IF(AZ26="","",IF(AX26&lt;&gt;AQ26,IF(BA26=100%,"TERMINADA",IF(BA26&gt;0%,"EN PROCESO"))))</f>
        <v>EN PROCESO</v>
      </c>
      <c r="BC26" s="167" t="s">
        <v>597</v>
      </c>
      <c r="BD26" s="166" t="s">
        <v>515</v>
      </c>
      <c r="BE26" s="137">
        <v>45535</v>
      </c>
      <c r="BF26" s="167" t="s">
        <v>547</v>
      </c>
      <c r="BG26" s="166">
        <v>0.6</v>
      </c>
      <c r="BH26" s="182">
        <f t="shared" si="7"/>
        <v>0.6</v>
      </c>
      <c r="BI26" s="141" t="str">
        <f t="shared" si="8"/>
        <v>EN PROCESO</v>
      </c>
      <c r="BJ26" s="167" t="s">
        <v>598</v>
      </c>
      <c r="BK26" s="166" t="s">
        <v>510</v>
      </c>
      <c r="BL26" s="137">
        <v>45657</v>
      </c>
      <c r="BM26" s="165" t="s">
        <v>623</v>
      </c>
      <c r="BN26" s="166">
        <v>1</v>
      </c>
      <c r="BO26" s="140">
        <f t="shared" ref="BO26:BO38" si="47">IF(BN26="","",IF(OR(AS26=0,AS26="",BN26=""),"",(BN26*100%/AS26)))</f>
        <v>1</v>
      </c>
      <c r="BP26" s="141" t="str">
        <f t="shared" ref="BP26:BP38" si="48">IF(BO26="","",IF(BL26&lt;=AV26,IF(BO26=100%,"TERMINADA",IF(BO26&lt;100%,"INCUMPLIDA"))))</f>
        <v>TERMINADA</v>
      </c>
      <c r="BQ26" s="411" t="s">
        <v>650</v>
      </c>
      <c r="BR26" s="166" t="s">
        <v>515</v>
      </c>
    </row>
    <row r="27" spans="1:70" s="100" customFormat="1" ht="285.60000000000002" x14ac:dyDescent="0.2">
      <c r="A27" s="146" t="s">
        <v>23</v>
      </c>
      <c r="B27" s="147" t="s">
        <v>321</v>
      </c>
      <c r="C27" s="342"/>
      <c r="D27" s="342"/>
      <c r="E27" s="147" t="s">
        <v>20</v>
      </c>
      <c r="F27" s="147" t="s">
        <v>129</v>
      </c>
      <c r="G27" s="313"/>
      <c r="H27" s="313"/>
      <c r="I27" s="313"/>
      <c r="J27" s="313"/>
      <c r="K27" s="313"/>
      <c r="L27" s="313"/>
      <c r="M27" s="313"/>
      <c r="N27" s="343"/>
      <c r="O27" s="344"/>
      <c r="P27" s="300"/>
      <c r="Q27" s="345"/>
      <c r="R27" s="313"/>
      <c r="S27" s="300"/>
      <c r="T27" s="345"/>
      <c r="U27" s="309"/>
      <c r="V27" s="303"/>
      <c r="W27" s="154" t="s">
        <v>312</v>
      </c>
      <c r="X27" s="155" t="s">
        <v>314</v>
      </c>
      <c r="Y27" s="155" t="s">
        <v>315</v>
      </c>
      <c r="Z27" s="156">
        <v>0.25</v>
      </c>
      <c r="AA27" s="147" t="s">
        <v>207</v>
      </c>
      <c r="AB27" s="157">
        <f t="shared" si="15"/>
        <v>0.25</v>
      </c>
      <c r="AC27" s="150" t="s">
        <v>212</v>
      </c>
      <c r="AD27" s="157">
        <f t="shared" si="16"/>
        <v>0.15</v>
      </c>
      <c r="AE27" s="150" t="s">
        <v>216</v>
      </c>
      <c r="AF27" s="150" t="s">
        <v>217</v>
      </c>
      <c r="AG27" s="152" t="s">
        <v>220</v>
      </c>
      <c r="AH27" s="158" t="str">
        <f>IF(OR(O26="",AA27="",AC27=""),"",IF(AJ27&lt;=20%,"Muy baja",IF(AJ27&lt;=40%,"Baja",IF(AJ27&lt;=60%,"Media",IF(AJ27&lt;=80%,"Alta","Muy alta")))))</f>
        <v>Baja</v>
      </c>
      <c r="AI27" s="150">
        <f t="shared" si="18"/>
        <v>2</v>
      </c>
      <c r="AJ27" s="159">
        <f>IF(OR($AA27="Preventivo",$AA27="Detectivo"),($AJ26-($AJ26*($AD27+$AB27))),$AJ26)</f>
        <v>0.216</v>
      </c>
      <c r="AK27" s="159" t="str">
        <f>IF(OR(R26="",AA27="",AC27=""),"",IF(AM27&lt;=20%,"Leve",IF(AM27&lt;=40%,"Menor",IF(AM27&lt;=60%,"Moderado",IF(AM27&lt;=80%,"Mayor","Catastrófico")))))</f>
        <v>Mayor</v>
      </c>
      <c r="AL27" s="150">
        <f t="shared" si="21"/>
        <v>4</v>
      </c>
      <c r="AM27" s="159">
        <f>IF($AA27="Correctivo",($T26-($T26*($AD27+$AB27))),$T26)</f>
        <v>0.8</v>
      </c>
      <c r="AN27" s="160">
        <f t="shared" si="23"/>
        <v>8</v>
      </c>
      <c r="AO27" s="303"/>
      <c r="AP27" s="304"/>
      <c r="AQ27" s="360" t="s">
        <v>393</v>
      </c>
      <c r="AR27" s="155" t="s">
        <v>451</v>
      </c>
      <c r="AS27" s="147">
        <v>3</v>
      </c>
      <c r="AT27" s="155" t="s">
        <v>473</v>
      </c>
      <c r="AU27" s="163">
        <v>45292</v>
      </c>
      <c r="AV27" s="163">
        <v>45657</v>
      </c>
      <c r="AW27" s="176" t="s">
        <v>474</v>
      </c>
      <c r="AX27" s="177">
        <v>45412</v>
      </c>
      <c r="AY27" s="165" t="s">
        <v>565</v>
      </c>
      <c r="AZ27" s="166">
        <v>1</v>
      </c>
      <c r="BA27" s="140">
        <f>IF(AZ27="","",IF(OR(AS27=0,AS27="",AQ27=""),"",(AZ27*100%/AS27)))</f>
        <v>0.33333333333333331</v>
      </c>
      <c r="BB27" s="180" t="str">
        <f t="shared" si="46"/>
        <v>EN PROCESO</v>
      </c>
      <c r="BC27" s="167" t="s">
        <v>599</v>
      </c>
      <c r="BD27" s="166" t="s">
        <v>515</v>
      </c>
      <c r="BE27" s="137">
        <v>45535</v>
      </c>
      <c r="BF27" s="167" t="s">
        <v>548</v>
      </c>
      <c r="BG27" s="166">
        <v>2</v>
      </c>
      <c r="BH27" s="182">
        <f t="shared" si="7"/>
        <v>0.66666666666666663</v>
      </c>
      <c r="BI27" s="141" t="str">
        <f t="shared" si="8"/>
        <v>EN PROCESO</v>
      </c>
      <c r="BJ27" s="179" t="s">
        <v>651</v>
      </c>
      <c r="BK27" s="166" t="s">
        <v>510</v>
      </c>
      <c r="BL27" s="137">
        <v>45657</v>
      </c>
      <c r="BM27" s="165" t="s">
        <v>624</v>
      </c>
      <c r="BN27" s="166">
        <v>3</v>
      </c>
      <c r="BO27" s="140">
        <f t="shared" si="47"/>
        <v>1</v>
      </c>
      <c r="BP27" s="141" t="str">
        <f t="shared" si="48"/>
        <v>TERMINADA</v>
      </c>
      <c r="BQ27" s="411" t="s">
        <v>652</v>
      </c>
      <c r="BR27" s="166" t="s">
        <v>515</v>
      </c>
    </row>
    <row r="28" spans="1:70" s="100" customFormat="1" ht="193.8" x14ac:dyDescent="0.2">
      <c r="A28" s="146" t="s">
        <v>23</v>
      </c>
      <c r="B28" s="147" t="s">
        <v>321</v>
      </c>
      <c r="C28" s="342"/>
      <c r="D28" s="342"/>
      <c r="E28" s="147" t="s">
        <v>20</v>
      </c>
      <c r="F28" s="147" t="s">
        <v>129</v>
      </c>
      <c r="G28" s="313"/>
      <c r="H28" s="313"/>
      <c r="I28" s="313"/>
      <c r="J28" s="313"/>
      <c r="K28" s="313"/>
      <c r="L28" s="313"/>
      <c r="M28" s="313"/>
      <c r="N28" s="343"/>
      <c r="O28" s="344"/>
      <c r="P28" s="300"/>
      <c r="Q28" s="345"/>
      <c r="R28" s="313"/>
      <c r="S28" s="300"/>
      <c r="T28" s="345"/>
      <c r="U28" s="309"/>
      <c r="V28" s="303"/>
      <c r="W28" s="154" t="s">
        <v>312</v>
      </c>
      <c r="X28" s="155" t="s">
        <v>368</v>
      </c>
      <c r="Y28" s="155" t="s">
        <v>369</v>
      </c>
      <c r="Z28" s="156">
        <v>0.25</v>
      </c>
      <c r="AA28" s="147" t="s">
        <v>207</v>
      </c>
      <c r="AB28" s="157">
        <f t="shared" ref="AB28" si="49">IF(AA28="","",IF(AA28="Preventivo",25%,IF(AA28="Detectivo",15%,10%)))</f>
        <v>0.25</v>
      </c>
      <c r="AC28" s="150" t="s">
        <v>212</v>
      </c>
      <c r="AD28" s="157">
        <f t="shared" ref="AD28" si="50">IF(AC28="","",IF(AC28="Automático",25%,15%))</f>
        <v>0.15</v>
      </c>
      <c r="AE28" s="150" t="s">
        <v>216</v>
      </c>
      <c r="AF28" s="150" t="s">
        <v>217</v>
      </c>
      <c r="AG28" s="152" t="s">
        <v>220</v>
      </c>
      <c r="AH28" s="158" t="str">
        <f>IF(OR(O26="",AA28="",AC28=""),"",IF(AJ28&lt;=20%,"Muy baja",IF(AJ28&lt;=40%,"Baja",IF(AJ28&lt;=60%,"Media",IF(AJ28&lt;=80%,"Alta","Muy alta")))))</f>
        <v>Muy baja</v>
      </c>
      <c r="AI28" s="150">
        <f t="shared" si="18"/>
        <v>1</v>
      </c>
      <c r="AJ28" s="159">
        <f>IF(OR($AA28="Preventivo",$AA28="Detectivo"),($AJ27-($AJ27*($AD28+$AB28))),$AJ27)</f>
        <v>0.12959999999999999</v>
      </c>
      <c r="AK28" s="159" t="str">
        <f>IF(OR(R26="",AA28="",AC28=""),"",IF(AM28&lt;=20%,"Leve",IF(AM28&lt;=40%,"Menor",IF(AM28&lt;=60%,"Moderado",IF(AM28&lt;=80%,"Mayor","Catastrófico")))))</f>
        <v>Mayor</v>
      </c>
      <c r="AL28" s="150">
        <f>IF($AK27="Leve",1,IF($AK27="Menor",2,IF($AK27="Moderado",3,IF($AK27="Mayor",4,IF($AK27="Catastrófico",5,"")))))</f>
        <v>4</v>
      </c>
      <c r="AM28" s="159">
        <f>IF($AA28="Correctivo",($T26-($T26*($AD28+$AB28))),$T26)</f>
        <v>0.8</v>
      </c>
      <c r="AN28" s="160">
        <f t="shared" si="23"/>
        <v>4</v>
      </c>
      <c r="AO28" s="303"/>
      <c r="AP28" s="304"/>
      <c r="AQ28" s="360"/>
      <c r="AR28" s="155" t="s">
        <v>370</v>
      </c>
      <c r="AS28" s="147">
        <v>1</v>
      </c>
      <c r="AT28" s="155" t="s">
        <v>473</v>
      </c>
      <c r="AU28" s="163">
        <v>45292</v>
      </c>
      <c r="AV28" s="163">
        <v>45657</v>
      </c>
      <c r="AW28" s="176" t="s">
        <v>370</v>
      </c>
      <c r="AX28" s="177">
        <v>45412</v>
      </c>
      <c r="AY28" s="165" t="s">
        <v>566</v>
      </c>
      <c r="AZ28" s="166">
        <v>0.3</v>
      </c>
      <c r="BA28" s="140">
        <v>0.3</v>
      </c>
      <c r="BB28" s="180" t="str">
        <f t="shared" si="46"/>
        <v>EN PROCESO</v>
      </c>
      <c r="BC28" s="167" t="s">
        <v>600</v>
      </c>
      <c r="BD28" s="166" t="s">
        <v>515</v>
      </c>
      <c r="BE28" s="137">
        <v>45535</v>
      </c>
      <c r="BF28" s="167" t="s">
        <v>549</v>
      </c>
      <c r="BG28" s="166">
        <v>0.6</v>
      </c>
      <c r="BH28" s="182">
        <f t="shared" si="7"/>
        <v>0.6</v>
      </c>
      <c r="BI28" s="141" t="str">
        <f t="shared" si="8"/>
        <v>EN PROCESO</v>
      </c>
      <c r="BJ28" s="167" t="s">
        <v>601</v>
      </c>
      <c r="BK28" s="166" t="s">
        <v>510</v>
      </c>
      <c r="BL28" s="137">
        <v>45657</v>
      </c>
      <c r="BM28" s="165" t="s">
        <v>625</v>
      </c>
      <c r="BN28" s="166">
        <v>1</v>
      </c>
      <c r="BO28" s="140">
        <f t="shared" si="47"/>
        <v>1</v>
      </c>
      <c r="BP28" s="141" t="str">
        <f t="shared" si="48"/>
        <v>TERMINADA</v>
      </c>
      <c r="BQ28" s="411" t="s">
        <v>653</v>
      </c>
      <c r="BR28" s="166" t="s">
        <v>515</v>
      </c>
    </row>
    <row r="29" spans="1:70" s="100" customFormat="1" ht="132.6" x14ac:dyDescent="0.2">
      <c r="A29" s="146" t="s">
        <v>23</v>
      </c>
      <c r="B29" s="147" t="s">
        <v>321</v>
      </c>
      <c r="C29" s="342"/>
      <c r="D29" s="342"/>
      <c r="E29" s="147" t="s">
        <v>20</v>
      </c>
      <c r="F29" s="147" t="s">
        <v>129</v>
      </c>
      <c r="G29" s="313"/>
      <c r="H29" s="313"/>
      <c r="I29" s="313"/>
      <c r="J29" s="313"/>
      <c r="K29" s="313"/>
      <c r="L29" s="313"/>
      <c r="M29" s="313"/>
      <c r="N29" s="343"/>
      <c r="O29" s="344"/>
      <c r="P29" s="300"/>
      <c r="Q29" s="345"/>
      <c r="R29" s="313"/>
      <c r="S29" s="300"/>
      <c r="T29" s="345"/>
      <c r="U29" s="309"/>
      <c r="V29" s="303"/>
      <c r="W29" s="154" t="s">
        <v>312</v>
      </c>
      <c r="X29" s="155" t="s">
        <v>316</v>
      </c>
      <c r="Y29" s="155" t="s">
        <v>317</v>
      </c>
      <c r="Z29" s="156">
        <v>0.25</v>
      </c>
      <c r="AA29" s="147" t="s">
        <v>207</v>
      </c>
      <c r="AB29" s="157">
        <f t="shared" si="15"/>
        <v>0.25</v>
      </c>
      <c r="AC29" s="150" t="s">
        <v>212</v>
      </c>
      <c r="AD29" s="157">
        <f t="shared" si="16"/>
        <v>0.15</v>
      </c>
      <c r="AE29" s="150" t="s">
        <v>216</v>
      </c>
      <c r="AF29" s="150" t="s">
        <v>217</v>
      </c>
      <c r="AG29" s="152" t="s">
        <v>220</v>
      </c>
      <c r="AH29" s="158" t="str">
        <f>IF(OR(O26="",AA29="",AC29=""),"",IF(AJ29&lt;=20%,"Muy baja",IF(AJ29&lt;=40%,"Baja",IF(AJ29&lt;=60%,"Media",IF(AJ29&lt;=80%,"Alta","Muy alta")))))</f>
        <v>Muy baja</v>
      </c>
      <c r="AI29" s="150">
        <f t="shared" si="18"/>
        <v>1</v>
      </c>
      <c r="AJ29" s="159">
        <f>IF(OR($AA29="Preventivo",$AA29="Detectivo"),($AJ28-($AJ28*($AD29+$AB29))),$AJ28)</f>
        <v>7.7759999999999996E-2</v>
      </c>
      <c r="AK29" s="159" t="str">
        <f>IF(OR(R26="",AA29="",AC29=""),"",IF(AM29&lt;=20%,"Leve",IF(AM29&lt;=40%,"Menor",IF(AM29&lt;=60%,"Moderado",IF(AM29&lt;=80%,"Mayor","Catastrófico")))))</f>
        <v>Mayor</v>
      </c>
      <c r="AL29" s="150">
        <f>IF($AK28="Leve",1,IF($AK28="Menor",2,IF($AK28="Moderado",3,IF($AK28="Mayor",4,IF($AK28="Catastrófico",5,"")))))</f>
        <v>4</v>
      </c>
      <c r="AM29" s="159">
        <f>IF($AA29="Correctivo",($T26-($T26*($AD29+$AB29))),$T26)</f>
        <v>0.8</v>
      </c>
      <c r="AN29" s="160">
        <f t="shared" si="23"/>
        <v>4</v>
      </c>
      <c r="AO29" s="303"/>
      <c r="AP29" s="304"/>
      <c r="AQ29" s="162" t="s">
        <v>394</v>
      </c>
      <c r="AR29" s="155" t="s">
        <v>388</v>
      </c>
      <c r="AS29" s="147">
        <v>2</v>
      </c>
      <c r="AT29" s="155" t="s">
        <v>473</v>
      </c>
      <c r="AU29" s="163">
        <v>45292</v>
      </c>
      <c r="AV29" s="163">
        <v>45657</v>
      </c>
      <c r="AW29" s="176" t="s">
        <v>395</v>
      </c>
      <c r="AX29" s="177">
        <v>45412</v>
      </c>
      <c r="AY29" s="165" t="s">
        <v>521</v>
      </c>
      <c r="AZ29" s="166">
        <v>0</v>
      </c>
      <c r="BA29" s="140">
        <v>0</v>
      </c>
      <c r="BB29" s="166" t="s">
        <v>517</v>
      </c>
      <c r="BC29" s="167" t="s">
        <v>602</v>
      </c>
      <c r="BD29" s="166" t="s">
        <v>515</v>
      </c>
      <c r="BE29" s="137">
        <v>45535</v>
      </c>
      <c r="BF29" s="168" t="s">
        <v>550</v>
      </c>
      <c r="BG29" s="166">
        <v>1</v>
      </c>
      <c r="BH29" s="182">
        <f t="shared" si="7"/>
        <v>0.5</v>
      </c>
      <c r="BI29" s="141" t="str">
        <f t="shared" si="8"/>
        <v>EN PROCESO</v>
      </c>
      <c r="BJ29" s="167" t="s">
        <v>603</v>
      </c>
      <c r="BK29" s="166" t="s">
        <v>510</v>
      </c>
      <c r="BL29" s="137">
        <v>45657</v>
      </c>
      <c r="BM29" s="165" t="s">
        <v>626</v>
      </c>
      <c r="BN29" s="166">
        <v>2</v>
      </c>
      <c r="BO29" s="140">
        <f t="shared" si="47"/>
        <v>1</v>
      </c>
      <c r="BP29" s="141" t="str">
        <f t="shared" si="48"/>
        <v>TERMINADA</v>
      </c>
      <c r="BQ29" s="411" t="s">
        <v>627</v>
      </c>
      <c r="BR29" s="166" t="s">
        <v>515</v>
      </c>
    </row>
    <row r="30" spans="1:70" s="100" customFormat="1" ht="153" x14ac:dyDescent="0.2">
      <c r="A30" s="146" t="s">
        <v>23</v>
      </c>
      <c r="B30" s="147" t="s">
        <v>30</v>
      </c>
      <c r="C30" s="296" t="s">
        <v>324</v>
      </c>
      <c r="D30" s="296" t="s">
        <v>367</v>
      </c>
      <c r="E30" s="147" t="s">
        <v>20</v>
      </c>
      <c r="F30" s="147" t="s">
        <v>124</v>
      </c>
      <c r="G30" s="147" t="s">
        <v>155</v>
      </c>
      <c r="H30" s="147" t="s">
        <v>325</v>
      </c>
      <c r="I30" s="147" t="s">
        <v>356</v>
      </c>
      <c r="J30" s="147" t="s">
        <v>357</v>
      </c>
      <c r="K30" s="147" t="s">
        <v>444</v>
      </c>
      <c r="L30" s="147" t="s">
        <v>159</v>
      </c>
      <c r="M30" s="147" t="s">
        <v>176</v>
      </c>
      <c r="N30" s="149" t="s">
        <v>167</v>
      </c>
      <c r="O30" s="146" t="s">
        <v>196</v>
      </c>
      <c r="P30" s="150">
        <f t="shared" ref="P30:P31" si="51">IF($O30="Muy baja",1,IF($O30="Baja",2,IF($O30="Media",3,IF($O30="Alta",4,IF($O30="Muy alta",5,"")))))</f>
        <v>1</v>
      </c>
      <c r="Q30" s="151">
        <f t="shared" ref="Q30:Q31" si="52">IF($O30="Muy baja",20%,IF($O30="Baja",40%,IF($O30="Media",60%,IF($O30="Alta",80%,IF($O30="Muy alta",100%,"")))))</f>
        <v>0.2</v>
      </c>
      <c r="R30" s="147" t="s">
        <v>27</v>
      </c>
      <c r="S30" s="150">
        <f t="shared" ref="S30:S31" si="53">IF($R30="Leve",1,IF($R30="Menor",2,IF($R30="Moderado",3,IF($R30="Mayor",4,IF($R30="Catastrófico",5,"")))))</f>
        <v>4</v>
      </c>
      <c r="T30" s="151">
        <f t="shared" ref="T30:T31" si="54">IF($R30="Leve",20%,IF($R30="Menor",40%,IF($R30="Moderado",60%,IF($R30="Mayor",80%,IF($R30="Catastrófico",100%,"")))))</f>
        <v>0.8</v>
      </c>
      <c r="U30" s="152">
        <f t="shared" ref="U30:U31" si="55">IF(OR(P30="",S30=""),"",P30*S30)</f>
        <v>4</v>
      </c>
      <c r="V30" s="153" t="str">
        <f t="shared" ref="V30:V31" si="56">IF(U30="","",IF(U30&lt;=2,"BAJA",IF(U30&lt;=6,"MODERADA",IF(U30&lt;=12,"ALTA","EXTREMA"))))</f>
        <v>MODERADA</v>
      </c>
      <c r="W30" s="154" t="s">
        <v>328</v>
      </c>
      <c r="X30" s="155" t="s">
        <v>446</v>
      </c>
      <c r="Y30" s="155" t="s">
        <v>329</v>
      </c>
      <c r="Z30" s="156">
        <v>1</v>
      </c>
      <c r="AA30" s="147" t="s">
        <v>207</v>
      </c>
      <c r="AB30" s="157">
        <f t="shared" si="15"/>
        <v>0.25</v>
      </c>
      <c r="AC30" s="150" t="s">
        <v>212</v>
      </c>
      <c r="AD30" s="157">
        <f t="shared" si="16"/>
        <v>0.15</v>
      </c>
      <c r="AE30" s="150" t="s">
        <v>216</v>
      </c>
      <c r="AF30" s="150" t="s">
        <v>217</v>
      </c>
      <c r="AG30" s="152" t="s">
        <v>220</v>
      </c>
      <c r="AH30" s="158" t="str">
        <f t="shared" ref="AH30:AH31" si="57">IF(OR(O30="",AA30="",AC30=""),"",IF(AJ30&lt;=20%,"Muy baja",IF(AJ30&lt;=40%,"Baja",IF(AJ30&lt;=60%,"Media",IF(AJ30&lt;=80%,"Alta","Muy alta")))))</f>
        <v>Muy baja</v>
      </c>
      <c r="AI30" s="150">
        <f t="shared" si="18"/>
        <v>1</v>
      </c>
      <c r="AJ30" s="159">
        <f t="shared" ref="AJ30:AJ31" si="58">IF(OR($AA30="Preventivo",$AA30="Detectivo"),($Q30-($Q30*($AD30+$AB30))),$Q30)</f>
        <v>0.12</v>
      </c>
      <c r="AK30" s="159" t="str">
        <f t="shared" ref="AK30:AK31" si="59">IF(OR(R30="",AA30="",AC30=""),"",IF(AM30&lt;=20%,"Leve",IF(AM30&lt;=40%,"Menor",IF(AM30&lt;=60%,"Moderado",IF(AM30&lt;=80%,"Mayor","Catastrófico")))))</f>
        <v>Mayor</v>
      </c>
      <c r="AL30" s="150">
        <f t="shared" ref="AL30:AL31" si="60">IF($AK30="Leve",1,IF($AK30="Menor",2,IF($AK30="Moderado",3,IF($AK30="Mayor",4,IF($AK30="Catastrófico",5,"")))))</f>
        <v>4</v>
      </c>
      <c r="AM30" s="159">
        <f t="shared" ref="AM30:AM31" si="61">IF($AA30="Correctivo",($T30-($T30*($AD30+$AB30))),$T30)</f>
        <v>0.8</v>
      </c>
      <c r="AN30" s="160">
        <f t="shared" ref="AN30:AN31" si="62">IF(OR(AI30="",AL30=""),"",AI30*AL30)</f>
        <v>4</v>
      </c>
      <c r="AO30" s="153" t="str">
        <f t="shared" ref="AO30:AO31" si="63">IF(AN30="","",IF(AN30&lt;=2,"BAJA",IF(AN30&lt;=6,"MODERADA",IF(AN30&lt;=12,"ALTA","EXTREMA"))))</f>
        <v>MODERADA</v>
      </c>
      <c r="AP30" s="161" t="str">
        <f t="shared" ref="AP30:AP31" si="64">IF(AO30="","",IF(AO30="Baja","Asumir el Riesgo.",IF(AO30="Moderada","Asumir o reducir el Riesgo.",IF(AO30="Alta","Reducir el Riesgo, Evitar, Compartir o Transferir (pronta atención).",IF(AO30="Extrema","Reducir el Riesgo, Evitar o Compartir (Se requiere acción inmediata).","")))))</f>
        <v>Asumir o reducir el Riesgo.</v>
      </c>
      <c r="AQ30" s="162" t="s">
        <v>447</v>
      </c>
      <c r="AR30" s="155" t="s">
        <v>389</v>
      </c>
      <c r="AS30" s="147">
        <v>4</v>
      </c>
      <c r="AT30" s="155" t="s">
        <v>328</v>
      </c>
      <c r="AU30" s="163">
        <v>45292</v>
      </c>
      <c r="AV30" s="163">
        <v>45657</v>
      </c>
      <c r="AW30" s="176" t="s">
        <v>448</v>
      </c>
      <c r="AX30" s="137">
        <v>45412</v>
      </c>
      <c r="AY30" s="97" t="s">
        <v>511</v>
      </c>
      <c r="AZ30" s="166">
        <v>1</v>
      </c>
      <c r="BA30" s="140">
        <f>IF(AZ30="","",IF(OR(AS30=0,AS30="",AQ30=""),"",(AZ30*100%/AS30)))</f>
        <v>0.25</v>
      </c>
      <c r="BB30" s="141" t="str">
        <f t="shared" ref="BB30:BB31" si="65">IF(AZ30="","",IF(AX30&lt;&gt;AQ30,IF(BA30=100%,"TERMINADA",IF(BA30&gt;0%,"EN PROCESO"))))</f>
        <v>EN PROCESO</v>
      </c>
      <c r="BC30" s="179" t="s">
        <v>639</v>
      </c>
      <c r="BD30" s="166" t="s">
        <v>510</v>
      </c>
      <c r="BE30" s="137">
        <v>45535</v>
      </c>
      <c r="BF30" s="178" t="s">
        <v>551</v>
      </c>
      <c r="BG30" s="166">
        <v>1</v>
      </c>
      <c r="BH30" s="182">
        <f t="shared" si="7"/>
        <v>0.25</v>
      </c>
      <c r="BI30" s="141" t="str">
        <f t="shared" si="8"/>
        <v>EN PROCESO</v>
      </c>
      <c r="BJ30" s="167" t="s">
        <v>604</v>
      </c>
      <c r="BK30" s="166" t="s">
        <v>510</v>
      </c>
      <c r="BL30" s="137">
        <v>45657</v>
      </c>
      <c r="BM30" s="170" t="s">
        <v>630</v>
      </c>
      <c r="BN30" s="166">
        <v>1</v>
      </c>
      <c r="BO30" s="140">
        <f t="shared" si="47"/>
        <v>0.25</v>
      </c>
      <c r="BP30" s="141" t="str">
        <f t="shared" si="48"/>
        <v>INCUMPLIDA</v>
      </c>
      <c r="BQ30" s="409" t="s">
        <v>631</v>
      </c>
      <c r="BR30" s="166" t="s">
        <v>535</v>
      </c>
    </row>
    <row r="31" spans="1:70" s="100" customFormat="1" ht="153" x14ac:dyDescent="0.2">
      <c r="A31" s="146" t="s">
        <v>23</v>
      </c>
      <c r="B31" s="147" t="s">
        <v>30</v>
      </c>
      <c r="C31" s="297"/>
      <c r="D31" s="297"/>
      <c r="E31" s="147" t="s">
        <v>20</v>
      </c>
      <c r="F31" s="147" t="s">
        <v>125</v>
      </c>
      <c r="G31" s="147" t="s">
        <v>155</v>
      </c>
      <c r="H31" s="147" t="s">
        <v>325</v>
      </c>
      <c r="I31" s="147" t="s">
        <v>326</v>
      </c>
      <c r="J31" s="147" t="s">
        <v>445</v>
      </c>
      <c r="K31" s="147" t="s">
        <v>327</v>
      </c>
      <c r="L31" s="147" t="s">
        <v>159</v>
      </c>
      <c r="M31" s="147" t="s">
        <v>176</v>
      </c>
      <c r="N31" s="149" t="s">
        <v>167</v>
      </c>
      <c r="O31" s="146" t="s">
        <v>196</v>
      </c>
      <c r="P31" s="150">
        <f t="shared" si="51"/>
        <v>1</v>
      </c>
      <c r="Q31" s="151">
        <f t="shared" si="52"/>
        <v>0.2</v>
      </c>
      <c r="R31" s="147" t="s">
        <v>29</v>
      </c>
      <c r="S31" s="150">
        <f t="shared" si="53"/>
        <v>5</v>
      </c>
      <c r="T31" s="151">
        <f t="shared" si="54"/>
        <v>1</v>
      </c>
      <c r="U31" s="152">
        <f t="shared" si="55"/>
        <v>5</v>
      </c>
      <c r="V31" s="153" t="str">
        <f t="shared" si="56"/>
        <v>MODERADA</v>
      </c>
      <c r="W31" s="154" t="s">
        <v>332</v>
      </c>
      <c r="X31" s="155" t="s">
        <v>330</v>
      </c>
      <c r="Y31" s="155" t="s">
        <v>331</v>
      </c>
      <c r="Z31" s="156">
        <v>1</v>
      </c>
      <c r="AA31" s="147" t="s">
        <v>207</v>
      </c>
      <c r="AB31" s="157">
        <f t="shared" si="15"/>
        <v>0.25</v>
      </c>
      <c r="AC31" s="150" t="s">
        <v>212</v>
      </c>
      <c r="AD31" s="157">
        <f t="shared" si="16"/>
        <v>0.15</v>
      </c>
      <c r="AE31" s="150" t="s">
        <v>216</v>
      </c>
      <c r="AF31" s="150" t="s">
        <v>217</v>
      </c>
      <c r="AG31" s="152" t="s">
        <v>220</v>
      </c>
      <c r="AH31" s="158" t="str">
        <f t="shared" si="57"/>
        <v>Muy baja</v>
      </c>
      <c r="AI31" s="150">
        <f t="shared" si="18"/>
        <v>1</v>
      </c>
      <c r="AJ31" s="159">
        <f t="shared" si="58"/>
        <v>0.12</v>
      </c>
      <c r="AK31" s="159" t="str">
        <f t="shared" si="59"/>
        <v>Catastrófico</v>
      </c>
      <c r="AL31" s="150">
        <f t="shared" si="60"/>
        <v>5</v>
      </c>
      <c r="AM31" s="159">
        <f t="shared" si="61"/>
        <v>1</v>
      </c>
      <c r="AN31" s="160">
        <f t="shared" si="62"/>
        <v>5</v>
      </c>
      <c r="AO31" s="153" t="str">
        <f t="shared" si="63"/>
        <v>MODERADA</v>
      </c>
      <c r="AP31" s="161" t="str">
        <f t="shared" si="64"/>
        <v>Asumir o reducir el Riesgo.</v>
      </c>
      <c r="AQ31" s="162" t="s">
        <v>358</v>
      </c>
      <c r="AR31" s="155" t="s">
        <v>390</v>
      </c>
      <c r="AS31" s="147">
        <v>3</v>
      </c>
      <c r="AT31" s="155" t="s">
        <v>366</v>
      </c>
      <c r="AU31" s="163">
        <v>45292</v>
      </c>
      <c r="AV31" s="163">
        <v>45657</v>
      </c>
      <c r="AW31" s="176" t="s">
        <v>449</v>
      </c>
      <c r="AX31" s="137">
        <v>45412</v>
      </c>
      <c r="AY31" s="165" t="s">
        <v>512</v>
      </c>
      <c r="AZ31" s="166">
        <v>0.3</v>
      </c>
      <c r="BA31" s="140">
        <f>IF(AZ31="","",IF(OR(AS31=0,AS31="",AQ31=""),"",(AZ31*100%/AS31)))</f>
        <v>9.9999999999999992E-2</v>
      </c>
      <c r="BB31" s="141" t="str">
        <f t="shared" si="65"/>
        <v>EN PROCESO</v>
      </c>
      <c r="BC31" s="167" t="s">
        <v>605</v>
      </c>
      <c r="BD31" s="166" t="s">
        <v>510</v>
      </c>
      <c r="BE31" s="137">
        <v>45535</v>
      </c>
      <c r="BF31" s="178" t="s">
        <v>552</v>
      </c>
      <c r="BG31" s="166">
        <v>1</v>
      </c>
      <c r="BH31" s="182">
        <f t="shared" si="7"/>
        <v>0.33333333333333331</v>
      </c>
      <c r="BI31" s="141" t="str">
        <f t="shared" si="8"/>
        <v>EN PROCESO</v>
      </c>
      <c r="BJ31" s="167" t="s">
        <v>606</v>
      </c>
      <c r="BK31" s="166" t="s">
        <v>510</v>
      </c>
      <c r="BL31" s="137">
        <v>45657</v>
      </c>
      <c r="BM31" s="170" t="s">
        <v>630</v>
      </c>
      <c r="BN31" s="166">
        <v>1</v>
      </c>
      <c r="BO31" s="140">
        <f t="shared" si="47"/>
        <v>0.33333333333333331</v>
      </c>
      <c r="BP31" s="141" t="str">
        <f t="shared" si="48"/>
        <v>INCUMPLIDA</v>
      </c>
      <c r="BQ31" s="409" t="s">
        <v>631</v>
      </c>
      <c r="BR31" s="166" t="s">
        <v>535</v>
      </c>
    </row>
    <row r="32" spans="1:70" s="100" customFormat="1" ht="224.4" x14ac:dyDescent="0.2">
      <c r="A32" s="146" t="s">
        <v>23</v>
      </c>
      <c r="B32" s="147" t="s">
        <v>454</v>
      </c>
      <c r="C32" s="148" t="s">
        <v>452</v>
      </c>
      <c r="D32" s="148" t="s">
        <v>453</v>
      </c>
      <c r="E32" s="147" t="s">
        <v>20</v>
      </c>
      <c r="F32" s="147" t="s">
        <v>133</v>
      </c>
      <c r="G32" s="147" t="s">
        <v>155</v>
      </c>
      <c r="H32" s="147" t="s">
        <v>256</v>
      </c>
      <c r="I32" s="147" t="s">
        <v>458</v>
      </c>
      <c r="J32" s="147" t="s">
        <v>475</v>
      </c>
      <c r="K32" s="147" t="s">
        <v>476</v>
      </c>
      <c r="L32" s="147" t="s">
        <v>191</v>
      </c>
      <c r="M32" s="147" t="s">
        <v>180</v>
      </c>
      <c r="N32" s="149" t="s">
        <v>167</v>
      </c>
      <c r="O32" s="146" t="s">
        <v>25</v>
      </c>
      <c r="P32" s="150">
        <f t="shared" si="9"/>
        <v>4</v>
      </c>
      <c r="Q32" s="151">
        <f t="shared" si="10"/>
        <v>0.8</v>
      </c>
      <c r="R32" s="147" t="s">
        <v>29</v>
      </c>
      <c r="S32" s="150">
        <f t="shared" si="11"/>
        <v>5</v>
      </c>
      <c r="T32" s="151">
        <f t="shared" si="12"/>
        <v>1</v>
      </c>
      <c r="U32" s="152">
        <f t="shared" si="13"/>
        <v>20</v>
      </c>
      <c r="V32" s="153" t="str">
        <f t="shared" si="14"/>
        <v>EXTREMA</v>
      </c>
      <c r="W32" s="154" t="s">
        <v>459</v>
      </c>
      <c r="X32" s="155" t="s">
        <v>477</v>
      </c>
      <c r="Y32" s="155" t="s">
        <v>607</v>
      </c>
      <c r="Z32" s="156">
        <v>1</v>
      </c>
      <c r="AA32" s="147" t="s">
        <v>207</v>
      </c>
      <c r="AB32" s="157">
        <f t="shared" si="15"/>
        <v>0.25</v>
      </c>
      <c r="AC32" s="150" t="s">
        <v>212</v>
      </c>
      <c r="AD32" s="157">
        <f t="shared" si="16"/>
        <v>0.15</v>
      </c>
      <c r="AE32" s="150" t="s">
        <v>216</v>
      </c>
      <c r="AF32" s="150" t="s">
        <v>217</v>
      </c>
      <c r="AG32" s="152" t="s">
        <v>220</v>
      </c>
      <c r="AH32" s="158" t="str">
        <f t="shared" si="17"/>
        <v>Media</v>
      </c>
      <c r="AI32" s="150">
        <f t="shared" si="18"/>
        <v>3</v>
      </c>
      <c r="AJ32" s="159">
        <f t="shared" si="19"/>
        <v>0.48</v>
      </c>
      <c r="AK32" s="159" t="str">
        <f t="shared" si="20"/>
        <v>Catastrófico</v>
      </c>
      <c r="AL32" s="150">
        <f t="shared" si="21"/>
        <v>5</v>
      </c>
      <c r="AM32" s="159">
        <f t="shared" si="22"/>
        <v>1</v>
      </c>
      <c r="AN32" s="160">
        <f t="shared" si="23"/>
        <v>15</v>
      </c>
      <c r="AO32" s="153" t="str">
        <f t="shared" si="24"/>
        <v>EXTREMA</v>
      </c>
      <c r="AP32" s="161" t="str">
        <f t="shared" si="25"/>
        <v>Reducir el Riesgo, Evitar o Compartir (Se requiere acción inmediata).</v>
      </c>
      <c r="AQ32" s="175" t="s">
        <v>419</v>
      </c>
      <c r="AR32" s="174" t="s">
        <v>483</v>
      </c>
      <c r="AS32" s="172">
        <v>2</v>
      </c>
      <c r="AT32" s="155" t="s">
        <v>420</v>
      </c>
      <c r="AU32" s="163">
        <v>45292</v>
      </c>
      <c r="AV32" s="163">
        <v>45657</v>
      </c>
      <c r="AW32" s="176" t="s">
        <v>397</v>
      </c>
      <c r="AX32" s="137">
        <v>45412</v>
      </c>
      <c r="AY32" s="165" t="s">
        <v>526</v>
      </c>
      <c r="AZ32" s="166">
        <v>1</v>
      </c>
      <c r="BA32" s="140">
        <f>IF(AZ32="","",IF(OR(AS32=0,AS32="",AQ32=""),"",(AZ32*100%/AS32)))</f>
        <v>0.5</v>
      </c>
      <c r="BB32" s="141" t="str">
        <f t="shared" ref="BB32" si="66">IF(AZ32="","",IF(AX32&lt;&gt;AQ32,IF(BA32=100%,"TERMINADA",IF(BA32&gt;0%,"EN PROCESO"))))</f>
        <v>EN PROCESO</v>
      </c>
      <c r="BC32" s="178" t="s">
        <v>608</v>
      </c>
      <c r="BD32" s="166" t="s">
        <v>527</v>
      </c>
      <c r="BE32" s="137">
        <v>45535</v>
      </c>
      <c r="BF32" s="178" t="s">
        <v>555</v>
      </c>
      <c r="BG32" s="166">
        <v>2</v>
      </c>
      <c r="BH32" s="140">
        <f t="shared" si="7"/>
        <v>1</v>
      </c>
      <c r="BI32" s="187" t="str">
        <f t="shared" si="8"/>
        <v>TERMINADA</v>
      </c>
      <c r="BJ32" s="167" t="s">
        <v>609</v>
      </c>
      <c r="BK32" s="181" t="s">
        <v>527</v>
      </c>
      <c r="BL32" s="137">
        <v>45657</v>
      </c>
      <c r="BM32" s="165" t="s">
        <v>628</v>
      </c>
      <c r="BN32" s="166">
        <v>2</v>
      </c>
      <c r="BO32" s="140">
        <f t="shared" si="47"/>
        <v>1</v>
      </c>
      <c r="BP32" s="141" t="str">
        <f t="shared" si="48"/>
        <v>TERMINADA</v>
      </c>
      <c r="BQ32" s="417" t="s">
        <v>628</v>
      </c>
      <c r="BR32" s="166" t="s">
        <v>515</v>
      </c>
    </row>
    <row r="33" spans="1:70" ht="183.6" x14ac:dyDescent="0.3">
      <c r="A33" s="146" t="s">
        <v>23</v>
      </c>
      <c r="B33" s="147" t="s">
        <v>234</v>
      </c>
      <c r="C33" s="148" t="s">
        <v>333</v>
      </c>
      <c r="D33" s="148" t="s">
        <v>334</v>
      </c>
      <c r="E33" s="147" t="s">
        <v>20</v>
      </c>
      <c r="F33" s="147" t="s">
        <v>126</v>
      </c>
      <c r="G33" s="147" t="s">
        <v>155</v>
      </c>
      <c r="H33" s="147" t="s">
        <v>325</v>
      </c>
      <c r="I33" s="147" t="s">
        <v>460</v>
      </c>
      <c r="J33" s="147" t="s">
        <v>461</v>
      </c>
      <c r="K33" s="147" t="s">
        <v>462</v>
      </c>
      <c r="L33" s="147" t="s">
        <v>191</v>
      </c>
      <c r="M33" s="147" t="s">
        <v>179</v>
      </c>
      <c r="N33" s="149" t="s">
        <v>167</v>
      </c>
      <c r="O33" s="146" t="s">
        <v>196</v>
      </c>
      <c r="P33" s="150">
        <f t="shared" si="9"/>
        <v>1</v>
      </c>
      <c r="Q33" s="151">
        <f t="shared" si="10"/>
        <v>0.2</v>
      </c>
      <c r="R33" s="147" t="s">
        <v>29</v>
      </c>
      <c r="S33" s="150">
        <f t="shared" si="11"/>
        <v>5</v>
      </c>
      <c r="T33" s="151">
        <f t="shared" si="12"/>
        <v>1</v>
      </c>
      <c r="U33" s="152">
        <f t="shared" ref="U33:U35" si="67">IF(OR(P33="",S33=""),"",P33*S33)</f>
        <v>5</v>
      </c>
      <c r="V33" s="153" t="str">
        <f t="shared" ref="V33:V35" si="68">IF(U33="","",IF(U33&lt;=2,"BAJA",IF(U33&lt;=6,"MODERADA",IF(U33&lt;=12,"ALTA","EXTREMA"))))</f>
        <v>MODERADA</v>
      </c>
      <c r="W33" s="154" t="s">
        <v>359</v>
      </c>
      <c r="X33" s="155" t="s">
        <v>466</v>
      </c>
      <c r="Y33" s="155" t="s">
        <v>484</v>
      </c>
      <c r="Z33" s="156">
        <v>1</v>
      </c>
      <c r="AA33" s="147" t="s">
        <v>207</v>
      </c>
      <c r="AB33" s="157">
        <f t="shared" si="15"/>
        <v>0.25</v>
      </c>
      <c r="AC33" s="150" t="s">
        <v>212</v>
      </c>
      <c r="AD33" s="157">
        <f t="shared" si="16"/>
        <v>0.15</v>
      </c>
      <c r="AE33" s="150" t="s">
        <v>216</v>
      </c>
      <c r="AF33" s="150" t="s">
        <v>217</v>
      </c>
      <c r="AG33" s="152" t="s">
        <v>220</v>
      </c>
      <c r="AH33" s="158" t="str">
        <f t="shared" ref="AH33:AH35" si="69">IF(OR(O33="",AA33="",AC33=""),"",IF(AJ33&lt;=20%,"Muy baja",IF(AJ33&lt;=40%,"Baja",IF(AJ33&lt;=60%,"Media",IF(AJ33&lt;=80%,"Alta","Muy alta")))))</f>
        <v>Muy baja</v>
      </c>
      <c r="AI33" s="150">
        <f t="shared" si="18"/>
        <v>1</v>
      </c>
      <c r="AJ33" s="159">
        <f t="shared" si="19"/>
        <v>0.12</v>
      </c>
      <c r="AK33" s="159" t="str">
        <f t="shared" ref="AK33:AK35" si="70">IF(OR(R33="",AA33="",AC33=""),"",IF(AM33&lt;=20%,"Leve",IF(AM33&lt;=40%,"Menor",IF(AM33&lt;=60%,"Moderado",IF(AM33&lt;=80%,"Mayor","Catastrófico")))))</f>
        <v>Catastrófico</v>
      </c>
      <c r="AL33" s="150">
        <f t="shared" si="21"/>
        <v>5</v>
      </c>
      <c r="AM33" s="159">
        <f t="shared" si="22"/>
        <v>1</v>
      </c>
      <c r="AN33" s="160">
        <f t="shared" ref="AN33:AN37" si="71">IF(OR(AI33="",AL33=""),"",AI33*AL33)</f>
        <v>5</v>
      </c>
      <c r="AO33" s="153" t="str">
        <f t="shared" ref="AO33" si="72">IF(AN33="","",IF(AN33&lt;=2,"BAJA",IF(AN33&lt;=6,"MODERADA",IF(AN33&lt;=12,"ALTA","EXTREMA"))))</f>
        <v>MODERADA</v>
      </c>
      <c r="AP33" s="161" t="str">
        <f t="shared" si="25"/>
        <v>Asumir o reducir el Riesgo.</v>
      </c>
      <c r="AQ33" s="162" t="s">
        <v>478</v>
      </c>
      <c r="AR33" s="155" t="s">
        <v>479</v>
      </c>
      <c r="AS33" s="147">
        <v>6</v>
      </c>
      <c r="AT33" s="155" t="s">
        <v>335</v>
      </c>
      <c r="AU33" s="163">
        <v>45292</v>
      </c>
      <c r="AV33" s="163">
        <v>45657</v>
      </c>
      <c r="AW33" s="176" t="s">
        <v>485</v>
      </c>
      <c r="AX33" s="137">
        <v>45412</v>
      </c>
      <c r="AY33" s="165" t="s">
        <v>528</v>
      </c>
      <c r="AZ33" s="166">
        <v>1</v>
      </c>
      <c r="BA33" s="140">
        <f>IF(AZ33="","",IF(OR(AS33=0,AS33="",AQ33=""),"",(AZ33*100%/AS33)))</f>
        <v>0.16666666666666666</v>
      </c>
      <c r="BB33" s="141" t="str">
        <f t="shared" ref="BB33" si="73">IF(AZ33="","",IF(AX33&lt;&gt;AQ33,IF(BA33=100%,"TERMINADA",IF(BA33&gt;0%,"EN PROCESO"))))</f>
        <v>EN PROCESO</v>
      </c>
      <c r="BC33" s="188" t="s">
        <v>610</v>
      </c>
      <c r="BD33" s="166" t="s">
        <v>535</v>
      </c>
      <c r="BE33" s="137">
        <v>45535</v>
      </c>
      <c r="BF33" s="178" t="s">
        <v>536</v>
      </c>
      <c r="BG33" s="166">
        <v>4</v>
      </c>
      <c r="BH33" s="140">
        <f t="shared" si="7"/>
        <v>0.66666666666666663</v>
      </c>
      <c r="BI33" s="141" t="str">
        <f t="shared" si="8"/>
        <v>EN PROCESO</v>
      </c>
      <c r="BJ33" s="179" t="s">
        <v>611</v>
      </c>
      <c r="BK33" s="166" t="s">
        <v>535</v>
      </c>
      <c r="BL33" s="137">
        <v>45657</v>
      </c>
      <c r="BM33" s="165" t="s">
        <v>640</v>
      </c>
      <c r="BN33" s="166">
        <v>6</v>
      </c>
      <c r="BO33" s="140">
        <f t="shared" si="47"/>
        <v>1</v>
      </c>
      <c r="BP33" s="141" t="str">
        <f t="shared" si="48"/>
        <v>TERMINADA</v>
      </c>
      <c r="BQ33" s="410" t="s">
        <v>654</v>
      </c>
      <c r="BR33" s="166" t="s">
        <v>535</v>
      </c>
    </row>
    <row r="34" spans="1:70" ht="91.8" x14ac:dyDescent="0.3">
      <c r="A34" s="146" t="s">
        <v>23</v>
      </c>
      <c r="B34" s="147" t="s">
        <v>234</v>
      </c>
      <c r="C34" s="148" t="s">
        <v>333</v>
      </c>
      <c r="D34" s="148" t="s">
        <v>334</v>
      </c>
      <c r="E34" s="147" t="s">
        <v>413</v>
      </c>
      <c r="F34" s="147" t="s">
        <v>346</v>
      </c>
      <c r="G34" s="147" t="s">
        <v>155</v>
      </c>
      <c r="H34" s="147" t="s">
        <v>325</v>
      </c>
      <c r="I34" s="147" t="s">
        <v>463</v>
      </c>
      <c r="J34" s="147" t="s">
        <v>464</v>
      </c>
      <c r="K34" s="147" t="s">
        <v>465</v>
      </c>
      <c r="L34" s="147" t="s">
        <v>191</v>
      </c>
      <c r="M34" s="147" t="s">
        <v>179</v>
      </c>
      <c r="N34" s="149" t="s">
        <v>167</v>
      </c>
      <c r="O34" s="146" t="s">
        <v>196</v>
      </c>
      <c r="P34" s="150">
        <f t="shared" si="9"/>
        <v>1</v>
      </c>
      <c r="Q34" s="151">
        <f t="shared" si="10"/>
        <v>0.2</v>
      </c>
      <c r="R34" s="147" t="s">
        <v>29</v>
      </c>
      <c r="S34" s="150">
        <f t="shared" si="11"/>
        <v>5</v>
      </c>
      <c r="T34" s="151">
        <f t="shared" si="12"/>
        <v>1</v>
      </c>
      <c r="U34" s="152">
        <f t="shared" ref="U34" si="74">IF(OR(P34="",S34=""),"",P34*S34)</f>
        <v>5</v>
      </c>
      <c r="V34" s="153" t="str">
        <f t="shared" ref="V34" si="75">IF(U34="","",IF(U34&lt;=2,"BAJA",IF(U34&lt;=6,"MODERADA",IF(U34&lt;=12,"ALTA","EXTREMA"))))</f>
        <v>MODERADA</v>
      </c>
      <c r="W34" s="154" t="s">
        <v>359</v>
      </c>
      <c r="X34" s="155" t="s">
        <v>349</v>
      </c>
      <c r="Y34" s="155" t="s">
        <v>360</v>
      </c>
      <c r="Z34" s="156">
        <v>1</v>
      </c>
      <c r="AA34" s="147" t="s">
        <v>207</v>
      </c>
      <c r="AB34" s="157">
        <f t="shared" ref="AB34" si="76">IF(AA34="","",IF(AA34="Preventivo",25%,IF(AA34="Detectivo",15%,10%)))</f>
        <v>0.25</v>
      </c>
      <c r="AC34" s="150" t="s">
        <v>212</v>
      </c>
      <c r="AD34" s="157">
        <f t="shared" ref="AD34" si="77">IF(AC34="","",IF(AC34="Automático",25%,15%))</f>
        <v>0.15</v>
      </c>
      <c r="AE34" s="150" t="s">
        <v>216</v>
      </c>
      <c r="AF34" s="150" t="s">
        <v>217</v>
      </c>
      <c r="AG34" s="152" t="s">
        <v>220</v>
      </c>
      <c r="AH34" s="158" t="str">
        <f t="shared" ref="AH34" si="78">IF(OR(O34="",AA34="",AC34=""),"",IF(AJ34&lt;=20%,"Muy baja",IF(AJ34&lt;=40%,"Baja",IF(AJ34&lt;=60%,"Media",IF(AJ34&lt;=80%,"Alta","Muy alta")))))</f>
        <v>Muy baja</v>
      </c>
      <c r="AI34" s="150">
        <f t="shared" si="18"/>
        <v>1</v>
      </c>
      <c r="AJ34" s="159">
        <f t="shared" si="19"/>
        <v>0.12</v>
      </c>
      <c r="AK34" s="159" t="str">
        <f t="shared" ref="AK34" si="79">IF(OR(R34="",AA34="",AC34=""),"",IF(AM34&lt;=20%,"Leve",IF(AM34&lt;=40%,"Menor",IF(AM34&lt;=60%,"Moderado",IF(AM34&lt;=80%,"Mayor","Catastrófico")))))</f>
        <v>Catastrófico</v>
      </c>
      <c r="AL34" s="150">
        <f t="shared" si="21"/>
        <v>5</v>
      </c>
      <c r="AM34" s="159">
        <f t="shared" si="22"/>
        <v>1</v>
      </c>
      <c r="AN34" s="160">
        <f t="shared" ref="AN34" si="80">IF(OR(AI34="",AL34=""),"",AI34*AL34)</f>
        <v>5</v>
      </c>
      <c r="AO34" s="153" t="str">
        <f t="shared" ref="AO34" si="81">IF(AN34="","",IF(AN34&lt;=2,"BAJA",IF(AN34&lt;=6,"MODERADA",IF(AN34&lt;=12,"ALTA","EXTREMA"))))</f>
        <v>MODERADA</v>
      </c>
      <c r="AP34" s="161" t="str">
        <f t="shared" ref="AP34" si="82">IF(AO34="","",IF(AO34="Baja","Asumir el Riesgo.",IF(AO34="Moderada","Asumir o reducir el Riesgo.",IF(AO34="Alta","Reducir el Riesgo, Evitar, Compartir o Transferir (pronta atención).",IF(AO34="Extrema","Reducir el Riesgo, Evitar o Compartir (Se requiere acción inmediata).","")))))</f>
        <v>Asumir o reducir el Riesgo.</v>
      </c>
      <c r="AQ34" s="162" t="s">
        <v>467</v>
      </c>
      <c r="AR34" s="155" t="s">
        <v>347</v>
      </c>
      <c r="AS34" s="147">
        <v>1</v>
      </c>
      <c r="AT34" s="155" t="s">
        <v>335</v>
      </c>
      <c r="AU34" s="163">
        <v>45292</v>
      </c>
      <c r="AV34" s="163">
        <v>45657</v>
      </c>
      <c r="AW34" s="176" t="s">
        <v>348</v>
      </c>
      <c r="AX34" s="137">
        <v>45412</v>
      </c>
      <c r="AY34" s="165" t="s">
        <v>567</v>
      </c>
      <c r="AZ34" s="166">
        <v>0.3</v>
      </c>
      <c r="BA34" s="140">
        <f>IF(AZ34="","",IF(OR(AS34=0,AS34="",AQ34=""),"",(AZ34*100%/AS34)))</f>
        <v>0.3</v>
      </c>
      <c r="BB34" s="141" t="str">
        <f t="shared" ref="BB34" si="83">IF(AZ34="","",IF(AX34&lt;&gt;AQ34,IF(BA34=100%,"TERMINADA",IF(BA34&gt;0%,"EN PROCESO"))))</f>
        <v>EN PROCESO</v>
      </c>
      <c r="BC34" s="165" t="s">
        <v>612</v>
      </c>
      <c r="BD34" s="166" t="s">
        <v>535</v>
      </c>
      <c r="BE34" s="137">
        <v>45535</v>
      </c>
      <c r="BF34" s="165" t="s">
        <v>537</v>
      </c>
      <c r="BG34" s="166">
        <v>0.8</v>
      </c>
      <c r="BH34" s="140">
        <f t="shared" si="7"/>
        <v>0.8</v>
      </c>
      <c r="BI34" s="141" t="str">
        <f t="shared" si="8"/>
        <v>EN PROCESO</v>
      </c>
      <c r="BJ34" s="167" t="s">
        <v>613</v>
      </c>
      <c r="BK34" s="166" t="s">
        <v>535</v>
      </c>
      <c r="BL34" s="137">
        <v>45657</v>
      </c>
      <c r="BM34" s="165" t="s">
        <v>641</v>
      </c>
      <c r="BN34" s="166">
        <v>1</v>
      </c>
      <c r="BO34" s="140">
        <f t="shared" si="47"/>
        <v>1</v>
      </c>
      <c r="BP34" s="141" t="str">
        <f t="shared" si="48"/>
        <v>TERMINADA</v>
      </c>
      <c r="BQ34" s="410" t="s">
        <v>642</v>
      </c>
      <c r="BR34" s="166" t="s">
        <v>535</v>
      </c>
    </row>
    <row r="35" spans="1:70" ht="71.400000000000006" x14ac:dyDescent="0.3">
      <c r="A35" s="146" t="s">
        <v>26</v>
      </c>
      <c r="B35" s="147" t="s">
        <v>32</v>
      </c>
      <c r="C35" s="358" t="s">
        <v>336</v>
      </c>
      <c r="D35" s="358" t="s">
        <v>337</v>
      </c>
      <c r="E35" s="147" t="s">
        <v>20</v>
      </c>
      <c r="F35" s="147" t="s">
        <v>127</v>
      </c>
      <c r="G35" s="313" t="s">
        <v>155</v>
      </c>
      <c r="H35" s="359" t="s">
        <v>325</v>
      </c>
      <c r="I35" s="359" t="s">
        <v>486</v>
      </c>
      <c r="J35" s="359" t="s">
        <v>487</v>
      </c>
      <c r="K35" s="359" t="s">
        <v>488</v>
      </c>
      <c r="L35" s="313" t="s">
        <v>191</v>
      </c>
      <c r="M35" s="313" t="s">
        <v>180</v>
      </c>
      <c r="N35" s="343" t="s">
        <v>167</v>
      </c>
      <c r="O35" s="344" t="s">
        <v>194</v>
      </c>
      <c r="P35" s="300">
        <f t="shared" si="9"/>
        <v>3</v>
      </c>
      <c r="Q35" s="345">
        <f t="shared" si="10"/>
        <v>0.6</v>
      </c>
      <c r="R35" s="313" t="s">
        <v>27</v>
      </c>
      <c r="S35" s="300">
        <f t="shared" si="11"/>
        <v>4</v>
      </c>
      <c r="T35" s="345">
        <f t="shared" si="12"/>
        <v>0.8</v>
      </c>
      <c r="U35" s="309">
        <f t="shared" si="67"/>
        <v>12</v>
      </c>
      <c r="V35" s="303" t="str">
        <f t="shared" si="68"/>
        <v>ALTA</v>
      </c>
      <c r="W35" s="189" t="s">
        <v>338</v>
      </c>
      <c r="X35" s="165" t="s">
        <v>339</v>
      </c>
      <c r="Y35" s="155" t="s">
        <v>400</v>
      </c>
      <c r="Z35" s="156">
        <v>0.25</v>
      </c>
      <c r="AA35" s="147" t="s">
        <v>207</v>
      </c>
      <c r="AB35" s="157">
        <f t="shared" si="15"/>
        <v>0.25</v>
      </c>
      <c r="AC35" s="150" t="s">
        <v>212</v>
      </c>
      <c r="AD35" s="157">
        <f t="shared" si="16"/>
        <v>0.15</v>
      </c>
      <c r="AE35" s="150" t="s">
        <v>216</v>
      </c>
      <c r="AF35" s="150" t="s">
        <v>217</v>
      </c>
      <c r="AG35" s="152" t="s">
        <v>220</v>
      </c>
      <c r="AH35" s="158" t="str">
        <f t="shared" si="69"/>
        <v>Baja</v>
      </c>
      <c r="AI35" s="150">
        <f t="shared" si="18"/>
        <v>2</v>
      </c>
      <c r="AJ35" s="159">
        <f t="shared" si="19"/>
        <v>0.36</v>
      </c>
      <c r="AK35" s="159" t="str">
        <f t="shared" si="70"/>
        <v>Mayor</v>
      </c>
      <c r="AL35" s="150">
        <f t="shared" si="21"/>
        <v>4</v>
      </c>
      <c r="AM35" s="159">
        <f t="shared" si="22"/>
        <v>0.8</v>
      </c>
      <c r="AN35" s="160">
        <f t="shared" si="71"/>
        <v>8</v>
      </c>
      <c r="AO35" s="303" t="str">
        <f>IF(AN38="","",IF(AN38&lt;=2,"BAJA",IF(AN38&lt;=6,"MODERADA",IF(AN38&lt;=12,"ALTA","EXTREMA"))))</f>
        <v>MODERADA</v>
      </c>
      <c r="AP35" s="304" t="str">
        <f t="shared" si="25"/>
        <v>Asumir o reducir el Riesgo.</v>
      </c>
      <c r="AQ35" s="162" t="s">
        <v>489</v>
      </c>
      <c r="AR35" s="155" t="s">
        <v>490</v>
      </c>
      <c r="AS35" s="147">
        <v>3</v>
      </c>
      <c r="AT35" s="155" t="s">
        <v>344</v>
      </c>
      <c r="AU35" s="163">
        <v>45292</v>
      </c>
      <c r="AV35" s="163">
        <v>45657</v>
      </c>
      <c r="AW35" s="176" t="s">
        <v>491</v>
      </c>
      <c r="AX35" s="137">
        <v>45412</v>
      </c>
      <c r="AY35" s="170" t="s">
        <v>513</v>
      </c>
      <c r="AZ35" s="166">
        <v>0</v>
      </c>
      <c r="BA35" s="140">
        <f t="shared" ref="BA35:BA38" si="84">IF(AZ35="","",IF(OR(AS35=0,AS35="",AQ35=""),"",(AZ35*100%/AS35)))</f>
        <v>0</v>
      </c>
      <c r="BB35" s="141" t="str">
        <f>IF(AZ35="","",IF(AX35&lt;&gt;AQ35,IF(BA35=100%,"TERMINADA",IF(BA35=0%,"SIN INICIAR"))))</f>
        <v>SIN INICIAR</v>
      </c>
      <c r="BC35" s="188" t="s">
        <v>614</v>
      </c>
      <c r="BD35" s="166" t="s">
        <v>535</v>
      </c>
      <c r="BE35" s="137">
        <v>45535</v>
      </c>
      <c r="BF35" s="168" t="s">
        <v>539</v>
      </c>
      <c r="BG35" s="166">
        <v>0.3</v>
      </c>
      <c r="BH35" s="140">
        <f t="shared" si="7"/>
        <v>9.9999999999999992E-2</v>
      </c>
      <c r="BI35" s="141" t="str">
        <f t="shared" si="8"/>
        <v>EN PROCESO</v>
      </c>
      <c r="BJ35" s="179" t="s">
        <v>615</v>
      </c>
      <c r="BK35" s="166" t="s">
        <v>535</v>
      </c>
      <c r="BL35" s="137">
        <v>45657</v>
      </c>
      <c r="BM35" s="165" t="s">
        <v>643</v>
      </c>
      <c r="BN35" s="166">
        <v>3</v>
      </c>
      <c r="BO35" s="140">
        <f t="shared" si="47"/>
        <v>1</v>
      </c>
      <c r="BP35" s="141" t="str">
        <f t="shared" si="48"/>
        <v>TERMINADA</v>
      </c>
      <c r="BQ35" s="418" t="s">
        <v>655</v>
      </c>
      <c r="BR35" s="166" t="s">
        <v>535</v>
      </c>
    </row>
    <row r="36" spans="1:70" ht="71.400000000000006" x14ac:dyDescent="0.3">
      <c r="A36" s="146" t="s">
        <v>26</v>
      </c>
      <c r="B36" s="147" t="s">
        <v>32</v>
      </c>
      <c r="C36" s="358"/>
      <c r="D36" s="358"/>
      <c r="E36" s="147" t="s">
        <v>20</v>
      </c>
      <c r="F36" s="147" t="s">
        <v>127</v>
      </c>
      <c r="G36" s="313"/>
      <c r="H36" s="359"/>
      <c r="I36" s="359"/>
      <c r="J36" s="359"/>
      <c r="K36" s="359"/>
      <c r="L36" s="313"/>
      <c r="M36" s="313"/>
      <c r="N36" s="343"/>
      <c r="O36" s="344"/>
      <c r="P36" s="300"/>
      <c r="Q36" s="345"/>
      <c r="R36" s="313"/>
      <c r="S36" s="300"/>
      <c r="T36" s="345"/>
      <c r="U36" s="309"/>
      <c r="V36" s="303"/>
      <c r="W36" s="189" t="s">
        <v>340</v>
      </c>
      <c r="X36" s="165" t="s">
        <v>341</v>
      </c>
      <c r="Y36" s="155" t="s">
        <v>401</v>
      </c>
      <c r="Z36" s="156">
        <v>0.25</v>
      </c>
      <c r="AA36" s="147" t="s">
        <v>207</v>
      </c>
      <c r="AB36" s="157">
        <f t="shared" si="15"/>
        <v>0.25</v>
      </c>
      <c r="AC36" s="150" t="s">
        <v>212</v>
      </c>
      <c r="AD36" s="157">
        <f t="shared" si="16"/>
        <v>0.15</v>
      </c>
      <c r="AE36" s="150" t="s">
        <v>216</v>
      </c>
      <c r="AF36" s="150" t="s">
        <v>217</v>
      </c>
      <c r="AG36" s="152" t="s">
        <v>220</v>
      </c>
      <c r="AH36" s="158" t="str">
        <f>IF(OR(O35="",AA36="",AC36=""),"",IF(AJ36&lt;=20%,"Muy baja",IF(AJ36&lt;=40%,"Baja",IF(AJ36&lt;=60%,"Media",IF(AJ36&lt;=80%,"Alta","Muy alta")))))</f>
        <v>Baja</v>
      </c>
      <c r="AI36" s="150">
        <f t="shared" si="18"/>
        <v>2</v>
      </c>
      <c r="AJ36" s="159">
        <f>IF(OR($AA36="Preventivo",$AA36="Detectivo"),($AJ35-($AJ35*($AD36+$AB36))),$AJ35)</f>
        <v>0.216</v>
      </c>
      <c r="AK36" s="159" t="str">
        <f>IF(OR(R35="",AA36="",AC36=""),"",IF(AM36&lt;=20%,"Leve",IF(AM36&lt;=40%,"Menor",IF(AM36&lt;=60%,"Moderado",IF(AM36&lt;=80%,"Mayor","Catastrófico")))))</f>
        <v>Mayor</v>
      </c>
      <c r="AL36" s="150">
        <f t="shared" si="21"/>
        <v>4</v>
      </c>
      <c r="AM36" s="159">
        <f>IF($AA36="Correctivo",($T35-($T35*($AD36+$AB36))),$T35)</f>
        <v>0.8</v>
      </c>
      <c r="AN36" s="160">
        <f t="shared" si="71"/>
        <v>8</v>
      </c>
      <c r="AO36" s="303"/>
      <c r="AP36" s="304"/>
      <c r="AQ36" s="162" t="s">
        <v>492</v>
      </c>
      <c r="AR36" s="155" t="s">
        <v>493</v>
      </c>
      <c r="AS36" s="147">
        <v>13</v>
      </c>
      <c r="AT36" s="155" t="s">
        <v>344</v>
      </c>
      <c r="AU36" s="163">
        <v>45292</v>
      </c>
      <c r="AV36" s="163">
        <v>45657</v>
      </c>
      <c r="AW36" s="176" t="s">
        <v>494</v>
      </c>
      <c r="AX36" s="137">
        <v>45412</v>
      </c>
      <c r="AY36" s="165" t="s">
        <v>568</v>
      </c>
      <c r="AZ36" s="166">
        <v>4</v>
      </c>
      <c r="BA36" s="140">
        <f t="shared" si="84"/>
        <v>0.30769230769230771</v>
      </c>
      <c r="BB36" s="141" t="str">
        <f t="shared" ref="BB36:BB38" si="85">IF(AZ36="","",IF(AX36&lt;&gt;AQ36,IF(BA36=100%,"TERMINADA",IF(BA36&gt;0%,"EN PROCESO"))))</f>
        <v>EN PROCESO</v>
      </c>
      <c r="BC36" s="188" t="s">
        <v>616</v>
      </c>
      <c r="BD36" s="166" t="s">
        <v>535</v>
      </c>
      <c r="BE36" s="137">
        <v>45535</v>
      </c>
      <c r="BF36" s="178" t="s">
        <v>540</v>
      </c>
      <c r="BG36" s="166">
        <v>9</v>
      </c>
      <c r="BH36" s="140">
        <f t="shared" si="7"/>
        <v>0.69230769230769229</v>
      </c>
      <c r="BI36" s="141" t="str">
        <f t="shared" si="8"/>
        <v>EN PROCESO</v>
      </c>
      <c r="BJ36" s="179" t="s">
        <v>617</v>
      </c>
      <c r="BK36" s="166" t="s">
        <v>535</v>
      </c>
      <c r="BL36" s="137">
        <v>45657</v>
      </c>
      <c r="BM36" s="165" t="s">
        <v>643</v>
      </c>
      <c r="BN36" s="166">
        <v>13</v>
      </c>
      <c r="BO36" s="140">
        <f t="shared" si="47"/>
        <v>1</v>
      </c>
      <c r="BP36" s="141" t="str">
        <f t="shared" si="48"/>
        <v>TERMINADA</v>
      </c>
      <c r="BQ36" s="418" t="s">
        <v>656</v>
      </c>
      <c r="BR36" s="166" t="s">
        <v>535</v>
      </c>
    </row>
    <row r="37" spans="1:70" ht="91.8" x14ac:dyDescent="0.3">
      <c r="A37" s="146" t="s">
        <v>26</v>
      </c>
      <c r="B37" s="147" t="s">
        <v>32</v>
      </c>
      <c r="C37" s="358"/>
      <c r="D37" s="358"/>
      <c r="E37" s="147" t="s">
        <v>20</v>
      </c>
      <c r="F37" s="147" t="s">
        <v>127</v>
      </c>
      <c r="G37" s="313"/>
      <c r="H37" s="359"/>
      <c r="I37" s="359"/>
      <c r="J37" s="359"/>
      <c r="K37" s="359"/>
      <c r="L37" s="313"/>
      <c r="M37" s="313"/>
      <c r="N37" s="343"/>
      <c r="O37" s="344"/>
      <c r="P37" s="300"/>
      <c r="Q37" s="345"/>
      <c r="R37" s="313"/>
      <c r="S37" s="300"/>
      <c r="T37" s="345"/>
      <c r="U37" s="309"/>
      <c r="V37" s="303"/>
      <c r="W37" s="189" t="s">
        <v>338</v>
      </c>
      <c r="X37" s="155" t="s">
        <v>414</v>
      </c>
      <c r="Y37" s="155" t="s">
        <v>399</v>
      </c>
      <c r="Z37" s="156">
        <v>0.25</v>
      </c>
      <c r="AA37" s="147" t="s">
        <v>207</v>
      </c>
      <c r="AB37" s="157">
        <f t="shared" si="15"/>
        <v>0.25</v>
      </c>
      <c r="AC37" s="150" t="s">
        <v>212</v>
      </c>
      <c r="AD37" s="157">
        <f t="shared" si="16"/>
        <v>0.15</v>
      </c>
      <c r="AE37" s="150" t="s">
        <v>216</v>
      </c>
      <c r="AF37" s="150" t="s">
        <v>217</v>
      </c>
      <c r="AG37" s="152" t="s">
        <v>220</v>
      </c>
      <c r="AH37" s="158" t="str">
        <f>IF(OR(O35="",AA37="",AC37=""),"",IF(AJ37&lt;=20%,"Muy baja",IF(AJ37&lt;=40%,"Baja",IF(AJ37&lt;=60%,"Media",IF(AJ37&lt;=80%,"Alta","Muy alta")))))</f>
        <v>Muy baja</v>
      </c>
      <c r="AI37" s="150">
        <f t="shared" si="18"/>
        <v>1</v>
      </c>
      <c r="AJ37" s="159">
        <f>IF(OR($AA37="Preventivo",$AA37="Detectivo"),($AJ36-($AJ36*($AD37+$AB37))),$AJ36)</f>
        <v>0.12959999999999999</v>
      </c>
      <c r="AK37" s="159" t="str">
        <f>IF(OR(R35="",AA37="",AC37=""),"",IF(AM37&lt;=20%,"Leve",IF(AM37&lt;=40%,"Menor",IF(AM37&lt;=60%,"Moderado",IF(AM37&lt;=80%,"Mayor","Catastrófico")))))</f>
        <v>Mayor</v>
      </c>
      <c r="AL37" s="150">
        <f>IF($AK36="Leve",1,IF($AK36="Menor",2,IF($AK36="Moderado",3,IF($AK36="Mayor",4,IF($AK36="Catastrófico",5,"")))))</f>
        <v>4</v>
      </c>
      <c r="AM37" s="159">
        <f>IF($AA37="Correctivo",($T35-($T35*($AD37+$AB37))),$T35)</f>
        <v>0.8</v>
      </c>
      <c r="AN37" s="160">
        <f t="shared" si="71"/>
        <v>4</v>
      </c>
      <c r="AO37" s="303"/>
      <c r="AP37" s="304"/>
      <c r="AQ37" s="162" t="s">
        <v>495</v>
      </c>
      <c r="AR37" s="155" t="s">
        <v>496</v>
      </c>
      <c r="AS37" s="147">
        <v>3</v>
      </c>
      <c r="AT37" s="155" t="s">
        <v>344</v>
      </c>
      <c r="AU37" s="163">
        <v>45292</v>
      </c>
      <c r="AV37" s="163">
        <v>45657</v>
      </c>
      <c r="AW37" s="176" t="s">
        <v>497</v>
      </c>
      <c r="AX37" s="137">
        <v>45412</v>
      </c>
      <c r="AY37" s="165" t="s">
        <v>529</v>
      </c>
      <c r="AZ37" s="166">
        <v>1</v>
      </c>
      <c r="BA37" s="140">
        <f t="shared" si="84"/>
        <v>0.33333333333333331</v>
      </c>
      <c r="BB37" s="141" t="str">
        <f t="shared" si="85"/>
        <v>EN PROCESO</v>
      </c>
      <c r="BC37" s="188" t="s">
        <v>618</v>
      </c>
      <c r="BD37" s="166" t="s">
        <v>535</v>
      </c>
      <c r="BE37" s="137">
        <v>45535</v>
      </c>
      <c r="BF37" s="178" t="s">
        <v>541</v>
      </c>
      <c r="BG37" s="166">
        <v>1</v>
      </c>
      <c r="BH37" s="140">
        <f t="shared" si="7"/>
        <v>0.33333333333333331</v>
      </c>
      <c r="BI37" s="141" t="str">
        <f t="shared" si="8"/>
        <v>EN PROCESO</v>
      </c>
      <c r="BJ37" s="179" t="s">
        <v>619</v>
      </c>
      <c r="BK37" s="166" t="s">
        <v>535</v>
      </c>
      <c r="BL37" s="137">
        <v>45657</v>
      </c>
      <c r="BM37" s="165" t="s">
        <v>643</v>
      </c>
      <c r="BN37" s="166">
        <v>3</v>
      </c>
      <c r="BO37" s="140">
        <f t="shared" si="47"/>
        <v>1</v>
      </c>
      <c r="BP37" s="141" t="str">
        <f t="shared" si="48"/>
        <v>TERMINADA</v>
      </c>
      <c r="BQ37" s="418" t="s">
        <v>657</v>
      </c>
      <c r="BR37" s="166" t="s">
        <v>535</v>
      </c>
    </row>
    <row r="38" spans="1:70" ht="71.400000000000006" x14ac:dyDescent="0.3">
      <c r="A38" s="146" t="s">
        <v>26</v>
      </c>
      <c r="B38" s="147" t="s">
        <v>32</v>
      </c>
      <c r="C38" s="358"/>
      <c r="D38" s="358"/>
      <c r="E38" s="147" t="s">
        <v>20</v>
      </c>
      <c r="F38" s="147" t="s">
        <v>127</v>
      </c>
      <c r="G38" s="313"/>
      <c r="H38" s="359"/>
      <c r="I38" s="359"/>
      <c r="J38" s="359"/>
      <c r="K38" s="359"/>
      <c r="L38" s="313"/>
      <c r="M38" s="313"/>
      <c r="N38" s="343"/>
      <c r="O38" s="344"/>
      <c r="P38" s="300"/>
      <c r="Q38" s="345"/>
      <c r="R38" s="313"/>
      <c r="S38" s="300"/>
      <c r="T38" s="345"/>
      <c r="U38" s="309"/>
      <c r="V38" s="303"/>
      <c r="W38" s="189" t="s">
        <v>342</v>
      </c>
      <c r="X38" s="155" t="s">
        <v>398</v>
      </c>
      <c r="Y38" s="155" t="s">
        <v>343</v>
      </c>
      <c r="Z38" s="156">
        <v>0.25</v>
      </c>
      <c r="AA38" s="147" t="s">
        <v>207</v>
      </c>
      <c r="AB38" s="157">
        <f t="shared" si="15"/>
        <v>0.25</v>
      </c>
      <c r="AC38" s="150" t="s">
        <v>212</v>
      </c>
      <c r="AD38" s="157">
        <f t="shared" si="16"/>
        <v>0.15</v>
      </c>
      <c r="AE38" s="150" t="s">
        <v>216</v>
      </c>
      <c r="AF38" s="150" t="s">
        <v>217</v>
      </c>
      <c r="AG38" s="152" t="s">
        <v>220</v>
      </c>
      <c r="AH38" s="158" t="str">
        <f>IF(OR(O35="",AA38="",AC38=""),"",IF(AJ38&lt;=20%,"Muy baja",IF(AJ38&lt;=40%,"Baja",IF(AJ38&lt;=60%,"Media",IF(AJ38&lt;=80%,"Alta","Muy alta")))))</f>
        <v>Muy baja</v>
      </c>
      <c r="AI38" s="150">
        <f t="shared" si="18"/>
        <v>1</v>
      </c>
      <c r="AJ38" s="159">
        <f>IF(OR($AA38="Preventivo",$AA38="Detectivo"),($AJ37-($AJ37*($AD38+$AB38))),$AJ37)</f>
        <v>7.7759999999999996E-2</v>
      </c>
      <c r="AK38" s="159" t="str">
        <f>IF(OR(R35="",AA38="",AC38=""),"",IF(AM38&lt;=20%,"Leve",IF(AM38&lt;=40%,"Menor",IF(AM38&lt;=60%,"Moderado",IF(AM38&lt;=80%,"Mayor","Catastrófico")))))</f>
        <v>Mayor</v>
      </c>
      <c r="AL38" s="150">
        <f>IF($AK37="Leve",1,IF($AK37="Menor",2,IF($AK37="Moderado",3,IF($AK37="Mayor",4,IF($AK37="Catastrófico",5,"")))))</f>
        <v>4</v>
      </c>
      <c r="AM38" s="159">
        <f>IF($AA38="Correctivo",($T35-($T35*($AD38+$AB38))),$T35)</f>
        <v>0.8</v>
      </c>
      <c r="AN38" s="160">
        <f t="shared" ref="AN38" si="86">IF(OR(AI38="",AL38=""),"",AI38*AL38)</f>
        <v>4</v>
      </c>
      <c r="AO38" s="303"/>
      <c r="AP38" s="304"/>
      <c r="AQ38" s="162" t="s">
        <v>498</v>
      </c>
      <c r="AR38" s="155" t="s">
        <v>402</v>
      </c>
      <c r="AS38" s="147">
        <v>3</v>
      </c>
      <c r="AT38" s="155" t="s">
        <v>344</v>
      </c>
      <c r="AU38" s="163">
        <v>45292</v>
      </c>
      <c r="AV38" s="163">
        <v>45657</v>
      </c>
      <c r="AW38" s="176" t="s">
        <v>403</v>
      </c>
      <c r="AX38" s="137">
        <v>45412</v>
      </c>
      <c r="AY38" s="165" t="s">
        <v>530</v>
      </c>
      <c r="AZ38" s="166">
        <v>1</v>
      </c>
      <c r="BA38" s="140">
        <f t="shared" si="84"/>
        <v>0.33333333333333331</v>
      </c>
      <c r="BB38" s="141" t="str">
        <f t="shared" si="85"/>
        <v>EN PROCESO</v>
      </c>
      <c r="BC38" s="188" t="s">
        <v>620</v>
      </c>
      <c r="BD38" s="166" t="s">
        <v>535</v>
      </c>
      <c r="BE38" s="137">
        <v>45535</v>
      </c>
      <c r="BF38" s="168" t="s">
        <v>539</v>
      </c>
      <c r="BG38" s="166">
        <v>1.3</v>
      </c>
      <c r="BH38" s="140">
        <f t="shared" si="7"/>
        <v>0.43333333333333335</v>
      </c>
      <c r="BI38" s="141" t="str">
        <f t="shared" si="8"/>
        <v>EN PROCESO</v>
      </c>
      <c r="BJ38" s="179" t="s">
        <v>615</v>
      </c>
      <c r="BK38" s="166" t="s">
        <v>535</v>
      </c>
      <c r="BL38" s="137">
        <v>45657</v>
      </c>
      <c r="BM38" s="165" t="s">
        <v>643</v>
      </c>
      <c r="BN38" s="166">
        <v>3</v>
      </c>
      <c r="BO38" s="140">
        <f t="shared" si="47"/>
        <v>1</v>
      </c>
      <c r="BP38" s="141" t="str">
        <f t="shared" si="48"/>
        <v>TERMINADA</v>
      </c>
      <c r="BQ38" s="418" t="s">
        <v>658</v>
      </c>
      <c r="BR38" s="166" t="s">
        <v>535</v>
      </c>
    </row>
    <row r="39" spans="1:70" x14ac:dyDescent="0.2">
      <c r="AZ39" s="99"/>
      <c r="BA39" s="99"/>
      <c r="BB39" s="99"/>
      <c r="BD39" s="99"/>
    </row>
    <row r="40" spans="1:70" x14ac:dyDescent="0.2">
      <c r="A40" s="99" t="s">
        <v>396</v>
      </c>
      <c r="AZ40" s="99"/>
      <c r="BA40" s="99"/>
      <c r="BB40" s="99"/>
      <c r="BD40" s="99"/>
    </row>
    <row r="41" spans="1:70" x14ac:dyDescent="0.2">
      <c r="AZ41" s="99"/>
      <c r="BA41" s="99"/>
      <c r="BB41" s="99"/>
      <c r="BD41" s="99"/>
    </row>
    <row r="42" spans="1:70" x14ac:dyDescent="0.2">
      <c r="AZ42" s="99"/>
      <c r="BA42" s="99"/>
      <c r="BB42" s="99"/>
      <c r="BD42" s="99"/>
    </row>
  </sheetData>
  <autoFilter ref="A12:BR38" xr:uid="{00000000-0001-0000-0100-000000000000}"/>
  <mergeCells count="245">
    <mergeCell ref="BE24:BE25"/>
    <mergeCell ref="BM24:BM25"/>
    <mergeCell ref="BN24:BN25"/>
    <mergeCell ref="BO24:BO25"/>
    <mergeCell ref="BP24:BP25"/>
    <mergeCell ref="BQ24:BQ25"/>
    <mergeCell ref="BR24:BR25"/>
    <mergeCell ref="BL10:BR10"/>
    <mergeCell ref="BL11:BL12"/>
    <mergeCell ref="BM11:BM12"/>
    <mergeCell ref="BN11:BN12"/>
    <mergeCell ref="BO11:BO12"/>
    <mergeCell ref="BP11:BP12"/>
    <mergeCell ref="BQ11:BQ12"/>
    <mergeCell ref="BR11:BR12"/>
    <mergeCell ref="BN19:BN20"/>
    <mergeCell ref="BO19:BO20"/>
    <mergeCell ref="BP19:BP20"/>
    <mergeCell ref="BQ19:BQ20"/>
    <mergeCell ref="BR19:BR20"/>
    <mergeCell ref="BL19:BL20"/>
    <mergeCell ref="BE10:BK10"/>
    <mergeCell ref="BE11:BE12"/>
    <mergeCell ref="BF11:BF12"/>
    <mergeCell ref="BR1:BR4"/>
    <mergeCell ref="AY1:BQ4"/>
    <mergeCell ref="AX24:AX25"/>
    <mergeCell ref="AY24:AY25"/>
    <mergeCell ref="AZ24:AZ25"/>
    <mergeCell ref="BA24:BA25"/>
    <mergeCell ref="BB24:BB25"/>
    <mergeCell ref="BC24:BC25"/>
    <mergeCell ref="BD24:BD25"/>
    <mergeCell ref="BC19:BC20"/>
    <mergeCell ref="BD19:BD20"/>
    <mergeCell ref="AX19:AX20"/>
    <mergeCell ref="AY19:AY20"/>
    <mergeCell ref="AZ19:AZ20"/>
    <mergeCell ref="BA19:BA20"/>
    <mergeCell ref="BB19:BB20"/>
    <mergeCell ref="BF24:BF25"/>
    <mergeCell ref="BG24:BG25"/>
    <mergeCell ref="BH24:BH25"/>
    <mergeCell ref="BI24:BI25"/>
    <mergeCell ref="BJ24:BJ25"/>
    <mergeCell ref="BK24:BK25"/>
    <mergeCell ref="BM19:BM20"/>
    <mergeCell ref="BL24:BL25"/>
    <mergeCell ref="AW24:AW25"/>
    <mergeCell ref="C26:C29"/>
    <mergeCell ref="D26:D29"/>
    <mergeCell ref="G24:G25"/>
    <mergeCell ref="G26:G29"/>
    <mergeCell ref="H26:H29"/>
    <mergeCell ref="I26:I29"/>
    <mergeCell ref="J26:J29"/>
    <mergeCell ref="K26:K29"/>
    <mergeCell ref="L26:L29"/>
    <mergeCell ref="M26:M29"/>
    <mergeCell ref="N26:N29"/>
    <mergeCell ref="O26:O29"/>
    <mergeCell ref="AP24:AP25"/>
    <mergeCell ref="AQ24:AQ25"/>
    <mergeCell ref="AR24:AR25"/>
    <mergeCell ref="S24:S25"/>
    <mergeCell ref="T24:T25"/>
    <mergeCell ref="U24:U25"/>
    <mergeCell ref="V24:V25"/>
    <mergeCell ref="AQ27:AQ28"/>
    <mergeCell ref="AO24:AO25"/>
    <mergeCell ref="K24:K25"/>
    <mergeCell ref="O24:O25"/>
    <mergeCell ref="S35:S38"/>
    <mergeCell ref="T35:T38"/>
    <mergeCell ref="U35:U38"/>
    <mergeCell ref="V35:V38"/>
    <mergeCell ref="AO35:AO38"/>
    <mergeCell ref="AO26:AO29"/>
    <mergeCell ref="AP26:AP29"/>
    <mergeCell ref="C35:C38"/>
    <mergeCell ref="D35:D38"/>
    <mergeCell ref="G35:G38"/>
    <mergeCell ref="H35:H38"/>
    <mergeCell ref="I35:I38"/>
    <mergeCell ref="J35:J38"/>
    <mergeCell ref="K35:K38"/>
    <mergeCell ref="L35:L38"/>
    <mergeCell ref="M35:M38"/>
    <mergeCell ref="N35:N38"/>
    <mergeCell ref="O35:O38"/>
    <mergeCell ref="R35:R38"/>
    <mergeCell ref="P35:P38"/>
    <mergeCell ref="Q35:Q38"/>
    <mergeCell ref="P26:P29"/>
    <mergeCell ref="Q26:Q29"/>
    <mergeCell ref="AP35:AP38"/>
    <mergeCell ref="C19:C20"/>
    <mergeCell ref="G11:G12"/>
    <mergeCell ref="D19:D20"/>
    <mergeCell ref="O22:O23"/>
    <mergeCell ref="P22:P23"/>
    <mergeCell ref="T22:T23"/>
    <mergeCell ref="U22:U23"/>
    <mergeCell ref="V22:V23"/>
    <mergeCell ref="Z11:Z12"/>
    <mergeCell ref="S11:S12"/>
    <mergeCell ref="AA11:AA12"/>
    <mergeCell ref="AC11:AG11"/>
    <mergeCell ref="W11:Y11"/>
    <mergeCell ref="AM11:AM12"/>
    <mergeCell ref="AN11:AN12"/>
    <mergeCell ref="AL11:AL12"/>
    <mergeCell ref="A7:B7"/>
    <mergeCell ref="A8:B8"/>
    <mergeCell ref="P11:P12"/>
    <mergeCell ref="O11:O12"/>
    <mergeCell ref="AB11:AB12"/>
    <mergeCell ref="AI11:AI12"/>
    <mergeCell ref="W10:AG10"/>
    <mergeCell ref="T26:T29"/>
    <mergeCell ref="U26:U29"/>
    <mergeCell ref="V26:V29"/>
    <mergeCell ref="C24:C25"/>
    <mergeCell ref="D24:D25"/>
    <mergeCell ref="H24:H25"/>
    <mergeCell ref="I24:I25"/>
    <mergeCell ref="J24:J25"/>
    <mergeCell ref="L24:L25"/>
    <mergeCell ref="M24:M25"/>
    <mergeCell ref="N24:N25"/>
    <mergeCell ref="M22:M23"/>
    <mergeCell ref="N22:N23"/>
    <mergeCell ref="Q22:Q23"/>
    <mergeCell ref="R22:R23"/>
    <mergeCell ref="P24:P25"/>
    <mergeCell ref="Q24:Q25"/>
    <mergeCell ref="R24:R25"/>
    <mergeCell ref="R26:R29"/>
    <mergeCell ref="S26:S29"/>
    <mergeCell ref="S22:S23"/>
    <mergeCell ref="V19:V20"/>
    <mergeCell ref="AT24:AT25"/>
    <mergeCell ref="AU24:AU25"/>
    <mergeCell ref="Z19:Z20"/>
    <mergeCell ref="C1:T4"/>
    <mergeCell ref="X1:AV4"/>
    <mergeCell ref="AW1:AW4"/>
    <mergeCell ref="AH10:AP10"/>
    <mergeCell ref="H22:H23"/>
    <mergeCell ref="I22:I23"/>
    <mergeCell ref="J22:J23"/>
    <mergeCell ref="K22:K23"/>
    <mergeCell ref="C22:C23"/>
    <mergeCell ref="D22:D23"/>
    <mergeCell ref="G22:G23"/>
    <mergeCell ref="L11:M11"/>
    <mergeCell ref="Q11:Q12"/>
    <mergeCell ref="H19:H20"/>
    <mergeCell ref="I19:I20"/>
    <mergeCell ref="J19:J20"/>
    <mergeCell ref="K19:K20"/>
    <mergeCell ref="N19:N20"/>
    <mergeCell ref="O19:O20"/>
    <mergeCell ref="L22:L23"/>
    <mergeCell ref="AV24:AV25"/>
    <mergeCell ref="AS24:AS25"/>
    <mergeCell ref="AQ11:AQ12"/>
    <mergeCell ref="AR11:AR12"/>
    <mergeCell ref="AO11:AO12"/>
    <mergeCell ref="AO22:AO23"/>
    <mergeCell ref="AP22:AP23"/>
    <mergeCell ref="Y19:Y20"/>
    <mergeCell ref="AB19:AB20"/>
    <mergeCell ref="AD19:AD20"/>
    <mergeCell ref="AA19:AA20"/>
    <mergeCell ref="C30:C31"/>
    <mergeCell ref="D30:D31"/>
    <mergeCell ref="C8:X8"/>
    <mergeCell ref="AW19:AW20"/>
    <mergeCell ref="AL19:AL20"/>
    <mergeCell ref="AM19:AM20"/>
    <mergeCell ref="AN19:AN20"/>
    <mergeCell ref="AO19:AO20"/>
    <mergeCell ref="AP19:AP20"/>
    <mergeCell ref="AQ19:AQ20"/>
    <mergeCell ref="AR19:AR20"/>
    <mergeCell ref="AT19:AT20"/>
    <mergeCell ref="AU19:AU20"/>
    <mergeCell ref="AC19:AC20"/>
    <mergeCell ref="AE19:AE20"/>
    <mergeCell ref="AF19:AF20"/>
    <mergeCell ref="AG19:AG20"/>
    <mergeCell ref="AH19:AH20"/>
    <mergeCell ref="AI19:AI20"/>
    <mergeCell ref="AJ19:AJ20"/>
    <mergeCell ref="AK19:AK20"/>
    <mergeCell ref="V11:V12"/>
    <mergeCell ref="R19:R20"/>
    <mergeCell ref="U19:U20"/>
    <mergeCell ref="W1:W4"/>
    <mergeCell ref="T11:T12"/>
    <mergeCell ref="H11:K11"/>
    <mergeCell ref="A10:N10"/>
    <mergeCell ref="AX1:AX4"/>
    <mergeCell ref="AX10:BD10"/>
    <mergeCell ref="AX11:AX12"/>
    <mergeCell ref="AY11:AY12"/>
    <mergeCell ref="AZ11:AZ12"/>
    <mergeCell ref="BA11:BA12"/>
    <mergeCell ref="BB11:BB12"/>
    <mergeCell ref="BC11:BC12"/>
    <mergeCell ref="BD11:BD12"/>
    <mergeCell ref="AQ10:AW10"/>
    <mergeCell ref="A6:B6"/>
    <mergeCell ref="A1:B4"/>
    <mergeCell ref="U1:V4"/>
    <mergeCell ref="A11:F11"/>
    <mergeCell ref="N11:N12"/>
    <mergeCell ref="R11:R12"/>
    <mergeCell ref="U11:U12"/>
    <mergeCell ref="AP11:AP12"/>
    <mergeCell ref="O10:V10"/>
    <mergeCell ref="AW11:AW12"/>
    <mergeCell ref="BI11:BI12"/>
    <mergeCell ref="BJ11:BJ12"/>
    <mergeCell ref="BK11:BK12"/>
    <mergeCell ref="BF19:BF20"/>
    <mergeCell ref="BG19:BG20"/>
    <mergeCell ref="BH19:BH20"/>
    <mergeCell ref="BI19:BI20"/>
    <mergeCell ref="BJ19:BJ20"/>
    <mergeCell ref="BK19:BK20"/>
    <mergeCell ref="AJ11:AJ12"/>
    <mergeCell ref="AH11:AH12"/>
    <mergeCell ref="AK11:AK12"/>
    <mergeCell ref="W19:W20"/>
    <mergeCell ref="X19:X20"/>
    <mergeCell ref="BE19:BE20"/>
    <mergeCell ref="AT11:AT12"/>
    <mergeCell ref="BG11:BG12"/>
    <mergeCell ref="BH11:BH12"/>
    <mergeCell ref="AS11:AS12"/>
    <mergeCell ref="AU11:AV11"/>
    <mergeCell ref="AS19:AS20"/>
    <mergeCell ref="AV19:AV20"/>
  </mergeCells>
  <conditionalFormatting sqref="V13:V19 V21:V22 V24 V26 V32:V35">
    <cfRule type="containsText" dxfId="46" priority="1317" operator="containsText" text="EXTREMA">
      <formula>NOT(ISERROR(SEARCH("EXTREMA",V13)))</formula>
    </cfRule>
    <cfRule type="containsText" dxfId="45" priority="1285" operator="containsText" text="BAJA">
      <formula>NOT(ISERROR(SEARCH("BAJA",V13)))</formula>
    </cfRule>
    <cfRule type="containsText" dxfId="44" priority="1284" operator="containsText" text="MODERADA">
      <formula>NOT(ISERROR(SEARCH("MODERADA",V13)))</formula>
    </cfRule>
    <cfRule type="containsText" dxfId="43" priority="1283" operator="containsText" text="ALTA">
      <formula>NOT(ISERROR(SEARCH("ALTA",V13)))</formula>
    </cfRule>
    <cfRule type="containsText" dxfId="42" priority="1320" operator="containsText" text="BAJA">
      <formula>NOT(ISERROR(SEARCH("BAJA",V13)))</formula>
    </cfRule>
    <cfRule type="containsText" dxfId="41" priority="1319" operator="containsText" text="MODERADA">
      <formula>NOT(ISERROR(SEARCH("MODERADA",V13)))</formula>
    </cfRule>
    <cfRule type="containsText" dxfId="40" priority="1318" operator="containsText" text="ALTA">
      <formula>NOT(ISERROR(SEARCH("ALTA",V13)))</formula>
    </cfRule>
  </conditionalFormatting>
  <conditionalFormatting sqref="V13:V19 V21:V22 V24 V26">
    <cfRule type="containsText" dxfId="39" priority="1282" operator="containsText" text="EXTREMA">
      <formula>NOT(ISERROR(SEARCH("EXTREMA",V13)))</formula>
    </cfRule>
    <cfRule type="containsText" dxfId="38" priority="1281" operator="containsText" text="ALTA">
      <formula>NOT(ISERROR(SEARCH("ALTA",V13)))</formula>
    </cfRule>
  </conditionalFormatting>
  <conditionalFormatting sqref="V24 V26 V21:V22 V13:V19 V32:V35">
    <cfRule type="colorScale" priority="1396">
      <colorScale>
        <cfvo type="min"/>
        <cfvo type="percentile" val="50"/>
        <cfvo type="max"/>
        <color rgb="FFF8696B"/>
        <color rgb="FFFFEB84"/>
        <color rgb="FF63BE7B"/>
      </colorScale>
    </cfRule>
    <cfRule type="colorScale" priority="1395">
      <colorScale>
        <cfvo type="num" val="1"/>
        <cfvo type="num" val="2"/>
        <cfvo type="num" val="5"/>
        <color rgb="FFF8696B"/>
        <color rgb="FFFFEB84"/>
        <color rgb="FF63BE7B"/>
      </colorScale>
    </cfRule>
    <cfRule type="colorScale" priority="1394">
      <colorScale>
        <cfvo type="min"/>
        <cfvo type="percentile" val="50"/>
        <cfvo type="max"/>
        <color rgb="FFF8696B"/>
        <color rgb="FFFFEB84"/>
        <color rgb="FF63BE7B"/>
      </colorScale>
    </cfRule>
    <cfRule type="colorScale" priority="1393">
      <colorScale>
        <cfvo type="num" val="1"/>
        <cfvo type="num" val="2"/>
        <cfvo type="num" val="5"/>
        <color rgb="FFF8696B"/>
        <color rgb="FFFFEB84"/>
        <color rgb="FF63BE7B"/>
      </colorScale>
    </cfRule>
  </conditionalFormatting>
  <conditionalFormatting sqref="V30:V31">
    <cfRule type="containsText" dxfId="37" priority="45" operator="containsText" text="MODERADA">
      <formula>NOT(ISERROR(SEARCH("MODERADA",V30)))</formula>
    </cfRule>
    <cfRule type="containsText" dxfId="36" priority="43" operator="containsText" text="EXTREMA">
      <formula>NOT(ISERROR(SEARCH("EXTREMA",V30)))</formula>
    </cfRule>
    <cfRule type="colorScale" priority="55">
      <colorScale>
        <cfvo type="min"/>
        <cfvo type="percentile" val="50"/>
        <cfvo type="max"/>
        <color rgb="FFF8696B"/>
        <color rgb="FFFFEB84"/>
        <color rgb="FF63BE7B"/>
      </colorScale>
    </cfRule>
    <cfRule type="containsText" dxfId="35" priority="51" operator="containsText" text="ALTA">
      <formula>NOT(ISERROR(SEARCH("ALTA",V30)))</formula>
    </cfRule>
    <cfRule type="containsText" dxfId="34" priority="44" operator="containsText" text="ALTA">
      <formula>NOT(ISERROR(SEARCH("ALTA",V30)))</formula>
    </cfRule>
    <cfRule type="containsText" dxfId="33" priority="46" operator="containsText" text="BAJA">
      <formula>NOT(ISERROR(SEARCH("BAJA",V30)))</formula>
    </cfRule>
    <cfRule type="colorScale" priority="47">
      <colorScale>
        <cfvo type="num" val="1"/>
        <cfvo type="num" val="2"/>
        <cfvo type="num" val="5"/>
        <color rgb="FFF8696B"/>
        <color rgb="FFFFEB84"/>
        <color rgb="FF63BE7B"/>
      </colorScale>
    </cfRule>
    <cfRule type="colorScale" priority="48">
      <colorScale>
        <cfvo type="min"/>
        <cfvo type="percentile" val="50"/>
        <cfvo type="max"/>
        <color rgb="FFF8696B"/>
        <color rgb="FFFFEB84"/>
        <color rgb="FF63BE7B"/>
      </colorScale>
    </cfRule>
    <cfRule type="containsText" dxfId="32" priority="52" operator="containsText" text="MODERADA">
      <formula>NOT(ISERROR(SEARCH("MODERADA",V30)))</formula>
    </cfRule>
    <cfRule type="containsText" dxfId="31" priority="53" operator="containsText" text="BAJA">
      <formula>NOT(ISERROR(SEARCH("BAJA",V30)))</formula>
    </cfRule>
    <cfRule type="colorScale" priority="54">
      <colorScale>
        <cfvo type="num" val="1"/>
        <cfvo type="num" val="2"/>
        <cfvo type="num" val="5"/>
        <color rgb="FFF8696B"/>
        <color rgb="FFFFEB84"/>
        <color rgb="FF63BE7B"/>
      </colorScale>
    </cfRule>
  </conditionalFormatting>
  <conditionalFormatting sqref="V30:V35">
    <cfRule type="containsText" dxfId="30" priority="50" operator="containsText" text="EXTREMA">
      <formula>NOT(ISERROR(SEARCH("EXTREMA",V30)))</formula>
    </cfRule>
    <cfRule type="containsText" dxfId="29" priority="42" operator="containsText" text="ALTA">
      <formula>NOT(ISERROR(SEARCH("ALTA",V30)))</formula>
    </cfRule>
  </conditionalFormatting>
  <conditionalFormatting sqref="AO13:AO19 AO21:AO22 AO24 AO26 AO32:AO35">
    <cfRule type="containsText" dxfId="28" priority="1353" operator="containsText" text="ALTA">
      <formula>NOT(ISERROR(SEARCH("ALTA",AO13)))</formula>
    </cfRule>
    <cfRule type="containsText" dxfId="27" priority="1355" operator="containsText" text="BAJA">
      <formula>NOT(ISERROR(SEARCH("BAJA",AO13)))</formula>
    </cfRule>
    <cfRule type="containsText" dxfId="26" priority="1387" operator="containsText" text="EXTREMA">
      <formula>NOT(ISERROR(SEARCH("EXTREMA",AO13)))</formula>
    </cfRule>
    <cfRule type="containsText" dxfId="25" priority="1388" operator="containsText" text="ALTA">
      <formula>NOT(ISERROR(SEARCH("ALTA",AO13)))</formula>
    </cfRule>
    <cfRule type="containsText" dxfId="24" priority="1389" operator="containsText" text="MODERADA">
      <formula>NOT(ISERROR(SEARCH("MODERADA",AO13)))</formula>
    </cfRule>
    <cfRule type="containsText" dxfId="23" priority="1390" operator="containsText" text="BAJA">
      <formula>NOT(ISERROR(SEARCH("BAJA",AO13)))</formula>
    </cfRule>
    <cfRule type="containsText" dxfId="22" priority="1354" operator="containsText" text="MODERADA">
      <formula>NOT(ISERROR(SEARCH("MODERADA",AO13)))</formula>
    </cfRule>
  </conditionalFormatting>
  <conditionalFormatting sqref="AO13:AO19 AO21:AO22 AO24 AO26">
    <cfRule type="containsText" dxfId="21" priority="1351" operator="containsText" text="ALTA">
      <formula>NOT(ISERROR(SEARCH("ALTA",AO13)))</formula>
    </cfRule>
    <cfRule type="containsText" dxfId="20" priority="1352" operator="containsText" text="EXTREMA">
      <formula>NOT(ISERROR(SEARCH("EXTREMA",AO13)))</formula>
    </cfRule>
  </conditionalFormatting>
  <conditionalFormatting sqref="AO26 AO24 AO13:AO19 AO21:AO22 AO32:AO35">
    <cfRule type="colorScale" priority="1413">
      <colorScale>
        <cfvo type="num" val="1"/>
        <cfvo type="num" val="2"/>
        <cfvo type="num" val="5"/>
        <color rgb="FFF8696B"/>
        <color rgb="FFFFEB84"/>
        <color rgb="FF63BE7B"/>
      </colorScale>
    </cfRule>
    <cfRule type="colorScale" priority="1414">
      <colorScale>
        <cfvo type="min"/>
        <cfvo type="percentile" val="50"/>
        <cfvo type="max"/>
        <color rgb="FFF8696B"/>
        <color rgb="FFFFEB84"/>
        <color rgb="FF63BE7B"/>
      </colorScale>
    </cfRule>
    <cfRule type="colorScale" priority="1415">
      <colorScale>
        <cfvo type="num" val="1"/>
        <cfvo type="num" val="2"/>
        <cfvo type="num" val="5"/>
        <color rgb="FFF8696B"/>
        <color rgb="FFFFEB84"/>
        <color rgb="FF63BE7B"/>
      </colorScale>
    </cfRule>
    <cfRule type="colorScale" priority="1416">
      <colorScale>
        <cfvo type="min"/>
        <cfvo type="percentile" val="50"/>
        <cfvo type="max"/>
        <color rgb="FFF8696B"/>
        <color rgb="FFFFEB84"/>
        <color rgb="FF63BE7B"/>
      </colorScale>
    </cfRule>
  </conditionalFormatting>
  <conditionalFormatting sqref="AO30:AO31">
    <cfRule type="colorScale" priority="68">
      <colorScale>
        <cfvo type="num" val="1"/>
        <cfvo type="num" val="2"/>
        <cfvo type="num" val="5"/>
        <color rgb="FFF8696B"/>
        <color rgb="FFFFEB84"/>
        <color rgb="FF63BE7B"/>
      </colorScale>
    </cfRule>
    <cfRule type="containsText" dxfId="19" priority="58" operator="containsText" text="ALTA">
      <formula>NOT(ISERROR(SEARCH("ALTA",AO30)))</formula>
    </cfRule>
    <cfRule type="containsText" dxfId="18" priority="59" operator="containsText" text="MODERADA">
      <formula>NOT(ISERROR(SEARCH("MODERADA",AO30)))</formula>
    </cfRule>
    <cfRule type="containsText" dxfId="17" priority="60" operator="containsText" text="BAJA">
      <formula>NOT(ISERROR(SEARCH("BAJA",AO30)))</formula>
    </cfRule>
    <cfRule type="colorScale" priority="61">
      <colorScale>
        <cfvo type="num" val="1"/>
        <cfvo type="num" val="2"/>
        <cfvo type="num" val="5"/>
        <color rgb="FFF8696B"/>
        <color rgb="FFFFEB84"/>
        <color rgb="FF63BE7B"/>
      </colorScale>
    </cfRule>
    <cfRule type="colorScale" priority="62">
      <colorScale>
        <cfvo type="min"/>
        <cfvo type="percentile" val="50"/>
        <cfvo type="max"/>
        <color rgb="FFF8696B"/>
        <color rgb="FFFFEB84"/>
        <color rgb="FF63BE7B"/>
      </colorScale>
    </cfRule>
    <cfRule type="containsText" dxfId="16" priority="57" operator="containsText" text="EXTREMA">
      <formula>NOT(ISERROR(SEARCH("EXTREMA",AO30)))</formula>
    </cfRule>
    <cfRule type="containsText" dxfId="15" priority="65" operator="containsText" text="ALTA">
      <formula>NOT(ISERROR(SEARCH("ALTA",AO30)))</formula>
    </cfRule>
    <cfRule type="colorScale" priority="69">
      <colorScale>
        <cfvo type="min"/>
        <cfvo type="percentile" val="50"/>
        <cfvo type="max"/>
        <color rgb="FFF8696B"/>
        <color rgb="FFFFEB84"/>
        <color rgb="FF63BE7B"/>
      </colorScale>
    </cfRule>
    <cfRule type="containsText" dxfId="14" priority="66" operator="containsText" text="MODERADA">
      <formula>NOT(ISERROR(SEARCH("MODERADA",AO30)))</formula>
    </cfRule>
    <cfRule type="containsText" dxfId="13" priority="67" operator="containsText" text="BAJA">
      <formula>NOT(ISERROR(SEARCH("BAJA",AO30)))</formula>
    </cfRule>
  </conditionalFormatting>
  <conditionalFormatting sqref="AO30:AO35">
    <cfRule type="containsText" dxfId="12" priority="64" operator="containsText" text="EXTREMA">
      <formula>NOT(ISERROR(SEARCH("EXTREMA",AO30)))</formula>
    </cfRule>
    <cfRule type="containsText" dxfId="11" priority="56" operator="containsText" text="ALTA">
      <formula>NOT(ISERROR(SEARCH("ALTA",AO30)))</formula>
    </cfRule>
  </conditionalFormatting>
  <conditionalFormatting sqref="BB10:BB11">
    <cfRule type="containsText" dxfId="10" priority="41" operator="containsText" text="INCUMPLIDA">
      <formula>NOT(ISERROR(SEARCH("INCUMPLIDA",BB10)))</formula>
    </cfRule>
  </conditionalFormatting>
  <conditionalFormatting sqref="BB13:BB38">
    <cfRule type="containsText" dxfId="9" priority="40" operator="containsText" text="SIN INICIAR">
      <formula>NOT(ISERROR(SEARCH("SIN INICIAR",BB13)))</formula>
    </cfRule>
    <cfRule type="containsText" dxfId="8" priority="39" operator="containsText" text="EN PROCESO">
      <formula>NOT(ISERROR(SEARCH("EN PROCESO",BB13)))</formula>
    </cfRule>
  </conditionalFormatting>
  <conditionalFormatting sqref="BI10:BI11">
    <cfRule type="containsText" dxfId="7" priority="38" operator="containsText" text="INCUMPLIDA">
      <formula>NOT(ISERROR(SEARCH("INCUMPLIDA",BI10)))</formula>
    </cfRule>
  </conditionalFormatting>
  <conditionalFormatting sqref="BI13:BI24">
    <cfRule type="containsText" dxfId="6" priority="21" operator="containsText" text="EN PROCESO">
      <formula>NOT(ISERROR(SEARCH("EN PROCESO",BI13)))</formula>
    </cfRule>
    <cfRule type="containsText" dxfId="5" priority="20" operator="containsText" text="SIN INICIAR">
      <formula>NOT(ISERROR(SEARCH("SIN INICIAR",BI13)))</formula>
    </cfRule>
  </conditionalFormatting>
  <conditionalFormatting sqref="BI26:BI38">
    <cfRule type="containsText" dxfId="4" priority="27" operator="containsText" text="EN PROCESO">
      <formula>NOT(ISERROR(SEARCH("EN PROCESO",BI26)))</formula>
    </cfRule>
    <cfRule type="containsText" dxfId="3" priority="26" operator="containsText" text="SIN INICIAR">
      <formula>NOT(ISERROR(SEARCH("SIN INICIAR",BI26)))</formula>
    </cfRule>
  </conditionalFormatting>
  <conditionalFormatting sqref="BP10:BP11">
    <cfRule type="containsText" dxfId="2" priority="19" operator="containsText" text="INCUMPLIDA">
      <formula>NOT(ISERROR(SEARCH("INCUMPLIDA",BP10)))</formula>
    </cfRule>
  </conditionalFormatting>
  <conditionalFormatting sqref="BP13:BP38">
    <cfRule type="containsText" dxfId="1" priority="2" operator="containsText" text="TERMINADA">
      <formula>NOT(ISERROR(SEARCH("TERMINADA",BP13)))</formula>
    </cfRule>
    <cfRule type="containsText" dxfId="0" priority="1" operator="containsText" text="INCUMPLIDA">
      <formula>NOT(ISERROR(SEARCH("INCUMPLIDA",BP13)))</formula>
    </cfRule>
  </conditionalFormatting>
  <dataValidations count="7">
    <dataValidation type="list" allowBlank="1" showInputMessage="1" showErrorMessage="1" sqref="O21:O22 O24 O26 O13:O19 O30:O35" xr:uid="{00000000-0002-0000-0100-000000000000}">
      <formula1>Frecuencia</formula1>
    </dataValidation>
    <dataValidation type="list" allowBlank="1" showInputMessage="1" showErrorMessage="1" sqref="R21:R22 R24 R26 R13:R19 R30:R35" xr:uid="{00000000-0002-0000-0100-000001000000}">
      <formula1>Impacto</formula1>
    </dataValidation>
    <dataValidation type="list" allowBlank="1" showInputMessage="1" showErrorMessage="1" sqref="A13:A38" xr:uid="{00000000-0002-0000-0100-000002000000}">
      <formula1>Macroprocesos</formula1>
    </dataValidation>
    <dataValidation type="list" allowBlank="1" showInputMessage="1" showErrorMessage="1" sqref="B33:B38 B13 B15:B31" xr:uid="{00000000-0002-0000-0100-000003000000}">
      <formula1>Procesos</formula1>
    </dataValidation>
    <dataValidation type="list" allowBlank="1" showInputMessage="1" showErrorMessage="1" sqref="M13:M22 M24 M26 M30:M35" xr:uid="{00000000-0002-0000-0100-000004000000}">
      <formula1>INDIRECT(L13)</formula1>
    </dataValidation>
    <dataValidation type="list" allowBlank="1" showInputMessage="1" showErrorMessage="1" sqref="AZ10:AZ12 BG10:BG12 BN10:BN12" xr:uid="{00000000-0002-0000-0100-000005000000}">
      <mc:AlternateContent xmlns:x12ac="http://schemas.microsoft.com/office/spreadsheetml/2011/1/ac" xmlns:mc="http://schemas.openxmlformats.org/markup-compatibility/2006">
        <mc:Choice Requires="x12ac">
          <x12ac:list>0,"0,3","0,5",1,2,3,4,5</x12ac:list>
        </mc:Choice>
        <mc:Fallback>
          <formula1>"0,0,3,0,5,1,2,3,4,5"</formula1>
        </mc:Fallback>
      </mc:AlternateContent>
    </dataValidation>
    <dataValidation type="list" allowBlank="1" showInputMessage="1" showErrorMessage="1" sqref="AZ14 AZ16:AZ19 AZ21 AZ26:AZ31 BN14 BN19" xr:uid="{00000000-0002-0000-0100-000006000000}">
      <mc:AlternateContent xmlns:x12ac="http://schemas.microsoft.com/office/spreadsheetml/2011/1/ac" xmlns:mc="http://schemas.openxmlformats.org/markup-compatibility/2006">
        <mc:Choice Requires="x12ac">
          <x12ac:list>0,"0,3",05,1,2,3,4,5</x12ac:list>
        </mc:Choice>
        <mc:Fallback>
          <formula1>"0,0,3,05,1,2,3,4,5"</formula1>
        </mc:Fallback>
      </mc:AlternateContent>
    </dataValidation>
  </dataValidations>
  <hyperlinks>
    <hyperlink ref="AY24" r:id="rId1" xr:uid="{00000000-0004-0000-0100-000000000000}"/>
    <hyperlink ref="BF36" r:id="rId2" location="gid=157246252" xr:uid="{00000000-0004-0000-0100-000001000000}"/>
    <hyperlink ref="BF15" r:id="rId3" xr:uid="{00000000-0004-0000-0100-000002000000}"/>
  </hyperlinks>
  <printOptions horizontalCentered="1"/>
  <pageMargins left="0.11" right="0.13" top="0.27559055118110237" bottom="0.32" header="0.19685039370078741" footer="0.17"/>
  <pageSetup paperSize="281" scale="60" pageOrder="overThenDown" orientation="landscape" r:id="rId4"/>
  <ignoredErrors>
    <ignoredError sqref="BH13" unlockedFormula="1"/>
  </ignoredError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7000000}">
          <x14:formula1>
            <xm:f>Listas!$D$4:$D$11</xm:f>
          </x14:formula1>
          <xm:sqref>N21 N13:N19 N26 N32:N35</xm:sqref>
        </x14:dataValidation>
        <x14:dataValidation type="list" allowBlank="1" showInputMessage="1" showErrorMessage="1" xr:uid="{00000000-0002-0000-0100-000008000000}">
          <x14:formula1>
            <xm:f>Listas!$C$4:$C$8</xm:f>
          </x14:formula1>
          <xm:sqref>E13:E21 E26:E29 E32:E33 E35:E38</xm:sqref>
        </x14:dataValidation>
        <x14:dataValidation type="list" allowBlank="1" showInputMessage="1" showErrorMessage="1" xr:uid="{00000000-0002-0000-0100-000009000000}">
          <x14:formula1>
            <xm:f>Listas!$E$3:$E$4</xm:f>
          </x14:formula1>
          <xm:sqref>G13:G21 G26 G32:G35</xm:sqref>
        </x14:dataValidation>
        <x14:dataValidation type="list" allowBlank="1" showInputMessage="1" showErrorMessage="1" xr:uid="{00000000-0002-0000-0100-00000A000000}">
          <x14:formula1>
            <xm:f>Listas!$F$3:$F$7</xm:f>
          </x14:formula1>
          <xm:sqref>L13:L21 L26 L32:L35</xm:sqref>
        </x14:dataValidation>
        <x14:dataValidation type="list" allowBlank="1" showInputMessage="1" showErrorMessage="1" xr:uid="{00000000-0002-0000-0100-00000B000000}">
          <x14:formula1>
            <xm:f>Listas!$U$4:$U$6</xm:f>
          </x14:formula1>
          <xm:sqref>AA21:AA29 AA13:AA18 AA32:AA38</xm:sqref>
        </x14:dataValidation>
        <x14:dataValidation type="list" allowBlank="1" showInputMessage="1" showErrorMessage="1" xr:uid="{00000000-0002-0000-0100-00000C000000}">
          <x14:formula1>
            <xm:f>Listas!$V$4:$V$5</xm:f>
          </x14:formula1>
          <xm:sqref>AC21:AC29 AC13:AC19 AC32:AC38</xm:sqref>
        </x14:dataValidation>
        <x14:dataValidation type="list" allowBlank="1" showInputMessage="1" showErrorMessage="1" xr:uid="{00000000-0002-0000-0100-00000D000000}">
          <x14:formula1>
            <xm:f>Listas!$W$4:$W$5</xm:f>
          </x14:formula1>
          <xm:sqref>AE21:AE29 AE13:AE19 AE32:AE38</xm:sqref>
        </x14:dataValidation>
        <x14:dataValidation type="list" allowBlank="1" showInputMessage="1" showErrorMessage="1" xr:uid="{00000000-0002-0000-0100-00000E000000}">
          <x14:formula1>
            <xm:f>Listas!$X$4:$X$5</xm:f>
          </x14:formula1>
          <xm:sqref>AF21:AF29 AF13:AF19 AF32:AF38</xm:sqref>
        </x14:dataValidation>
        <x14:dataValidation type="list" allowBlank="1" showInputMessage="1" showErrorMessage="1" xr:uid="{00000000-0002-0000-0100-00000F000000}">
          <x14:formula1>
            <xm:f>Listas!$Y$4:$Y$5</xm:f>
          </x14:formula1>
          <xm:sqref>AG21:AG29 AG13:AG19 AG32:AG38</xm:sqref>
        </x14:dataValidation>
        <x14:dataValidation type="list" allowBlank="1" showInputMessage="1" showErrorMessage="1" xr:uid="{00000000-0002-0000-0100-000010000000}">
          <x14:formula1>
            <xm:f>Listas!$B$3:$B$17</xm:f>
          </x14:formula1>
          <xm:sqref>B32 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7"/>
  <sheetViews>
    <sheetView zoomScale="120" zoomScaleNormal="120" workbookViewId="0">
      <selection activeCell="B17" sqref="B17"/>
    </sheetView>
  </sheetViews>
  <sheetFormatPr baseColWidth="10" defaultRowHeight="14.4" x14ac:dyDescent="0.3"/>
  <cols>
    <col min="1" max="1" width="31.6640625" bestFit="1" customWidth="1"/>
    <col min="2" max="2" width="62.6640625" customWidth="1"/>
    <col min="3" max="3" width="15.5546875" customWidth="1"/>
    <col min="4" max="6" width="22.6640625" customWidth="1"/>
    <col min="7" max="7" width="12.109375" bestFit="1" customWidth="1"/>
    <col min="8" max="8" width="13.5546875" customWidth="1"/>
    <col min="9" max="9" width="6.33203125" bestFit="1" customWidth="1"/>
    <col min="10" max="10" width="23.6640625" bestFit="1" customWidth="1"/>
    <col min="11" max="11" width="12" customWidth="1"/>
    <col min="14" max="14" width="18.109375" customWidth="1"/>
    <col min="15" max="15" width="13.88671875" customWidth="1"/>
    <col min="16" max="16" width="41.44140625" bestFit="1" customWidth="1"/>
    <col min="18" max="18" width="12" customWidth="1"/>
    <col min="19" max="19" width="13.33203125" bestFit="1" customWidth="1"/>
    <col min="20" max="20" width="14.6640625" bestFit="1" customWidth="1"/>
  </cols>
  <sheetData>
    <row r="2" spans="1:25" s="34" customFormat="1" x14ac:dyDescent="0.3">
      <c r="A2" s="34" t="s">
        <v>9</v>
      </c>
      <c r="B2" s="34" t="s">
        <v>10</v>
      </c>
      <c r="C2" s="34" t="s">
        <v>35</v>
      </c>
      <c r="D2" s="34" t="s">
        <v>164</v>
      </c>
      <c r="E2" s="34" t="s">
        <v>153</v>
      </c>
      <c r="F2" s="34" t="s">
        <v>158</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202</v>
      </c>
      <c r="V2" s="34" t="s">
        <v>214</v>
      </c>
      <c r="W2" s="34" t="s">
        <v>204</v>
      </c>
      <c r="X2" s="34" t="s">
        <v>205</v>
      </c>
      <c r="Y2" s="34" t="s">
        <v>206</v>
      </c>
    </row>
    <row r="3" spans="1:25" x14ac:dyDescent="0.3">
      <c r="E3" t="s">
        <v>154</v>
      </c>
      <c r="F3" t="s">
        <v>159</v>
      </c>
    </row>
    <row r="4" spans="1:25" x14ac:dyDescent="0.3">
      <c r="A4" t="s">
        <v>13</v>
      </c>
      <c r="B4" t="s">
        <v>14</v>
      </c>
      <c r="C4" t="s">
        <v>15</v>
      </c>
      <c r="D4" t="s">
        <v>165</v>
      </c>
      <c r="E4" t="s">
        <v>155</v>
      </c>
      <c r="F4" t="s">
        <v>191</v>
      </c>
      <c r="G4" t="s">
        <v>196</v>
      </c>
      <c r="H4" t="s">
        <v>198</v>
      </c>
      <c r="I4" t="s">
        <v>16</v>
      </c>
      <c r="J4" t="s">
        <v>17</v>
      </c>
      <c r="K4" t="s">
        <v>61</v>
      </c>
      <c r="L4" t="s">
        <v>63</v>
      </c>
      <c r="M4" t="s">
        <v>65</v>
      </c>
      <c r="N4" t="s">
        <v>67</v>
      </c>
      <c r="O4" t="s">
        <v>69</v>
      </c>
      <c r="P4" t="s">
        <v>71</v>
      </c>
      <c r="Q4" t="s">
        <v>73</v>
      </c>
      <c r="R4" t="s">
        <v>99</v>
      </c>
      <c r="S4" t="s">
        <v>102</v>
      </c>
      <c r="T4" t="s">
        <v>102</v>
      </c>
      <c r="U4" t="s">
        <v>207</v>
      </c>
      <c r="V4" t="s">
        <v>213</v>
      </c>
      <c r="W4" t="s">
        <v>216</v>
      </c>
      <c r="X4" t="s">
        <v>217</v>
      </c>
      <c r="Y4" t="s">
        <v>220</v>
      </c>
    </row>
    <row r="5" spans="1:25" x14ac:dyDescent="0.3">
      <c r="A5" t="s">
        <v>18</v>
      </c>
      <c r="B5" t="s">
        <v>456</v>
      </c>
      <c r="C5" t="s">
        <v>20</v>
      </c>
      <c r="D5" t="s">
        <v>166</v>
      </c>
      <c r="F5" t="s">
        <v>161</v>
      </c>
      <c r="G5" t="s">
        <v>17</v>
      </c>
      <c r="H5" t="s">
        <v>52</v>
      </c>
      <c r="I5" t="s">
        <v>21</v>
      </c>
      <c r="J5" t="s">
        <v>22</v>
      </c>
      <c r="K5" t="s">
        <v>62</v>
      </c>
      <c r="L5" t="s">
        <v>64</v>
      </c>
      <c r="M5" t="s">
        <v>66</v>
      </c>
      <c r="N5" t="s">
        <v>68</v>
      </c>
      <c r="O5" t="s">
        <v>70</v>
      </c>
      <c r="P5" t="s">
        <v>72</v>
      </c>
      <c r="Q5" t="s">
        <v>74</v>
      </c>
      <c r="R5" t="s">
        <v>24</v>
      </c>
      <c r="S5" t="s">
        <v>103</v>
      </c>
      <c r="T5" t="s">
        <v>104</v>
      </c>
      <c r="U5" s="78" t="s">
        <v>209</v>
      </c>
      <c r="V5" t="s">
        <v>212</v>
      </c>
      <c r="W5" t="s">
        <v>215</v>
      </c>
      <c r="X5" t="s">
        <v>218</v>
      </c>
      <c r="Y5" t="s">
        <v>219</v>
      </c>
    </row>
    <row r="6" spans="1:25" x14ac:dyDescent="0.3">
      <c r="A6" t="s">
        <v>23</v>
      </c>
      <c r="B6" t="s">
        <v>227</v>
      </c>
      <c r="C6" t="s">
        <v>115</v>
      </c>
      <c r="D6" t="s">
        <v>167</v>
      </c>
      <c r="F6" t="s">
        <v>162</v>
      </c>
      <c r="G6" t="s">
        <v>194</v>
      </c>
      <c r="H6" t="s">
        <v>24</v>
      </c>
      <c r="J6" t="s">
        <v>25</v>
      </c>
      <c r="Q6" t="s">
        <v>75</v>
      </c>
      <c r="R6" t="s">
        <v>100</v>
      </c>
      <c r="T6" t="s">
        <v>103</v>
      </c>
      <c r="U6" t="s">
        <v>208</v>
      </c>
    </row>
    <row r="7" spans="1:25" x14ac:dyDescent="0.3">
      <c r="A7" t="s">
        <v>26</v>
      </c>
      <c r="B7" t="s">
        <v>457</v>
      </c>
      <c r="C7" t="s">
        <v>136</v>
      </c>
      <c r="D7" t="s">
        <v>168</v>
      </c>
      <c r="F7" t="s">
        <v>163</v>
      </c>
      <c r="G7" t="s">
        <v>25</v>
      </c>
      <c r="H7" t="s">
        <v>27</v>
      </c>
      <c r="J7" t="s">
        <v>28</v>
      </c>
    </row>
    <row r="8" spans="1:25" x14ac:dyDescent="0.3">
      <c r="B8" t="s">
        <v>229</v>
      </c>
      <c r="C8" t="s">
        <v>137</v>
      </c>
      <c r="D8" t="s">
        <v>169</v>
      </c>
      <c r="G8" t="s">
        <v>195</v>
      </c>
      <c r="H8" t="s">
        <v>29</v>
      </c>
    </row>
    <row r="9" spans="1:25" x14ac:dyDescent="0.3">
      <c r="B9" t="s">
        <v>230</v>
      </c>
      <c r="D9" t="s">
        <v>170</v>
      </c>
    </row>
    <row r="10" spans="1:25" x14ac:dyDescent="0.3">
      <c r="B10" t="s">
        <v>231</v>
      </c>
      <c r="D10" t="s">
        <v>171</v>
      </c>
    </row>
    <row r="11" spans="1:25" x14ac:dyDescent="0.3">
      <c r="B11" t="s">
        <v>30</v>
      </c>
      <c r="D11" t="s">
        <v>47</v>
      </c>
    </row>
    <row r="12" spans="1:25" x14ac:dyDescent="0.3">
      <c r="B12" t="s">
        <v>454</v>
      </c>
    </row>
    <row r="13" spans="1:25" x14ac:dyDescent="0.3">
      <c r="B13" t="s">
        <v>233</v>
      </c>
    </row>
    <row r="14" spans="1:25" x14ac:dyDescent="0.3">
      <c r="B14" t="s">
        <v>31</v>
      </c>
    </row>
    <row r="15" spans="1:25" x14ac:dyDescent="0.3">
      <c r="B15" t="s">
        <v>234</v>
      </c>
    </row>
    <row r="16" spans="1:25" x14ac:dyDescent="0.3">
      <c r="B16" t="s">
        <v>32</v>
      </c>
    </row>
    <row r="17" spans="2:2" x14ac:dyDescent="0.3">
      <c r="B17" t="s">
        <v>455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6"/>
  <sheetViews>
    <sheetView workbookViewId="0">
      <selection activeCell="B1" sqref="B1"/>
    </sheetView>
  </sheetViews>
  <sheetFormatPr baseColWidth="10" defaultRowHeight="14.4" x14ac:dyDescent="0.3"/>
  <cols>
    <col min="1" max="1" width="6.5546875" customWidth="1"/>
    <col min="2" max="3" width="41.88671875" customWidth="1"/>
    <col min="4" max="4" width="57.6640625" customWidth="1"/>
    <col min="5" max="5" width="12.5546875" bestFit="1" customWidth="1"/>
    <col min="6" max="6" width="12" bestFit="1" customWidth="1"/>
    <col min="7" max="7" width="13.6640625" bestFit="1" customWidth="1"/>
    <col min="8" max="8" width="13" bestFit="1" customWidth="1"/>
    <col min="9" max="9" width="12.33203125" bestFit="1" customWidth="1"/>
  </cols>
  <sheetData>
    <row r="1" spans="2:9" ht="15" thickBot="1" x14ac:dyDescent="0.35">
      <c r="B1" s="83" t="s">
        <v>150</v>
      </c>
      <c r="C1" s="84" t="s">
        <v>149</v>
      </c>
      <c r="D1" s="84" t="s">
        <v>143</v>
      </c>
      <c r="E1" s="84" t="s">
        <v>144</v>
      </c>
      <c r="F1" s="84" t="s">
        <v>145</v>
      </c>
      <c r="G1" s="84" t="s">
        <v>146</v>
      </c>
      <c r="H1" s="84" t="s">
        <v>147</v>
      </c>
      <c r="I1" s="85" t="s">
        <v>148</v>
      </c>
    </row>
    <row r="2" spans="2:9" ht="60" x14ac:dyDescent="0.3">
      <c r="B2" s="93" t="s">
        <v>14</v>
      </c>
      <c r="C2" s="92" t="s">
        <v>252</v>
      </c>
      <c r="D2" s="92" t="s">
        <v>253</v>
      </c>
      <c r="E2" s="86" t="s">
        <v>254</v>
      </c>
      <c r="F2" s="86" t="s">
        <v>254</v>
      </c>
      <c r="G2" s="86" t="s">
        <v>254</v>
      </c>
      <c r="H2" s="86" t="s">
        <v>254</v>
      </c>
      <c r="I2" s="96" t="s">
        <v>255</v>
      </c>
    </row>
    <row r="3" spans="2:9" x14ac:dyDescent="0.3">
      <c r="B3" s="94" t="s">
        <v>19</v>
      </c>
      <c r="C3" s="90"/>
      <c r="D3" s="90"/>
      <c r="E3" s="81"/>
      <c r="F3" s="81"/>
      <c r="G3" s="81"/>
      <c r="H3" s="81"/>
      <c r="I3" s="87"/>
    </row>
    <row r="4" spans="2:9" x14ac:dyDescent="0.3">
      <c r="B4" s="94" t="s">
        <v>227</v>
      </c>
      <c r="C4" s="90"/>
      <c r="D4" s="90"/>
      <c r="E4" s="81"/>
      <c r="F4" s="81"/>
      <c r="G4" s="81"/>
      <c r="H4" s="81"/>
      <c r="I4" s="87"/>
    </row>
    <row r="5" spans="2:9" ht="28.8" x14ac:dyDescent="0.3">
      <c r="B5" s="94" t="s">
        <v>228</v>
      </c>
      <c r="C5" s="90"/>
      <c r="D5" s="90"/>
      <c r="E5" s="81"/>
      <c r="F5" s="81"/>
      <c r="G5" s="81"/>
      <c r="H5" s="81"/>
      <c r="I5" s="87"/>
    </row>
    <row r="6" spans="2:9" ht="28.8" x14ac:dyDescent="0.3">
      <c r="B6" s="94" t="s">
        <v>229</v>
      </c>
      <c r="C6" s="90"/>
      <c r="D6" s="90"/>
      <c r="E6" s="81"/>
      <c r="F6" s="81"/>
      <c r="G6" s="81"/>
      <c r="H6" s="81"/>
      <c r="I6" s="87"/>
    </row>
    <row r="7" spans="2:9" x14ac:dyDescent="0.3">
      <c r="B7" s="94" t="s">
        <v>230</v>
      </c>
      <c r="C7" s="90"/>
      <c r="D7" s="90"/>
      <c r="E7" s="81"/>
      <c r="F7" s="81"/>
      <c r="G7" s="81"/>
      <c r="H7" s="81"/>
      <c r="I7" s="87"/>
    </row>
    <row r="8" spans="2:9" ht="28.8" x14ac:dyDescent="0.3">
      <c r="B8" s="94" t="s">
        <v>231</v>
      </c>
      <c r="C8" s="90"/>
      <c r="D8" s="90"/>
      <c r="E8" s="81"/>
      <c r="F8" s="81"/>
      <c r="G8" s="81"/>
      <c r="H8" s="81"/>
      <c r="I8" s="87"/>
    </row>
    <row r="9" spans="2:9" x14ac:dyDescent="0.3">
      <c r="B9" s="94" t="s">
        <v>30</v>
      </c>
      <c r="C9" s="90"/>
      <c r="D9" s="90"/>
      <c r="E9" s="81"/>
      <c r="F9" s="81"/>
      <c r="G9" s="81"/>
      <c r="H9" s="81"/>
      <c r="I9" s="87"/>
    </row>
    <row r="10" spans="2:9" ht="28.8" x14ac:dyDescent="0.3">
      <c r="B10" s="94" t="s">
        <v>232</v>
      </c>
      <c r="C10" s="90"/>
      <c r="D10" s="90"/>
      <c r="E10" s="81"/>
      <c r="F10" s="81"/>
      <c r="G10" s="81"/>
      <c r="H10" s="81"/>
      <c r="I10" s="87"/>
    </row>
    <row r="11" spans="2:9" x14ac:dyDescent="0.3">
      <c r="B11" s="94" t="s">
        <v>233</v>
      </c>
      <c r="C11" s="90"/>
      <c r="D11" s="90"/>
      <c r="E11" s="81"/>
      <c r="F11" s="81"/>
      <c r="G11" s="81"/>
      <c r="H11" s="81"/>
      <c r="I11" s="87"/>
    </row>
    <row r="12" spans="2:9" x14ac:dyDescent="0.3">
      <c r="B12" s="94" t="s">
        <v>31</v>
      </c>
      <c r="C12" s="90"/>
      <c r="D12" s="90"/>
      <c r="E12" s="81"/>
      <c r="F12" s="81"/>
      <c r="G12" s="81"/>
      <c r="H12" s="81"/>
      <c r="I12" s="87"/>
    </row>
    <row r="13" spans="2:9" x14ac:dyDescent="0.3">
      <c r="B13" s="94" t="s">
        <v>234</v>
      </c>
      <c r="C13" s="90"/>
      <c r="D13" s="90"/>
      <c r="E13" s="81"/>
      <c r="F13" s="81"/>
      <c r="G13" s="81"/>
      <c r="H13" s="81"/>
      <c r="I13" s="87"/>
    </row>
    <row r="14" spans="2:9" ht="15" thickBot="1" x14ac:dyDescent="0.35">
      <c r="B14" s="95" t="s">
        <v>32</v>
      </c>
      <c r="C14" s="91"/>
      <c r="D14" s="91"/>
      <c r="E14" s="88"/>
      <c r="F14" s="88"/>
      <c r="G14" s="88"/>
      <c r="H14" s="88"/>
      <c r="I14" s="89"/>
    </row>
    <row r="15" spans="2:9" ht="15" customHeight="1" thickBot="1" x14ac:dyDescent="0.35"/>
    <row r="16" spans="2:9" ht="15" thickBot="1" x14ac:dyDescent="0.35">
      <c r="B16" s="82" t="s">
        <v>151</v>
      </c>
      <c r="C16" s="69" t="s">
        <v>150</v>
      </c>
    </row>
    <row r="17" spans="2:3" ht="15" customHeight="1" x14ac:dyDescent="0.3">
      <c r="B17" s="403" t="s">
        <v>245</v>
      </c>
      <c r="C17" s="70" t="s">
        <v>230</v>
      </c>
    </row>
    <row r="18" spans="2:3" ht="22.8" x14ac:dyDescent="0.3">
      <c r="B18" s="404"/>
      <c r="C18" s="70" t="s">
        <v>229</v>
      </c>
    </row>
    <row r="19" spans="2:3" ht="15" thickBot="1" x14ac:dyDescent="0.35">
      <c r="B19" s="405"/>
      <c r="C19" s="71" t="s">
        <v>234</v>
      </c>
    </row>
    <row r="20" spans="2:3" ht="24" customHeight="1" x14ac:dyDescent="0.3">
      <c r="B20" s="403" t="s">
        <v>246</v>
      </c>
      <c r="C20" s="70" t="s">
        <v>247</v>
      </c>
    </row>
    <row r="21" spans="2:3" ht="24" customHeight="1" x14ac:dyDescent="0.3">
      <c r="B21" s="404"/>
      <c r="C21" s="72" t="s">
        <v>230</v>
      </c>
    </row>
    <row r="22" spans="2:3" ht="24" customHeight="1" thickBot="1" x14ac:dyDescent="0.35">
      <c r="B22" s="405"/>
      <c r="C22" s="73" t="s">
        <v>228</v>
      </c>
    </row>
    <row r="23" spans="2:3" ht="15" customHeight="1" x14ac:dyDescent="0.3">
      <c r="B23" s="403" t="s">
        <v>249</v>
      </c>
      <c r="C23" s="70" t="s">
        <v>14</v>
      </c>
    </row>
    <row r="24" spans="2:3" ht="26.4" x14ac:dyDescent="0.3">
      <c r="B24" s="404"/>
      <c r="C24" s="72" t="s">
        <v>228</v>
      </c>
    </row>
    <row r="25" spans="2:3" ht="15" customHeight="1" thickBot="1" x14ac:dyDescent="0.35">
      <c r="B25" s="405"/>
      <c r="C25" s="73" t="s">
        <v>233</v>
      </c>
    </row>
    <row r="26" spans="2:3" ht="36" customHeight="1" x14ac:dyDescent="0.3">
      <c r="B26" s="403" t="s">
        <v>250</v>
      </c>
      <c r="C26" s="72" t="s">
        <v>227</v>
      </c>
    </row>
    <row r="27" spans="2:3" ht="15" thickBot="1" x14ac:dyDescent="0.35">
      <c r="B27" s="405"/>
      <c r="C27" s="71" t="s">
        <v>248</v>
      </c>
    </row>
    <row r="28" spans="2:3" ht="36" customHeight="1" x14ac:dyDescent="0.3">
      <c r="B28" s="403" t="s">
        <v>251</v>
      </c>
      <c r="C28" s="70" t="s">
        <v>14</v>
      </c>
    </row>
    <row r="29" spans="2:3" x14ac:dyDescent="0.3">
      <c r="B29" s="404"/>
      <c r="C29" s="70" t="s">
        <v>247</v>
      </c>
    </row>
    <row r="30" spans="2:3" x14ac:dyDescent="0.3">
      <c r="B30" s="404"/>
      <c r="C30" s="72" t="s">
        <v>233</v>
      </c>
    </row>
    <row r="31" spans="2:3" x14ac:dyDescent="0.3">
      <c r="B31" s="404"/>
      <c r="C31" s="70" t="s">
        <v>31</v>
      </c>
    </row>
    <row r="32" spans="2:3" x14ac:dyDescent="0.3">
      <c r="B32" s="404"/>
      <c r="C32" s="70" t="s">
        <v>248</v>
      </c>
    </row>
    <row r="33" spans="2:3" ht="26.4" x14ac:dyDescent="0.3">
      <c r="B33" s="404"/>
      <c r="C33" s="72" t="s">
        <v>232</v>
      </c>
    </row>
    <row r="34" spans="2:3" x14ac:dyDescent="0.3">
      <c r="B34" s="404"/>
      <c r="C34" s="72" t="s">
        <v>234</v>
      </c>
    </row>
    <row r="35" spans="2:3" ht="15" thickBot="1" x14ac:dyDescent="0.35">
      <c r="B35" s="405"/>
      <c r="C35" s="71" t="s">
        <v>26</v>
      </c>
    </row>
    <row r="36" spans="2:3" x14ac:dyDescent="0.3">
      <c r="C36" s="75"/>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workbookViewId="0">
      <selection activeCell="C11" sqref="C11"/>
    </sheetView>
  </sheetViews>
  <sheetFormatPr baseColWidth="10" defaultRowHeight="14.4" x14ac:dyDescent="0.3"/>
  <cols>
    <col min="2" max="6" width="15.6640625" customWidth="1"/>
  </cols>
  <sheetData>
    <row r="1" spans="1:6" x14ac:dyDescent="0.3">
      <c r="B1" t="s">
        <v>159</v>
      </c>
      <c r="C1" t="s">
        <v>160</v>
      </c>
      <c r="D1" t="s">
        <v>161</v>
      </c>
      <c r="E1" t="s">
        <v>162</v>
      </c>
      <c r="F1" t="s">
        <v>163</v>
      </c>
    </row>
    <row r="2" spans="1:6" ht="22.8" x14ac:dyDescent="0.3">
      <c r="A2" s="79" t="s">
        <v>159</v>
      </c>
      <c r="B2" s="77" t="s">
        <v>174</v>
      </c>
      <c r="C2" s="77" t="s">
        <v>178</v>
      </c>
      <c r="D2" s="77" t="s">
        <v>181</v>
      </c>
      <c r="E2" s="77" t="s">
        <v>185</v>
      </c>
      <c r="F2" s="77" t="s">
        <v>188</v>
      </c>
    </row>
    <row r="3" spans="1:6" ht="57" x14ac:dyDescent="0.3">
      <c r="A3" s="79" t="s">
        <v>191</v>
      </c>
      <c r="B3" s="77" t="s">
        <v>175</v>
      </c>
      <c r="C3" s="77" t="s">
        <v>179</v>
      </c>
      <c r="D3" s="77" t="s">
        <v>182</v>
      </c>
      <c r="E3" s="77" t="s">
        <v>186</v>
      </c>
      <c r="F3" s="77" t="s">
        <v>189</v>
      </c>
    </row>
    <row r="4" spans="1:6" ht="45.6" x14ac:dyDescent="0.3">
      <c r="A4" s="79" t="s">
        <v>161</v>
      </c>
      <c r="B4" s="77" t="s">
        <v>176</v>
      </c>
      <c r="C4" s="77" t="s">
        <v>180</v>
      </c>
      <c r="D4" s="77" t="s">
        <v>183</v>
      </c>
      <c r="E4" s="77" t="s">
        <v>187</v>
      </c>
      <c r="F4" s="77" t="s">
        <v>190</v>
      </c>
    </row>
    <row r="5" spans="1:6" ht="34.200000000000003" x14ac:dyDescent="0.3">
      <c r="A5" s="79" t="s">
        <v>162</v>
      </c>
      <c r="B5" s="77" t="s">
        <v>177</v>
      </c>
      <c r="C5" s="74"/>
      <c r="D5" s="77" t="s">
        <v>184</v>
      </c>
      <c r="E5" s="74"/>
      <c r="F5" s="74"/>
    </row>
    <row r="6" spans="1:6" x14ac:dyDescent="0.3">
      <c r="A6" s="79" t="s">
        <v>163</v>
      </c>
      <c r="B6" s="74"/>
      <c r="C6" s="74"/>
      <c r="D6" s="74"/>
      <c r="E6" s="74"/>
      <c r="F6" s="7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9"/>
  <sheetViews>
    <sheetView showGridLines="0" zoomScale="80" zoomScaleNormal="80" workbookViewId="0">
      <selection activeCell="N30" sqref="A30:XFD1048576"/>
    </sheetView>
  </sheetViews>
  <sheetFormatPr baseColWidth="10" defaultColWidth="0" defaultRowHeight="14.4" zeroHeight="1" x14ac:dyDescent="0.3"/>
  <cols>
    <col min="1" max="1" width="6.5546875" customWidth="1"/>
    <col min="2" max="2" width="63" customWidth="1"/>
    <col min="3" max="10" width="15.5546875" customWidth="1"/>
    <col min="11" max="11" width="17.33203125" customWidth="1"/>
    <col min="12" max="12" width="15.5546875" customWidth="1"/>
    <col min="13" max="13" width="17.33203125" customWidth="1"/>
    <col min="14" max="14" width="16.109375" customWidth="1"/>
    <col min="15" max="18" width="15.5546875" customWidth="1"/>
    <col min="19" max="19" width="15.6640625" customWidth="1"/>
    <col min="20" max="20" width="11.44140625" customWidth="1"/>
    <col min="21" max="16384" width="11.44140625" hidden="1"/>
  </cols>
  <sheetData>
    <row r="1" spans="1:19" ht="15" thickBot="1" x14ac:dyDescent="0.35"/>
    <row r="2" spans="1:19" ht="55.5" customHeight="1" thickBot="1" x14ac:dyDescent="0.35">
      <c r="A2" s="406" t="s">
        <v>109</v>
      </c>
      <c r="B2" s="407"/>
      <c r="C2" s="407"/>
      <c r="D2" s="407"/>
      <c r="E2" s="407"/>
      <c r="F2" s="407"/>
      <c r="G2" s="407"/>
      <c r="H2" s="407"/>
      <c r="I2" s="407"/>
      <c r="J2" s="407"/>
      <c r="K2" s="407"/>
      <c r="L2" s="407"/>
      <c r="M2" s="407"/>
      <c r="N2" s="407"/>
      <c r="O2" s="407"/>
      <c r="P2" s="407"/>
      <c r="Q2" s="407"/>
      <c r="R2" s="407"/>
      <c r="S2" s="408"/>
    </row>
    <row r="3" spans="1:19" ht="15" thickBot="1" x14ac:dyDescent="0.35"/>
    <row r="4" spans="1:19" x14ac:dyDescent="0.3">
      <c r="B4" s="66" t="s">
        <v>95</v>
      </c>
      <c r="C4" s="41">
        <f>COUNTIF(C8:C26,"SI")</f>
        <v>9</v>
      </c>
      <c r="D4" s="42">
        <f>COUNTIF(D8:D26,"SI")</f>
        <v>7</v>
      </c>
      <c r="E4" s="42">
        <f>COUNTIF(E8:E26,"SI")</f>
        <v>10</v>
      </c>
      <c r="F4" s="42">
        <f t="shared" ref="F4:Q4" si="0">COUNTIF(F8:F26,"SI")</f>
        <v>7</v>
      </c>
      <c r="G4" s="42">
        <f t="shared" si="0"/>
        <v>8</v>
      </c>
      <c r="H4" s="42">
        <f t="shared" si="0"/>
        <v>11</v>
      </c>
      <c r="I4" s="42">
        <f t="shared" ref="I4" si="1">COUNTIF(I8:I26,"SI")</f>
        <v>7</v>
      </c>
      <c r="J4" s="42">
        <f t="shared" si="0"/>
        <v>10</v>
      </c>
      <c r="K4" s="42">
        <f t="shared" si="0"/>
        <v>11</v>
      </c>
      <c r="L4" s="42">
        <f t="shared" si="0"/>
        <v>10</v>
      </c>
      <c r="M4" s="42">
        <f t="shared" si="0"/>
        <v>11</v>
      </c>
      <c r="N4" s="42">
        <f t="shared" si="0"/>
        <v>16</v>
      </c>
      <c r="O4" s="42">
        <f t="shared" si="0"/>
        <v>11</v>
      </c>
      <c r="P4" s="42">
        <f t="shared" si="0"/>
        <v>12</v>
      </c>
      <c r="Q4" s="42">
        <f t="shared" si="0"/>
        <v>12</v>
      </c>
      <c r="R4" s="42">
        <f t="shared" ref="R4" si="2">COUNTIF(R8:R26,"SI")</f>
        <v>12</v>
      </c>
      <c r="S4" s="36">
        <f>COUNTIF(S8:S26,"SI")</f>
        <v>10</v>
      </c>
    </row>
    <row r="5" spans="1:19" ht="15" thickBot="1" x14ac:dyDescent="0.35">
      <c r="B5" s="67" t="s">
        <v>8</v>
      </c>
      <c r="C5" s="43" t="str">
        <f>IF(C4=0,"-",IF(C4&lt;=5,"Moderado",IF(C4&lt;=11,"Mayor",IF(C4&lt;=19,"Catastrófico"))))</f>
        <v>Mayor</v>
      </c>
      <c r="D5" s="44" t="str">
        <f>IF(D4=0,"-",IF(D4&lt;=5,"Moderado",IF(D4&lt;=11,"Mayor",IF(D4&lt;=19,"Catastrófico"))))</f>
        <v>Mayor</v>
      </c>
      <c r="E5" s="44" t="str">
        <f>IF(E4=0,"-",IF(E4&lt;=5,"Moderado",IF(E4&lt;=11,"Mayor",IF(E4&lt;=19,"Catastrófico"))))</f>
        <v>Mayor</v>
      </c>
      <c r="F5" s="44" t="str">
        <f t="shared" ref="F5:Q5" si="3">IF(F4=0,"-",IF(F4&lt;=5,"Moderado",IF(F4&lt;=11,"Mayor",IF(F4&lt;=19,"Catastrófico"))))</f>
        <v>Mayor</v>
      </c>
      <c r="G5" s="44" t="str">
        <f t="shared" si="3"/>
        <v>Mayor</v>
      </c>
      <c r="H5" s="44" t="str">
        <f t="shared" si="3"/>
        <v>Mayor</v>
      </c>
      <c r="I5" s="44" t="str">
        <f t="shared" ref="I5" si="4">IF(I4=0,"-",IF(I4&lt;=5,"Moderado",IF(I4&lt;=11,"Mayor",IF(I4&lt;=19,"Catastrófico"))))</f>
        <v>Mayor</v>
      </c>
      <c r="J5" s="44" t="str">
        <f t="shared" si="3"/>
        <v>Mayor</v>
      </c>
      <c r="K5" s="44" t="str">
        <f t="shared" si="3"/>
        <v>Mayor</v>
      </c>
      <c r="L5" s="44" t="str">
        <f t="shared" si="3"/>
        <v>Mayor</v>
      </c>
      <c r="M5" s="44" t="str">
        <f t="shared" si="3"/>
        <v>Mayor</v>
      </c>
      <c r="N5" s="44" t="str">
        <f t="shared" si="3"/>
        <v>Catastrófico</v>
      </c>
      <c r="O5" s="44" t="str">
        <f t="shared" si="3"/>
        <v>Mayor</v>
      </c>
      <c r="P5" s="44" t="str">
        <f t="shared" si="3"/>
        <v>Catastrófico</v>
      </c>
      <c r="Q5" s="44" t="str">
        <f t="shared" si="3"/>
        <v>Catastrófico</v>
      </c>
      <c r="R5" s="44" t="str">
        <f t="shared" ref="R5" si="5">IF(R4=0,"-",IF(R4&lt;=5,"Moderado",IF(R4&lt;=11,"Mayor",IF(R4&lt;=19,"Catastrófico"))))</f>
        <v>Catastrófico</v>
      </c>
      <c r="S5" s="37" t="str">
        <f>IF(S4=0,"-",IF(S4&lt;=5,"Moderado",IF(S4&lt;=11,"Mayor",IF(S4&lt;=19,"Catastrófico"))))</f>
        <v>Mayor</v>
      </c>
    </row>
    <row r="6" spans="1:19" ht="15" thickBot="1" x14ac:dyDescent="0.35">
      <c r="C6" s="35"/>
      <c r="D6" s="35"/>
      <c r="E6" s="35"/>
      <c r="S6" s="35"/>
    </row>
    <row r="7" spans="1:19" ht="22.5" customHeight="1" thickBot="1" x14ac:dyDescent="0.35">
      <c r="A7" s="54"/>
      <c r="B7" s="54"/>
      <c r="C7" s="45" t="s">
        <v>118</v>
      </c>
      <c r="D7" s="46" t="s">
        <v>132</v>
      </c>
      <c r="E7" s="46" t="s">
        <v>122</v>
      </c>
      <c r="F7" s="46" t="s">
        <v>119</v>
      </c>
      <c r="G7" s="46" t="s">
        <v>120</v>
      </c>
      <c r="H7" s="46" t="s">
        <v>121</v>
      </c>
      <c r="I7" s="46" t="s">
        <v>374</v>
      </c>
      <c r="J7" s="46" t="s">
        <v>123</v>
      </c>
      <c r="K7" s="46" t="s">
        <v>129</v>
      </c>
      <c r="L7" s="46" t="s">
        <v>130</v>
      </c>
      <c r="M7" s="46" t="s">
        <v>131</v>
      </c>
      <c r="N7" s="46" t="s">
        <v>133</v>
      </c>
      <c r="O7" s="46" t="s">
        <v>124</v>
      </c>
      <c r="P7" s="46" t="s">
        <v>125</v>
      </c>
      <c r="Q7" s="46" t="s">
        <v>126</v>
      </c>
      <c r="R7" s="46" t="s">
        <v>346</v>
      </c>
      <c r="S7" s="47" t="s">
        <v>127</v>
      </c>
    </row>
    <row r="8" spans="1:19" x14ac:dyDescent="0.3">
      <c r="A8" s="59">
        <v>1</v>
      </c>
      <c r="B8" s="62" t="s">
        <v>77</v>
      </c>
      <c r="C8" s="55" t="s">
        <v>16</v>
      </c>
      <c r="D8" s="56" t="s">
        <v>16</v>
      </c>
      <c r="E8" s="57" t="s">
        <v>16</v>
      </c>
      <c r="F8" s="57" t="s">
        <v>16</v>
      </c>
      <c r="G8" s="57" t="s">
        <v>16</v>
      </c>
      <c r="H8" s="57" t="s">
        <v>16</v>
      </c>
      <c r="I8" s="57" t="s">
        <v>21</v>
      </c>
      <c r="J8" s="56" t="s">
        <v>16</v>
      </c>
      <c r="K8" s="57" t="s">
        <v>16</v>
      </c>
      <c r="L8" s="57" t="s">
        <v>16</v>
      </c>
      <c r="M8" s="58" t="s">
        <v>16</v>
      </c>
      <c r="N8" s="57" t="s">
        <v>16</v>
      </c>
      <c r="O8" s="57" t="s">
        <v>16</v>
      </c>
      <c r="P8" s="57" t="s">
        <v>16</v>
      </c>
      <c r="Q8" s="57" t="s">
        <v>16</v>
      </c>
      <c r="R8" s="57" t="s">
        <v>16</v>
      </c>
      <c r="S8" s="65" t="s">
        <v>16</v>
      </c>
    </row>
    <row r="9" spans="1:19" x14ac:dyDescent="0.3">
      <c r="A9" s="60">
        <v>2</v>
      </c>
      <c r="B9" s="63" t="s">
        <v>78</v>
      </c>
      <c r="C9" s="48" t="s">
        <v>16</v>
      </c>
      <c r="D9" s="39" t="s">
        <v>21</v>
      </c>
      <c r="E9" s="38" t="s">
        <v>16</v>
      </c>
      <c r="F9" s="38" t="s">
        <v>16</v>
      </c>
      <c r="G9" s="38" t="s">
        <v>16</v>
      </c>
      <c r="H9" s="38" t="s">
        <v>16</v>
      </c>
      <c r="I9" s="38" t="s">
        <v>16</v>
      </c>
      <c r="J9" s="39" t="s">
        <v>16</v>
      </c>
      <c r="K9" s="38" t="s">
        <v>16</v>
      </c>
      <c r="L9" s="38" t="s">
        <v>16</v>
      </c>
      <c r="M9" s="52" t="s">
        <v>16</v>
      </c>
      <c r="N9" s="38" t="s">
        <v>16</v>
      </c>
      <c r="O9" s="38" t="s">
        <v>16</v>
      </c>
      <c r="P9" s="38" t="s">
        <v>16</v>
      </c>
      <c r="Q9" s="38" t="s">
        <v>16</v>
      </c>
      <c r="R9" s="38" t="s">
        <v>16</v>
      </c>
      <c r="S9" s="50" t="s">
        <v>16</v>
      </c>
    </row>
    <row r="10" spans="1:19" x14ac:dyDescent="0.3">
      <c r="A10" s="60">
        <v>3</v>
      </c>
      <c r="B10" s="63" t="s">
        <v>79</v>
      </c>
      <c r="C10" s="48" t="s">
        <v>21</v>
      </c>
      <c r="D10" s="39" t="s">
        <v>16</v>
      </c>
      <c r="E10" s="38" t="s">
        <v>128</v>
      </c>
      <c r="F10" s="38" t="s">
        <v>21</v>
      </c>
      <c r="G10" s="38" t="s">
        <v>16</v>
      </c>
      <c r="H10" s="38" t="s">
        <v>16</v>
      </c>
      <c r="I10" s="38" t="s">
        <v>16</v>
      </c>
      <c r="J10" s="39" t="s">
        <v>128</v>
      </c>
      <c r="K10" s="38" t="s">
        <v>16</v>
      </c>
      <c r="L10" s="38" t="s">
        <v>16</v>
      </c>
      <c r="M10" s="52" t="s">
        <v>21</v>
      </c>
      <c r="N10" s="38" t="s">
        <v>16</v>
      </c>
      <c r="O10" s="38" t="s">
        <v>16</v>
      </c>
      <c r="P10" s="38" t="s">
        <v>16</v>
      </c>
      <c r="Q10" s="38" t="s">
        <v>16</v>
      </c>
      <c r="R10" s="38" t="s">
        <v>16</v>
      </c>
      <c r="S10" s="50" t="s">
        <v>21</v>
      </c>
    </row>
    <row r="11" spans="1:19" ht="26.4" x14ac:dyDescent="0.3">
      <c r="A11" s="60">
        <v>4</v>
      </c>
      <c r="B11" s="63" t="s">
        <v>80</v>
      </c>
      <c r="C11" s="48" t="s">
        <v>21</v>
      </c>
      <c r="D11" s="39" t="s">
        <v>21</v>
      </c>
      <c r="E11" s="38" t="s">
        <v>21</v>
      </c>
      <c r="F11" s="38" t="s">
        <v>21</v>
      </c>
      <c r="G11" s="38" t="s">
        <v>21</v>
      </c>
      <c r="H11" s="38" t="s">
        <v>16</v>
      </c>
      <c r="I11" s="38" t="s">
        <v>21</v>
      </c>
      <c r="J11" s="39" t="s">
        <v>21</v>
      </c>
      <c r="K11" s="38" t="s">
        <v>21</v>
      </c>
      <c r="L11" s="38" t="s">
        <v>21</v>
      </c>
      <c r="M11" s="52" t="s">
        <v>21</v>
      </c>
      <c r="N11" s="38" t="s">
        <v>21</v>
      </c>
      <c r="O11" s="38" t="s">
        <v>21</v>
      </c>
      <c r="P11" s="38" t="s">
        <v>21</v>
      </c>
      <c r="Q11" s="38" t="s">
        <v>21</v>
      </c>
      <c r="R11" s="38" t="s">
        <v>21</v>
      </c>
      <c r="S11" s="50" t="s">
        <v>21</v>
      </c>
    </row>
    <row r="12" spans="1:19" x14ac:dyDescent="0.3">
      <c r="A12" s="60">
        <v>5</v>
      </c>
      <c r="B12" s="63" t="s">
        <v>81</v>
      </c>
      <c r="C12" s="48" t="s">
        <v>16</v>
      </c>
      <c r="D12" s="39" t="s">
        <v>16</v>
      </c>
      <c r="E12" s="38" t="s">
        <v>16</v>
      </c>
      <c r="F12" s="38" t="s">
        <v>16</v>
      </c>
      <c r="G12" s="38" t="s">
        <v>16</v>
      </c>
      <c r="H12" s="38" t="s">
        <v>16</v>
      </c>
      <c r="I12" s="38" t="s">
        <v>16</v>
      </c>
      <c r="J12" s="39" t="s">
        <v>16</v>
      </c>
      <c r="K12" s="38" t="s">
        <v>21</v>
      </c>
      <c r="L12" s="38" t="s">
        <v>16</v>
      </c>
      <c r="M12" s="52" t="s">
        <v>16</v>
      </c>
      <c r="N12" s="38" t="s">
        <v>16</v>
      </c>
      <c r="O12" s="38" t="s">
        <v>16</v>
      </c>
      <c r="P12" s="38" t="s">
        <v>16</v>
      </c>
      <c r="Q12" s="38" t="s">
        <v>16</v>
      </c>
      <c r="R12" s="38" t="s">
        <v>16</v>
      </c>
      <c r="S12" s="50" t="s">
        <v>16</v>
      </c>
    </row>
    <row r="13" spans="1:19" x14ac:dyDescent="0.3">
      <c r="A13" s="60">
        <v>6</v>
      </c>
      <c r="B13" s="63" t="s">
        <v>82</v>
      </c>
      <c r="C13" s="48" t="s">
        <v>21</v>
      </c>
      <c r="D13" s="39" t="s">
        <v>21</v>
      </c>
      <c r="E13" s="38" t="s">
        <v>16</v>
      </c>
      <c r="F13" s="38" t="s">
        <v>21</v>
      </c>
      <c r="G13" s="38" t="s">
        <v>16</v>
      </c>
      <c r="H13" s="38" t="s">
        <v>16</v>
      </c>
      <c r="I13" s="38" t="s">
        <v>21</v>
      </c>
      <c r="J13" s="39" t="s">
        <v>16</v>
      </c>
      <c r="K13" s="38" t="s">
        <v>16</v>
      </c>
      <c r="L13" s="38" t="s">
        <v>16</v>
      </c>
      <c r="M13" s="52" t="s">
        <v>16</v>
      </c>
      <c r="N13" s="38" t="s">
        <v>16</v>
      </c>
      <c r="O13" s="38" t="s">
        <v>16</v>
      </c>
      <c r="P13" s="38" t="s">
        <v>16</v>
      </c>
      <c r="Q13" s="38" t="s">
        <v>16</v>
      </c>
      <c r="R13" s="38" t="s">
        <v>16</v>
      </c>
      <c r="S13" s="50" t="s">
        <v>16</v>
      </c>
    </row>
    <row r="14" spans="1:19" x14ac:dyDescent="0.3">
      <c r="A14" s="60">
        <v>7</v>
      </c>
      <c r="B14" s="63" t="s">
        <v>83</v>
      </c>
      <c r="C14" s="48" t="s">
        <v>21</v>
      </c>
      <c r="D14" s="39" t="s">
        <v>21</v>
      </c>
      <c r="E14" s="38" t="s">
        <v>16</v>
      </c>
      <c r="F14" s="38" t="s">
        <v>16</v>
      </c>
      <c r="G14" s="38" t="s">
        <v>21</v>
      </c>
      <c r="H14" s="38" t="s">
        <v>16</v>
      </c>
      <c r="I14" s="38" t="s">
        <v>16</v>
      </c>
      <c r="J14" s="39" t="s">
        <v>16</v>
      </c>
      <c r="K14" s="38" t="s">
        <v>16</v>
      </c>
      <c r="L14" s="38" t="s">
        <v>21</v>
      </c>
      <c r="M14" s="52" t="s">
        <v>16</v>
      </c>
      <c r="N14" s="38" t="s">
        <v>16</v>
      </c>
      <c r="O14" s="38" t="s">
        <v>16</v>
      </c>
      <c r="P14" s="38" t="s">
        <v>16</v>
      </c>
      <c r="Q14" s="38" t="s">
        <v>16</v>
      </c>
      <c r="R14" s="38" t="s">
        <v>16</v>
      </c>
      <c r="S14" s="50" t="s">
        <v>16</v>
      </c>
    </row>
    <row r="15" spans="1:19" ht="26.25" customHeight="1" x14ac:dyDescent="0.3">
      <c r="A15" s="60">
        <v>8</v>
      </c>
      <c r="B15" s="63" t="s">
        <v>96</v>
      </c>
      <c r="C15" s="48" t="s">
        <v>21</v>
      </c>
      <c r="D15" s="39" t="s">
        <v>21</v>
      </c>
      <c r="E15" s="38" t="s">
        <v>21</v>
      </c>
      <c r="F15" s="38" t="s">
        <v>21</v>
      </c>
      <c r="G15" s="38" t="s">
        <v>21</v>
      </c>
      <c r="H15" s="38" t="s">
        <v>21</v>
      </c>
      <c r="I15" s="38" t="s">
        <v>21</v>
      </c>
      <c r="J15" s="39" t="s">
        <v>21</v>
      </c>
      <c r="K15" s="38" t="s">
        <v>21</v>
      </c>
      <c r="L15" s="38" t="s">
        <v>21</v>
      </c>
      <c r="M15" s="52" t="s">
        <v>21</v>
      </c>
      <c r="N15" s="38" t="s">
        <v>16</v>
      </c>
      <c r="O15" s="38" t="s">
        <v>21</v>
      </c>
      <c r="P15" s="38" t="s">
        <v>21</v>
      </c>
      <c r="Q15" s="38" t="s">
        <v>21</v>
      </c>
      <c r="R15" s="38" t="s">
        <v>21</v>
      </c>
      <c r="S15" s="50" t="s">
        <v>21</v>
      </c>
    </row>
    <row r="16" spans="1:19" x14ac:dyDescent="0.3">
      <c r="A16" s="60">
        <v>9</v>
      </c>
      <c r="B16" s="63" t="s">
        <v>84</v>
      </c>
      <c r="C16" s="48" t="s">
        <v>16</v>
      </c>
      <c r="D16" s="39" t="s">
        <v>21</v>
      </c>
      <c r="E16" s="38" t="s">
        <v>21</v>
      </c>
      <c r="F16" s="38" t="s">
        <v>21</v>
      </c>
      <c r="G16" s="38" t="s">
        <v>21</v>
      </c>
      <c r="H16" s="38" t="s">
        <v>21</v>
      </c>
      <c r="I16" s="38" t="s">
        <v>16</v>
      </c>
      <c r="J16" s="39" t="s">
        <v>21</v>
      </c>
      <c r="K16" s="38" t="s">
        <v>16</v>
      </c>
      <c r="L16" s="38" t="s">
        <v>21</v>
      </c>
      <c r="M16" s="52" t="s">
        <v>16</v>
      </c>
      <c r="N16" s="38" t="s">
        <v>16</v>
      </c>
      <c r="O16" s="38" t="s">
        <v>21</v>
      </c>
      <c r="P16" s="38" t="s">
        <v>16</v>
      </c>
      <c r="Q16" s="38" t="s">
        <v>16</v>
      </c>
      <c r="R16" s="38" t="s">
        <v>16</v>
      </c>
      <c r="S16" s="50" t="s">
        <v>21</v>
      </c>
    </row>
    <row r="17" spans="1:19" ht="26.4" x14ac:dyDescent="0.3">
      <c r="A17" s="60">
        <v>10</v>
      </c>
      <c r="B17" s="63" t="s">
        <v>85</v>
      </c>
      <c r="C17" s="48" t="s">
        <v>16</v>
      </c>
      <c r="D17" s="39" t="s">
        <v>16</v>
      </c>
      <c r="E17" s="38" t="s">
        <v>16</v>
      </c>
      <c r="F17" s="38" t="s">
        <v>16</v>
      </c>
      <c r="G17" s="38" t="s">
        <v>16</v>
      </c>
      <c r="H17" s="38" t="s">
        <v>16</v>
      </c>
      <c r="I17" s="38" t="s">
        <v>16</v>
      </c>
      <c r="J17" s="39" t="s">
        <v>16</v>
      </c>
      <c r="K17" s="38" t="s">
        <v>16</v>
      </c>
      <c r="L17" s="38" t="s">
        <v>16</v>
      </c>
      <c r="M17" s="52" t="s">
        <v>16</v>
      </c>
      <c r="N17" s="38" t="s">
        <v>16</v>
      </c>
      <c r="O17" s="38" t="s">
        <v>16</v>
      </c>
      <c r="P17" s="38" t="s">
        <v>16</v>
      </c>
      <c r="Q17" s="38" t="s">
        <v>16</v>
      </c>
      <c r="R17" s="38" t="s">
        <v>16</v>
      </c>
      <c r="S17" s="50" t="s">
        <v>16</v>
      </c>
    </row>
    <row r="18" spans="1:19" x14ac:dyDescent="0.3">
      <c r="A18" s="60">
        <v>11</v>
      </c>
      <c r="B18" s="63" t="s">
        <v>86</v>
      </c>
      <c r="C18" s="48" t="s">
        <v>16</v>
      </c>
      <c r="D18" s="39" t="s">
        <v>16</v>
      </c>
      <c r="E18" s="38" t="s">
        <v>16</v>
      </c>
      <c r="F18" s="38" t="s">
        <v>16</v>
      </c>
      <c r="G18" s="38" t="s">
        <v>16</v>
      </c>
      <c r="H18" s="38" t="s">
        <v>21</v>
      </c>
      <c r="I18" s="38" t="s">
        <v>21</v>
      </c>
      <c r="J18" s="39" t="s">
        <v>16</v>
      </c>
      <c r="K18" s="38" t="s">
        <v>16</v>
      </c>
      <c r="L18" s="38" t="s">
        <v>16</v>
      </c>
      <c r="M18" s="52" t="s">
        <v>16</v>
      </c>
      <c r="N18" s="38" t="s">
        <v>16</v>
      </c>
      <c r="O18" s="38" t="s">
        <v>16</v>
      </c>
      <c r="P18" s="38" t="s">
        <v>16</v>
      </c>
      <c r="Q18" s="38" t="s">
        <v>16</v>
      </c>
      <c r="R18" s="38" t="s">
        <v>16</v>
      </c>
      <c r="S18" s="50" t="s">
        <v>16</v>
      </c>
    </row>
    <row r="19" spans="1:19" x14ac:dyDescent="0.3">
      <c r="A19" s="60">
        <v>12</v>
      </c>
      <c r="B19" s="63" t="s">
        <v>87</v>
      </c>
      <c r="C19" s="48" t="s">
        <v>16</v>
      </c>
      <c r="D19" s="39" t="s">
        <v>16</v>
      </c>
      <c r="E19" s="38" t="s">
        <v>16</v>
      </c>
      <c r="F19" s="38" t="s">
        <v>16</v>
      </c>
      <c r="G19" s="38" t="s">
        <v>16</v>
      </c>
      <c r="H19" s="38" t="s">
        <v>16</v>
      </c>
      <c r="I19" s="38" t="s">
        <v>16</v>
      </c>
      <c r="J19" s="39" t="s">
        <v>16</v>
      </c>
      <c r="K19" s="38" t="s">
        <v>16</v>
      </c>
      <c r="L19" s="38" t="s">
        <v>16</v>
      </c>
      <c r="M19" s="52" t="s">
        <v>16</v>
      </c>
      <c r="N19" s="38" t="s">
        <v>16</v>
      </c>
      <c r="O19" s="38" t="s">
        <v>16</v>
      </c>
      <c r="P19" s="38" t="s">
        <v>16</v>
      </c>
      <c r="Q19" s="38" t="s">
        <v>16</v>
      </c>
      <c r="R19" s="38" t="s">
        <v>16</v>
      </c>
      <c r="S19" s="50" t="s">
        <v>16</v>
      </c>
    </row>
    <row r="20" spans="1:19" x14ac:dyDescent="0.3">
      <c r="A20" s="60">
        <v>13</v>
      </c>
      <c r="B20" s="63" t="s">
        <v>88</v>
      </c>
      <c r="C20" s="48" t="s">
        <v>16</v>
      </c>
      <c r="D20" s="39" t="s">
        <v>21</v>
      </c>
      <c r="E20" s="38" t="s">
        <v>16</v>
      </c>
      <c r="F20" s="38" t="s">
        <v>21</v>
      </c>
      <c r="G20" s="38" t="s">
        <v>21</v>
      </c>
      <c r="H20" s="38" t="s">
        <v>16</v>
      </c>
      <c r="I20" s="38" t="s">
        <v>21</v>
      </c>
      <c r="J20" s="39" t="s">
        <v>16</v>
      </c>
      <c r="K20" s="38" t="s">
        <v>16</v>
      </c>
      <c r="L20" s="38" t="s">
        <v>16</v>
      </c>
      <c r="M20" s="52" t="s">
        <v>16</v>
      </c>
      <c r="N20" s="38" t="s">
        <v>16</v>
      </c>
      <c r="O20" s="38" t="s">
        <v>16</v>
      </c>
      <c r="P20" s="38" t="s">
        <v>16</v>
      </c>
      <c r="Q20" s="38" t="s">
        <v>16</v>
      </c>
      <c r="R20" s="38" t="s">
        <v>16</v>
      </c>
      <c r="S20" s="50" t="s">
        <v>16</v>
      </c>
    </row>
    <row r="21" spans="1:19" x14ac:dyDescent="0.3">
      <c r="A21" s="60">
        <v>14</v>
      </c>
      <c r="B21" s="63" t="s">
        <v>89</v>
      </c>
      <c r="C21" s="48" t="s">
        <v>21</v>
      </c>
      <c r="D21" s="39" t="s">
        <v>16</v>
      </c>
      <c r="E21" s="38" t="s">
        <v>16</v>
      </c>
      <c r="F21" s="38" t="s">
        <v>21</v>
      </c>
      <c r="G21" s="38" t="s">
        <v>21</v>
      </c>
      <c r="H21" s="38" t="s">
        <v>16</v>
      </c>
      <c r="I21" s="38" t="s">
        <v>21</v>
      </c>
      <c r="J21" s="39" t="s">
        <v>16</v>
      </c>
      <c r="K21" s="38" t="s">
        <v>16</v>
      </c>
      <c r="L21" s="38" t="s">
        <v>16</v>
      </c>
      <c r="M21" s="52" t="s">
        <v>16</v>
      </c>
      <c r="N21" s="38" t="s">
        <v>16</v>
      </c>
      <c r="O21" s="38" t="s">
        <v>16</v>
      </c>
      <c r="P21" s="38" t="s">
        <v>16</v>
      </c>
      <c r="Q21" s="38" t="s">
        <v>16</v>
      </c>
      <c r="R21" s="38" t="s">
        <v>16</v>
      </c>
      <c r="S21" s="50" t="s">
        <v>16</v>
      </c>
    </row>
    <row r="22" spans="1:19" x14ac:dyDescent="0.3">
      <c r="A22" s="60">
        <v>15</v>
      </c>
      <c r="B22" s="63" t="s">
        <v>90</v>
      </c>
      <c r="C22" s="48" t="s">
        <v>16</v>
      </c>
      <c r="D22" s="39" t="s">
        <v>21</v>
      </c>
      <c r="E22" s="38" t="s">
        <v>21</v>
      </c>
      <c r="F22" s="38" t="s">
        <v>21</v>
      </c>
      <c r="G22" s="38" t="s">
        <v>21</v>
      </c>
      <c r="H22" s="38" t="s">
        <v>21</v>
      </c>
      <c r="I22" s="38" t="s">
        <v>21</v>
      </c>
      <c r="J22" s="39" t="s">
        <v>21</v>
      </c>
      <c r="K22" s="38" t="s">
        <v>21</v>
      </c>
      <c r="L22" s="38" t="s">
        <v>21</v>
      </c>
      <c r="M22" s="52" t="s">
        <v>21</v>
      </c>
      <c r="N22" s="38" t="s">
        <v>16</v>
      </c>
      <c r="O22" s="38" t="s">
        <v>21</v>
      </c>
      <c r="P22" s="38" t="s">
        <v>21</v>
      </c>
      <c r="Q22" s="38" t="s">
        <v>21</v>
      </c>
      <c r="R22" s="38" t="s">
        <v>21</v>
      </c>
      <c r="S22" s="50" t="s">
        <v>21</v>
      </c>
    </row>
    <row r="23" spans="1:19" x14ac:dyDescent="0.3">
      <c r="A23" s="60">
        <v>16</v>
      </c>
      <c r="B23" s="63" t="s">
        <v>91</v>
      </c>
      <c r="C23" s="48" t="s">
        <v>21</v>
      </c>
      <c r="D23" s="39" t="s">
        <v>21</v>
      </c>
      <c r="E23" s="38" t="s">
        <v>21</v>
      </c>
      <c r="F23" s="38" t="s">
        <v>21</v>
      </c>
      <c r="G23" s="38" t="s">
        <v>21</v>
      </c>
      <c r="H23" s="38" t="s">
        <v>21</v>
      </c>
      <c r="I23" s="38" t="s">
        <v>21</v>
      </c>
      <c r="J23" s="39" t="s">
        <v>21</v>
      </c>
      <c r="K23" s="38" t="s">
        <v>21</v>
      </c>
      <c r="L23" s="38" t="s">
        <v>21</v>
      </c>
      <c r="M23" s="52" t="s">
        <v>21</v>
      </c>
      <c r="N23" s="38" t="s">
        <v>21</v>
      </c>
      <c r="O23" s="38" t="s">
        <v>21</v>
      </c>
      <c r="P23" s="38" t="s">
        <v>21</v>
      </c>
      <c r="Q23" s="38" t="s">
        <v>21</v>
      </c>
      <c r="R23" s="38" t="s">
        <v>21</v>
      </c>
      <c r="S23" s="50" t="s">
        <v>21</v>
      </c>
    </row>
    <row r="24" spans="1:19" x14ac:dyDescent="0.3">
      <c r="A24" s="60">
        <v>17</v>
      </c>
      <c r="B24" s="63" t="s">
        <v>92</v>
      </c>
      <c r="C24" s="48" t="s">
        <v>21</v>
      </c>
      <c r="D24" s="39" t="s">
        <v>21</v>
      </c>
      <c r="E24" s="38" t="s">
        <v>21</v>
      </c>
      <c r="F24" s="38" t="s">
        <v>21</v>
      </c>
      <c r="G24" s="38" t="s">
        <v>21</v>
      </c>
      <c r="H24" s="38" t="s">
        <v>21</v>
      </c>
      <c r="I24" s="38" t="s">
        <v>21</v>
      </c>
      <c r="J24" s="39" t="s">
        <v>21</v>
      </c>
      <c r="K24" s="38" t="s">
        <v>21</v>
      </c>
      <c r="L24" s="38" t="s">
        <v>21</v>
      </c>
      <c r="M24" s="52" t="s">
        <v>21</v>
      </c>
      <c r="N24" s="38" t="s">
        <v>16</v>
      </c>
      <c r="O24" s="38" t="s">
        <v>21</v>
      </c>
      <c r="P24" s="38" t="s">
        <v>21</v>
      </c>
      <c r="Q24" s="38" t="s">
        <v>21</v>
      </c>
      <c r="R24" s="38" t="s">
        <v>21</v>
      </c>
      <c r="S24" s="50" t="s">
        <v>21</v>
      </c>
    </row>
    <row r="25" spans="1:19" x14ac:dyDescent="0.3">
      <c r="A25" s="60">
        <v>18</v>
      </c>
      <c r="B25" s="63" t="s">
        <v>93</v>
      </c>
      <c r="C25" s="48" t="s">
        <v>21</v>
      </c>
      <c r="D25" s="39" t="s">
        <v>21</v>
      </c>
      <c r="E25" s="38" t="s">
        <v>21</v>
      </c>
      <c r="F25" s="38" t="s">
        <v>21</v>
      </c>
      <c r="G25" s="38" t="s">
        <v>21</v>
      </c>
      <c r="H25" s="38" t="s">
        <v>21</v>
      </c>
      <c r="I25" s="38" t="s">
        <v>21</v>
      </c>
      <c r="J25" s="39" t="s">
        <v>21</v>
      </c>
      <c r="K25" s="38" t="s">
        <v>21</v>
      </c>
      <c r="L25" s="38" t="s">
        <v>21</v>
      </c>
      <c r="M25" s="52" t="s">
        <v>21</v>
      </c>
      <c r="N25" s="38" t="s">
        <v>16</v>
      </c>
      <c r="O25" s="38" t="s">
        <v>21</v>
      </c>
      <c r="P25" s="38" t="s">
        <v>21</v>
      </c>
      <c r="Q25" s="38" t="s">
        <v>21</v>
      </c>
      <c r="R25" s="38" t="s">
        <v>21</v>
      </c>
      <c r="S25" s="50" t="s">
        <v>21</v>
      </c>
    </row>
    <row r="26" spans="1:19" ht="15" thickBot="1" x14ac:dyDescent="0.35">
      <c r="A26" s="61">
        <v>19</v>
      </c>
      <c r="B26" s="64" t="s">
        <v>94</v>
      </c>
      <c r="C26" s="49" t="s">
        <v>21</v>
      </c>
      <c r="D26" s="40" t="s">
        <v>21</v>
      </c>
      <c r="E26" s="40" t="s">
        <v>21</v>
      </c>
      <c r="F26" s="40" t="s">
        <v>21</v>
      </c>
      <c r="G26" s="40" t="s">
        <v>21</v>
      </c>
      <c r="H26" s="40" t="s">
        <v>21</v>
      </c>
      <c r="I26" s="40" t="s">
        <v>21</v>
      </c>
      <c r="J26" s="40" t="s">
        <v>21</v>
      </c>
      <c r="K26" s="40" t="s">
        <v>21</v>
      </c>
      <c r="L26" s="40" t="s">
        <v>21</v>
      </c>
      <c r="M26" s="53" t="s">
        <v>21</v>
      </c>
      <c r="N26" s="40" t="s">
        <v>21</v>
      </c>
      <c r="O26" s="40" t="s">
        <v>21</v>
      </c>
      <c r="P26" s="40" t="s">
        <v>21</v>
      </c>
      <c r="Q26" s="40" t="s">
        <v>21</v>
      </c>
      <c r="R26" s="40" t="s">
        <v>21</v>
      </c>
      <c r="S26" s="51" t="s">
        <v>21</v>
      </c>
    </row>
    <row r="27" spans="1:19" x14ac:dyDescent="0.3"/>
    <row r="28" spans="1:19" x14ac:dyDescent="0.3"/>
    <row r="29" spans="1:19" x14ac:dyDescent="0.3"/>
  </sheetData>
  <mergeCells count="1">
    <mergeCell ref="A2:S2"/>
  </mergeCells>
  <phoneticPr fontId="14" type="noConversion"/>
  <dataValidations count="2">
    <dataValidation type="list" allowBlank="1" showInputMessage="1" showErrorMessage="1" sqref="F8:F26 K8:L26 Q8:S26" xr:uid="{00000000-0002-0000-0500-000000000000}">
      <formula1>Si_No</formula1>
    </dataValidation>
    <dataValidation type="list" allowBlank="1" showErrorMessage="1" sqref="M8:M26" xr:uid="{00000000-0002-0000-0500-000001000000}">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Mapa</vt:lpstr>
      <vt:lpstr>Matriz</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JIZETH HAEL GONZALEZ RAMIREZ</cp:lastModifiedBy>
  <cp:lastPrinted>2024-01-31T21:48:23Z</cp:lastPrinted>
  <dcterms:created xsi:type="dcterms:W3CDTF">2020-01-13T19:31:31Z</dcterms:created>
  <dcterms:modified xsi:type="dcterms:W3CDTF">2025-01-15T17:54:14Z</dcterms:modified>
</cp:coreProperties>
</file>