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izeth.gonzalez\Downloads\"/>
    </mc:Choice>
  </mc:AlternateContent>
  <bookViews>
    <workbookView xWindow="0" yWindow="0" windowWidth="15345" windowHeight="4575" tabRatio="715" firstSheet="1" activeTab="1"/>
  </bookViews>
  <sheets>
    <sheet name="Mapa" sheetId="4" state="hidden" r:id="rId1"/>
    <sheet name="Matriz" sheetId="1" r:id="rId2"/>
    <sheet name="Listas" sheetId="3" state="hidden" r:id="rId3"/>
    <sheet name="Análisis de O.E." sheetId="8" state="hidden" r:id="rId4"/>
    <sheet name="Factor R." sheetId="9" state="hidden" r:id="rId5"/>
    <sheet name="Anexo 1 - Impacto (RC)" sheetId="7" state="hidden" r:id="rId6"/>
  </sheets>
  <externalReferences>
    <externalReference r:id="rId7"/>
  </externalReferences>
  <definedNames>
    <definedName name="_xlnm._FilterDatabase" localSheetId="1" hidden="1">Matriz!$A$12:$BD$38</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Matriz!$1:$12</definedName>
    <definedName name="Valor_Riesgo">Listas!$J$3:$J$7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38" i="1" l="1"/>
  <c r="BB38" i="1" s="1"/>
  <c r="BA37" i="1"/>
  <c r="BB37" i="1" s="1"/>
  <c r="BA36" i="1"/>
  <c r="BB36" i="1" s="1"/>
  <c r="BA35" i="1"/>
  <c r="BB35" i="1" s="1"/>
  <c r="BA34" i="1"/>
  <c r="BB34" i="1" s="1"/>
  <c r="BA33" i="1"/>
  <c r="BB33" i="1" s="1"/>
  <c r="BA32" i="1"/>
  <c r="BB32" i="1" s="1"/>
  <c r="BA24" i="1"/>
  <c r="BB24" i="1" s="1"/>
  <c r="BA23" i="1"/>
  <c r="BB23" i="1" s="1"/>
  <c r="BA22" i="1"/>
  <c r="BB22" i="1" s="1"/>
  <c r="BA15" i="1"/>
  <c r="BB15" i="1" s="1"/>
  <c r="BA13" i="1"/>
  <c r="BB13" i="1" s="1"/>
  <c r="BB28" i="1"/>
  <c r="BA27" i="1"/>
  <c r="BB27" i="1" s="1"/>
  <c r="BA26" i="1"/>
  <c r="BB26" i="1" s="1"/>
  <c r="BA19" i="1"/>
  <c r="BA18" i="1"/>
  <c r="BB18" i="1" s="1"/>
  <c r="BA17" i="1"/>
  <c r="BB17" i="1"/>
  <c r="BA21" i="1"/>
  <c r="BB21" i="1" s="1"/>
  <c r="BA16" i="1"/>
  <c r="BB16" i="1" s="1"/>
  <c r="BA14" i="1"/>
  <c r="BB14" i="1" s="1"/>
  <c r="BA31" i="1"/>
  <c r="BB31" i="1" s="1"/>
  <c r="BA30" i="1"/>
  <c r="BB30" i="1" s="1"/>
  <c r="P15" i="1"/>
  <c r="Q15" i="1"/>
  <c r="S15" i="1"/>
  <c r="T15" i="1"/>
  <c r="AM15" i="1" s="1"/>
  <c r="AK15" i="1" s="1"/>
  <c r="AL15" i="1" s="1"/>
  <c r="AB15" i="1"/>
  <c r="AD15" i="1"/>
  <c r="U15" i="1"/>
  <c r="V15" i="1" s="1"/>
  <c r="AD19" i="1"/>
  <c r="AB19" i="1"/>
  <c r="T19" i="1"/>
  <c r="AM19" i="1" s="1"/>
  <c r="AK19" i="1" s="1"/>
  <c r="AL19" i="1" s="1"/>
  <c r="S19" i="1"/>
  <c r="Q19" i="1"/>
  <c r="P19" i="1"/>
  <c r="I4" i="7"/>
  <c r="I5" i="7"/>
  <c r="AB28" i="1"/>
  <c r="AD28" i="1"/>
  <c r="AD31" i="1"/>
  <c r="AB31" i="1"/>
  <c r="T31" i="1"/>
  <c r="AM31" i="1" s="1"/>
  <c r="AK31" i="1" s="1"/>
  <c r="AL31" i="1" s="1"/>
  <c r="S31" i="1"/>
  <c r="Q31" i="1"/>
  <c r="P31" i="1"/>
  <c r="AD30" i="1"/>
  <c r="AB30" i="1"/>
  <c r="T30" i="1"/>
  <c r="AM30" i="1" s="1"/>
  <c r="AK30" i="1" s="1"/>
  <c r="AL30" i="1" s="1"/>
  <c r="S30" i="1"/>
  <c r="Q30" i="1"/>
  <c r="P30" i="1"/>
  <c r="AJ30" i="1"/>
  <c r="AH30" i="1" s="1"/>
  <c r="AI30" i="1" s="1"/>
  <c r="R4" i="7"/>
  <c r="R5" i="7"/>
  <c r="AD34" i="1"/>
  <c r="AB34" i="1"/>
  <c r="T34" i="1"/>
  <c r="AM34" i="1" s="1"/>
  <c r="AK34" i="1" s="1"/>
  <c r="AL34" i="1" s="1"/>
  <c r="S34" i="1"/>
  <c r="Q34" i="1"/>
  <c r="P34" i="1"/>
  <c r="P33" i="1"/>
  <c r="Q33" i="1"/>
  <c r="S33" i="1"/>
  <c r="T33" i="1"/>
  <c r="AM33" i="1" s="1"/>
  <c r="AK33" i="1" s="1"/>
  <c r="AL33" i="1" s="1"/>
  <c r="AB33" i="1"/>
  <c r="AD33" i="1"/>
  <c r="P35" i="1"/>
  <c r="Q35" i="1"/>
  <c r="S35" i="1"/>
  <c r="U35" i="1" s="1"/>
  <c r="V35" i="1" s="1"/>
  <c r="T35" i="1"/>
  <c r="AM36" i="1" s="1"/>
  <c r="AK36" i="1" s="1"/>
  <c r="AB35" i="1"/>
  <c r="AD35" i="1"/>
  <c r="AB36" i="1"/>
  <c r="AD36" i="1"/>
  <c r="AB37" i="1"/>
  <c r="AD37" i="1"/>
  <c r="AB38" i="1"/>
  <c r="AD38" i="1"/>
  <c r="T26" i="1"/>
  <c r="AM26" i="1" s="1"/>
  <c r="AK26" i="1" s="1"/>
  <c r="AL26" i="1" s="1"/>
  <c r="S26" i="1"/>
  <c r="U26" i="1" s="1"/>
  <c r="V26" i="1" s="1"/>
  <c r="Q26" i="1"/>
  <c r="P26" i="1"/>
  <c r="T24" i="1"/>
  <c r="AM25" i="1" s="1"/>
  <c r="AK25" i="1" s="1"/>
  <c r="AL25" i="1" s="1"/>
  <c r="S24" i="1"/>
  <c r="Q24" i="1"/>
  <c r="P24" i="1"/>
  <c r="U24" i="1" s="1"/>
  <c r="V24" i="1" s="1"/>
  <c r="AD16" i="1"/>
  <c r="AD17" i="1"/>
  <c r="AD18" i="1"/>
  <c r="AD21" i="1"/>
  <c r="AD22" i="1"/>
  <c r="AD23" i="1"/>
  <c r="AD24" i="1"/>
  <c r="AJ24" i="1" s="1"/>
  <c r="AJ25" i="1" s="1"/>
  <c r="AH25" i="1" s="1"/>
  <c r="AI25" i="1" s="1"/>
  <c r="AD25" i="1"/>
  <c r="AD26" i="1"/>
  <c r="AD27" i="1"/>
  <c r="AD29" i="1"/>
  <c r="AD32" i="1"/>
  <c r="AB16" i="1"/>
  <c r="AB17" i="1"/>
  <c r="AB18" i="1"/>
  <c r="AB21" i="1"/>
  <c r="AB22" i="1"/>
  <c r="AB23" i="1"/>
  <c r="AB24" i="1"/>
  <c r="AB25" i="1"/>
  <c r="AB26" i="1"/>
  <c r="AB27" i="1"/>
  <c r="AB29" i="1"/>
  <c r="AB32" i="1"/>
  <c r="S16" i="1"/>
  <c r="T16" i="1"/>
  <c r="AM16" i="1" s="1"/>
  <c r="AK16" i="1" s="1"/>
  <c r="AL16" i="1" s="1"/>
  <c r="S17" i="1"/>
  <c r="T17" i="1"/>
  <c r="AM17" i="1" s="1"/>
  <c r="AK17" i="1" s="1"/>
  <c r="AL17" i="1" s="1"/>
  <c r="S18" i="1"/>
  <c r="T18" i="1"/>
  <c r="AM18" i="1" s="1"/>
  <c r="AK18" i="1" s="1"/>
  <c r="AL18" i="1" s="1"/>
  <c r="S21" i="1"/>
  <c r="T21" i="1"/>
  <c r="AM21" i="1" s="1"/>
  <c r="AK21" i="1" s="1"/>
  <c r="AL21" i="1" s="1"/>
  <c r="S22" i="1"/>
  <c r="T22" i="1"/>
  <c r="AM23" i="1" s="1"/>
  <c r="AK23" i="1" s="1"/>
  <c r="AL23" i="1" s="1"/>
  <c r="S32" i="1"/>
  <c r="T32" i="1"/>
  <c r="AM32" i="1"/>
  <c r="AK32" i="1" s="1"/>
  <c r="AL32" i="1" s="1"/>
  <c r="P16" i="1"/>
  <c r="U16" i="1" s="1"/>
  <c r="V16" i="1" s="1"/>
  <c r="Q16" i="1"/>
  <c r="AJ16" i="1" s="1"/>
  <c r="AH16" i="1" s="1"/>
  <c r="AI16" i="1" s="1"/>
  <c r="AN16" i="1" s="1"/>
  <c r="AO16" i="1" s="1"/>
  <c r="AP16" i="1" s="1"/>
  <c r="P17" i="1"/>
  <c r="Q17" i="1"/>
  <c r="P18" i="1"/>
  <c r="Q18" i="1"/>
  <c r="AJ18" i="1" s="1"/>
  <c r="AH18" i="1" s="1"/>
  <c r="AI18" i="1" s="1"/>
  <c r="P21" i="1"/>
  <c r="Q21" i="1"/>
  <c r="P22" i="1"/>
  <c r="Q22" i="1"/>
  <c r="P32" i="1"/>
  <c r="Q32" i="1"/>
  <c r="AD14" i="1"/>
  <c r="AB14" i="1"/>
  <c r="AJ26" i="1"/>
  <c r="AJ21" i="1"/>
  <c r="AH21" i="1" s="1"/>
  <c r="AI21" i="1" s="1"/>
  <c r="AN21" i="1" s="1"/>
  <c r="AO21" i="1" s="1"/>
  <c r="AP21" i="1" s="1"/>
  <c r="AJ22" i="1"/>
  <c r="U18" i="1"/>
  <c r="V18" i="1" s="1"/>
  <c r="AH26" i="1"/>
  <c r="AI26" i="1" s="1"/>
  <c r="AH22" i="1"/>
  <c r="AI22" i="1" s="1"/>
  <c r="T14" i="1"/>
  <c r="AM14" i="1" s="1"/>
  <c r="AK14" i="1" s="1"/>
  <c r="AL14" i="1" s="1"/>
  <c r="S14" i="1"/>
  <c r="Q14" i="1"/>
  <c r="P14" i="1"/>
  <c r="U14" i="1" s="1"/>
  <c r="V14" i="1" s="1"/>
  <c r="AD13" i="1"/>
  <c r="AB13" i="1"/>
  <c r="T13" i="1"/>
  <c r="S13" i="1"/>
  <c r="Q13" i="1"/>
  <c r="P13" i="1"/>
  <c r="U13" i="1" s="1"/>
  <c r="V13" i="1" s="1"/>
  <c r="AM13" i="1"/>
  <c r="AK13" i="1" s="1"/>
  <c r="AL13" i="1" s="1"/>
  <c r="S4" i="7"/>
  <c r="S5" i="7"/>
  <c r="D4" i="7"/>
  <c r="D5" i="7"/>
  <c r="C4" i="7"/>
  <c r="F4" i="7"/>
  <c r="G4" i="7"/>
  <c r="H4" i="7"/>
  <c r="E4" i="7"/>
  <c r="J4" i="7"/>
  <c r="K4" i="7"/>
  <c r="L4" i="7"/>
  <c r="M4" i="7"/>
  <c r="N4" i="7"/>
  <c r="O4" i="7"/>
  <c r="P4" i="7"/>
  <c r="Q4" i="7"/>
  <c r="F5" i="7"/>
  <c r="G5" i="7"/>
  <c r="H5" i="7"/>
  <c r="E5" i="7"/>
  <c r="J5" i="7"/>
  <c r="K5" i="7"/>
  <c r="L5" i="7"/>
  <c r="M5" i="7"/>
  <c r="N5" i="7"/>
  <c r="O5" i="7"/>
  <c r="P5" i="7"/>
  <c r="Q5" i="7"/>
  <c r="C5" i="7"/>
  <c r="AN25" i="1" l="1"/>
  <c r="AO24" i="1" s="1"/>
  <c r="AP24" i="1" s="1"/>
  <c r="AJ14" i="1"/>
  <c r="AH14" i="1" s="1"/>
  <c r="AI14" i="1" s="1"/>
  <c r="AN14" i="1" s="1"/>
  <c r="AO14" i="1" s="1"/>
  <c r="AP14" i="1" s="1"/>
  <c r="AM24" i="1"/>
  <c r="AK24" i="1" s="1"/>
  <c r="AL24" i="1" s="1"/>
  <c r="AJ31" i="1"/>
  <c r="AH31" i="1" s="1"/>
  <c r="AI31" i="1" s="1"/>
  <c r="AJ15" i="1"/>
  <c r="AH15" i="1" s="1"/>
  <c r="AI15" i="1" s="1"/>
  <c r="AN15" i="1" s="1"/>
  <c r="AO15" i="1" s="1"/>
  <c r="AP15" i="1" s="1"/>
  <c r="AM22" i="1"/>
  <c r="AK22" i="1" s="1"/>
  <c r="AL22" i="1" s="1"/>
  <c r="U19" i="1"/>
  <c r="V19" i="1" s="1"/>
  <c r="U32" i="1"/>
  <c r="V32" i="1" s="1"/>
  <c r="U21" i="1"/>
  <c r="V21" i="1" s="1"/>
  <c r="U17" i="1"/>
  <c r="V17" i="1" s="1"/>
  <c r="AJ32" i="1"/>
  <c r="AH32" i="1" s="1"/>
  <c r="AI32" i="1" s="1"/>
  <c r="AN32" i="1" s="1"/>
  <c r="AO32" i="1" s="1"/>
  <c r="AP32" i="1" s="1"/>
  <c r="AJ19" i="1"/>
  <c r="AH19" i="1" s="1"/>
  <c r="AI19" i="1" s="1"/>
  <c r="AN19" i="1" s="1"/>
  <c r="AO19" i="1" s="1"/>
  <c r="AP19" i="1" s="1"/>
  <c r="AL37" i="1"/>
  <c r="AL36" i="1"/>
  <c r="AN26" i="1"/>
  <c r="AN22" i="1"/>
  <c r="AN18" i="1"/>
  <c r="AO18" i="1" s="1"/>
  <c r="AP18" i="1" s="1"/>
  <c r="AM37" i="1"/>
  <c r="AK37" i="1" s="1"/>
  <c r="AL38" i="1" s="1"/>
  <c r="AM38" i="1"/>
  <c r="AK38" i="1" s="1"/>
  <c r="AJ33" i="1"/>
  <c r="AH33" i="1" s="1"/>
  <c r="AI33" i="1" s="1"/>
  <c r="AN33" i="1" s="1"/>
  <c r="AO33" i="1" s="1"/>
  <c r="AP33" i="1" s="1"/>
  <c r="AJ27" i="1"/>
  <c r="AM35" i="1"/>
  <c r="AK35" i="1" s="1"/>
  <c r="AL35" i="1" s="1"/>
  <c r="AJ35" i="1"/>
  <c r="AH35" i="1" s="1"/>
  <c r="AI35" i="1" s="1"/>
  <c r="AN35" i="1" s="1"/>
  <c r="AN30" i="1"/>
  <c r="AO30" i="1" s="1"/>
  <c r="AP30" i="1" s="1"/>
  <c r="U30" i="1"/>
  <c r="V30" i="1" s="1"/>
  <c r="AM27" i="1"/>
  <c r="AK27" i="1" s="1"/>
  <c r="AL27" i="1" s="1"/>
  <c r="AH24" i="1"/>
  <c r="AI24" i="1" s="1"/>
  <c r="AN24" i="1" s="1"/>
  <c r="AM28" i="1"/>
  <c r="AK28" i="1" s="1"/>
  <c r="AL29" i="1" s="1"/>
  <c r="U33" i="1"/>
  <c r="V33" i="1" s="1"/>
  <c r="U34" i="1"/>
  <c r="V34" i="1" s="1"/>
  <c r="U31" i="1"/>
  <c r="V31" i="1" s="1"/>
  <c r="AJ28" i="1"/>
  <c r="AH27" i="1"/>
  <c r="AI27" i="1" s="1"/>
  <c r="AN27" i="1" s="1"/>
  <c r="AJ17" i="1"/>
  <c r="AH17" i="1" s="1"/>
  <c r="AI17" i="1" s="1"/>
  <c r="AN17" i="1" s="1"/>
  <c r="AO17" i="1" s="1"/>
  <c r="AP17" i="1" s="1"/>
  <c r="AJ23" i="1"/>
  <c r="AH23" i="1" s="1"/>
  <c r="AI23" i="1" s="1"/>
  <c r="AN23" i="1" s="1"/>
  <c r="AO22" i="1" s="1"/>
  <c r="AP22" i="1" s="1"/>
  <c r="AJ36" i="1"/>
  <c r="AJ13" i="1"/>
  <c r="AH13" i="1" s="1"/>
  <c r="AI13" i="1" s="1"/>
  <c r="AN13" i="1" s="1"/>
  <c r="AO13" i="1" s="1"/>
  <c r="AP13" i="1" s="1"/>
  <c r="U22" i="1"/>
  <c r="V22" i="1" s="1"/>
  <c r="AL28" i="1"/>
  <c r="AJ34" i="1"/>
  <c r="AH34" i="1" s="1"/>
  <c r="AI34" i="1" s="1"/>
  <c r="AN34" i="1" s="1"/>
  <c r="AO34" i="1" s="1"/>
  <c r="AP34" i="1" s="1"/>
  <c r="AN31" i="1"/>
  <c r="AO31" i="1" s="1"/>
  <c r="AP31" i="1" s="1"/>
  <c r="AM29" i="1"/>
  <c r="AK29" i="1" s="1"/>
  <c r="AJ37" i="1" l="1"/>
  <c r="AH36" i="1"/>
  <c r="AI36" i="1" s="1"/>
  <c r="AN36" i="1" s="1"/>
  <c r="AJ29" i="1"/>
  <c r="AH29" i="1" s="1"/>
  <c r="AI29" i="1" s="1"/>
  <c r="AN29" i="1" s="1"/>
  <c r="AO26" i="1" s="1"/>
  <c r="AP26" i="1" s="1"/>
  <c r="AH28" i="1"/>
  <c r="AI28" i="1" s="1"/>
  <c r="AN28" i="1" s="1"/>
  <c r="AH37" i="1" l="1"/>
  <c r="AI37" i="1" s="1"/>
  <c r="AN37" i="1" s="1"/>
  <c r="AJ38" i="1"/>
  <c r="AH38" i="1" s="1"/>
  <c r="AI38" i="1" s="1"/>
  <c r="AN38" i="1" s="1"/>
  <c r="AO35" i="1" s="1"/>
  <c r="AP35" i="1" s="1"/>
</calcChain>
</file>

<file path=xl/sharedStrings.xml><?xml version="1.0" encoding="utf-8"?>
<sst xmlns="http://schemas.openxmlformats.org/spreadsheetml/2006/main" count="1347" uniqueCount="577">
  <si>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</si>
  <si>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</si>
  <si>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</si>
  <si>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</si>
  <si>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</si>
  <si>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</si>
  <si>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</si>
  <si>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</si>
  <si>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</si>
  <si>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</si>
  <si>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</si>
  <si>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</si>
  <si>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</si>
  <si>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</si>
  <si>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</si>
  <si>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</si>
  <si>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</si>
  <si>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</si>
  <si>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</si>
  <si>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</si>
  <si>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</si>
  <si>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</si>
  <si>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</si>
  <si>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</si>
  <si>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</si>
  <si>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</si>
  <si>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</si>
  <si>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</si>
  <si>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</si>
  <si>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</si>
  <si>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</si>
  <si>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</si>
  <si>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</si>
  <si>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</si>
  <si>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</si>
  <si>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</si>
  <si>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</si>
  <si>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</si>
  <si>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</si>
  <si>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</si>
  <si>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</si>
  <si>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</si>
  <si>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</si>
  <si>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</si>
  <si>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</si>
  <si>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</si>
  <si>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</si>
  <si>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</si>
  <si>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</si>
  <si>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</si>
  <si>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</si>
  <si>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</si>
  <si>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</si>
  <si>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</si>
  <si>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</si>
  <si>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</si>
  <si>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</si>
  <si>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</si>
  <si>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</si>
  <si>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</si>
  <si>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</si>
  <si>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</si>
  <si>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</si>
  <si>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</si>
  <si>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</si>
  <si>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</si>
  <si>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</si>
  <si>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</si>
  <si>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</si>
  <si>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</si>
  <si>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</si>
  <si>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</si>
  <si>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</si>
  <si>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</si>
  <si>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</si>
  <si>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</si>
  <si>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</si>
  <si>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</si>
  <si>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</si>
  <si>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</si>
  <si>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</si>
  <si>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</si>
  <si>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</si>
  <si>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</si>
  <si>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</si>
  <si>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</si>
  <si>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</si>
  <si>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</si>
  <si>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</si>
  <si>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</si>
  <si>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</si>
  <si>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</si>
  <si>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</si>
  <si>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</si>
  <si>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</si>
  <si>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</si>
  <si>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</si>
  <si>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</si>
  <si>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</si>
  <si>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</si>
  <si>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</si>
  <si>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</si>
  <si>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</si>
  <si>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</si>
  <si>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</si>
  <si>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</si>
  <si>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</si>
  <si>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</si>
  <si>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</si>
  <si>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</si>
  <si>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</si>
  <si>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</si>
  <si>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</si>
  <si>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</si>
  <si>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</si>
  <si>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</si>
  <si>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</si>
  <si>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</si>
  <si>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</si>
  <si>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</si>
  <si>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</si>
  <si>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</si>
  <si>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</si>
  <si>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</si>
  <si>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</si>
  <si>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</si>
  <si>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</si>
  <si>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</si>
  <si>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</si>
  <si>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</si>
  <si>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</si>
  <si>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</si>
  <si>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</si>
  <si>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</si>
  <si>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</si>
  <si>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</si>
  <si>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</si>
  <si>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</si>
  <si>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</si>
  <si>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</si>
  <si>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</si>
  <si>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</si>
  <si>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</si>
  <si>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</si>
  <si>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</si>
  <si>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</si>
  <si>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</si>
  <si>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</si>
  <si>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</si>
  <si>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</si>
  <si>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</si>
  <si>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</si>
  <si>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</si>
  <si>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</si>
  <si>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</si>
  <si>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</si>
  <si>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</si>
  <si>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</si>
  <si>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</si>
  <si>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</si>
  <si>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</si>
  <si>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</si>
  <si>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</si>
  <si>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</si>
  <si>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</si>
  <si>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</si>
  <si>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</si>
  <si>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</si>
  <si>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</si>
  <si>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</si>
  <si>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</si>
  <si>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</si>
  <si>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</si>
  <si>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</si>
  <si>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</si>
  <si>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</si>
  <si>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</si>
  <si>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</si>
  <si>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</si>
  <si>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</si>
  <si>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</si>
  <si>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</si>
  <si>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</si>
  <si>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</si>
  <si>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</si>
  <si>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</si>
  <si>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</si>
  <si>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</si>
  <si>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</si>
  <si>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</si>
  <si>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</si>
  <si>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</si>
  <si>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</si>
  <si>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</si>
  <si>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</si>
  <si>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</si>
  <si>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</si>
  <si>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</si>
  <si>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</si>
  <si>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</si>
  <si>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</si>
  <si>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</si>
  <si>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</si>
  <si>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</si>
  <si>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</si>
  <si>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</si>
  <si>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</si>
  <si>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</si>
  <si>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</si>
  <si>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</si>
  <si>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</si>
  <si>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</si>
  <si>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</si>
  <si>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</si>
  <si>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</si>
  <si>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</si>
  <si>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</si>
  <si>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</si>
  <si>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</si>
  <si>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</si>
  <si>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</si>
  <si>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</si>
  <si>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</si>
  <si>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</si>
  <si>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</si>
  <si>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</si>
  <si>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</si>
  <si>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</si>
  <si>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</si>
  <si>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</si>
  <si>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</si>
  <si>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</si>
  <si>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</si>
  <si>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</si>
  <si>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</si>
  <si>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</si>
  <si>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</si>
  <si>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</si>
  <si>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</si>
  <si>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</si>
  <si>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</si>
  <si>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</si>
  <si>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</si>
  <si>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</si>
  <si>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</si>
  <si>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</si>
  <si>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</si>
  <si>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</si>
  <si>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</si>
  <si>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</si>
  <si>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</si>
  <si>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</si>
  <si>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</si>
  <si>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</si>
  <si>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</si>
  <si>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</si>
  <si>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</si>
  <si>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</si>
  <si>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</si>
  <si>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</si>
  <si>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</si>
  <si>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</si>
  <si>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Ponderación controles (%)</t>
  </si>
  <si>
    <t>Realizar reportes de avances manipulados e inconsistentes respecto a la ejecución real de presupuesto y de metas en los proyectos de inversión de la Entidad</t>
  </si>
  <si>
    <t>debido a presiones externas para alterar la información</t>
  </si>
  <si>
    <t>Profesional de Planeación.
Equipo de Planeación.
Responsables del reporte de metas de los proyectos de inversión</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</si>
  <si>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</si>
  <si>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</si>
  <si>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</si>
  <si>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</si>
  <si>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</si>
  <si>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</si>
  <si>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</si>
  <si>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</si>
  <si>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</si>
  <si>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</si>
  <si>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1. Acta en la que el director operativo aprueba la parrilla.
2. Correos electrónicos con la continuidad diaria de emisión.
3. Bitácoras diarias de seguimiento a la emisión.</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</si>
  <si>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</si>
  <si>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</si>
  <si>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 xml:space="preserve">Profesional de Talento humano </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</si>
  <si>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</si>
  <si>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</si>
  <si>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</si>
  <si>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</si>
  <si>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</si>
  <si>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</si>
  <si>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</si>
  <si>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</si>
  <si>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</si>
  <si>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</si>
  <si>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</si>
  <si>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</si>
  <si>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</si>
  <si>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</si>
  <si>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</si>
  <si>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</si>
  <si>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</si>
  <si>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</si>
  <si>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</si>
  <si>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</si>
  <si>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</si>
  <si>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</si>
  <si>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</si>
  <si>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</si>
  <si>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</si>
  <si>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</si>
  <si>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</si>
  <si>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</si>
  <si>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</si>
  <si>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</si>
  <si>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</si>
  <si>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</si>
  <si>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</si>
  <si>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</si>
  <si>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</si>
  <si>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</si>
  <si>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</si>
  <si>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</si>
  <si>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</si>
  <si>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Gestión de recursos administrativos - Sistemas</t>
  </si>
  <si>
    <t>Gestión de recursos administrativos - gestión documental</t>
  </si>
  <si>
    <t>Gestión de recursos administrativos - Servicios Administrativos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</si>
  <si>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</si>
  <si>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</si>
  <si>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</si>
  <si>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Posibilidad de</t>
  </si>
  <si>
    <t>Registrar información financiera errada.</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</si>
  <si>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</si>
  <si>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</si>
  <si>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</si>
  <si>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</si>
  <si>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</si>
  <si>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</si>
  <si>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</si>
  <si>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</si>
  <si>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Auxiliar de Atención al Ciudadano</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</si>
  <si>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</si>
  <si>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</si>
  <si>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</si>
  <si>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</si>
  <si>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</si>
  <si>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</si>
  <si>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 xml:space="preserve">Los profesionales de la Oficina de Control Interno </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</si>
  <si>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</si>
  <si>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 xml:space="preserve">Jefe de la Oficina de Control Interno y Profesionales de la Oficina de Control Interno </t>
  </si>
  <si>
    <t>en detrimento de la rentabilidad de Capital.</t>
  </si>
  <si>
    <t>AAUT-RC-002</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</si>
  <si>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</si>
  <si>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</si>
  <si>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</si>
  <si>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</si>
  <si>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</si>
  <si>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</si>
  <si>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1. Política de Comunicaciones con la ruta de aprobación incluida.</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</si>
  <si>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</si>
  <si>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</si>
  <si>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de recibir o solicitar cualquier dádiva o beneficio</t>
  </si>
  <si>
    <t xml:space="preserve">Demora injustificada en los pagos para obligar al contratista a dar una dádiva a cambio de agilizar el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</si>
  <si>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</si>
  <si>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</si>
  <si>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</si>
  <si>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</si>
  <si>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</si>
  <si>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</si>
  <si>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</si>
  <si>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1. Número de reportes realizados en el sistema SEGPLAN y/o SPI / Total de reportes según la programación de la SDP y DNP para los seguimientos en SEGPLAN y SPI de la vigencia.</t>
  </si>
  <si>
    <t xml:space="preserve">Subdirector Financiero.
Profesionales de la Subdirección Financiera.
Generadores de Información. </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</si>
  <si>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</si>
  <si>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</si>
  <si>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</si>
  <si>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</si>
  <si>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Versión:</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</si>
  <si>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</si>
  <si>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</si>
  <si>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</si>
  <si>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</si>
  <si>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</si>
  <si>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Contratista designado para coordinar las actividades del equipo digital, el director operativo y/o el profesional especializado grado 3 de programación</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</si>
  <si>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</si>
  <si>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para favorecer intereses particulares</t>
  </si>
  <si>
    <t xml:space="preserve">
obtener comisiones u otro tipo de ventajas con los clientes y/o proveedores de proyectos estratégicos,
</t>
  </si>
  <si>
    <t>El profesional grado 1 de Ventas y Mercadeo, el líder de Proyectos Estratégicos y el Project Manager</t>
  </si>
  <si>
    <t>En caso de identificarse desviaciones en la formulación de cotizaciones  y/o propuesta creativa y presupuesto, así como para la aplicación de descuentos, el profesional grado 1 de Ventas y Mercadeo, el líder de proyectos estratégicos (contratista) y/o el Project Manager (contratista), realizarán la revisión de los antecedentes del evento y el contexto del mismo y posteriormente elevará al caso al Gerente, con base en la decisión que esta instancia tome, se realizarán las acciones correspondientes</t>
  </si>
  <si>
    <t>El profesional grado 1 de Ventas y Mercadeo, el líder de Proyectos Estratégicos y el Project Manager, cada vez que se perfecciona un contrato u oferta de servicio, realizarán la asignación de los productores (contratistas) para las diferentes cuentas del área, así mismo realizarán las reuniones de tráfico (mínimo dos veces en el mes) con los equipos de proyectos estratégicos (comunicación pública y negocios estratégicos), lo anterior con el fin de verificar la evolución del proyecto, que la información suministrada sea confiable y trazable y atender de manera oportuna, cualquier anomalía que pueda presentarse.
En caso de identificarse desviaciones en la ejecución del proyecto, el profesional grado 1 de Ventas y Mercadeo, el líder de proyectos estratégicos (contratista) y/o el Project Manager (contratistas), realizarán la revisión de los antecedentes del evento y el contexto del mismo, según los resultados de dicho análisis elevarán al caso a las instancias correspondientes para la toma de decisión.
Como soporte de la ejecución de estas actividades se realizará el registro de la información en la herramienta dispuesta para este fin.</t>
  </si>
  <si>
    <t>1. MCOM-FT-019. SEGUIMIENTO A LA GESTION COMERCIAL Y MERCADEO
2. LINK REUNIONES DE TRÁFICO</t>
  </si>
  <si>
    <t>Profesional grado 1 de Ventas y Mercadeo, líder de Proyectos Estratégicos y el Project Manager, o quien haga las veces por vacancia o por cualquier motivo.</t>
  </si>
  <si>
    <t>Cada vez que se formula y presenta una propuesta de venta y se formaliza un contrato u oferta comercial, realizan la revisión rigurosa de aspectos técnicos, misionales, jurídicos y financieros con base en el procedimiento "MCOM-PD-002 Gestión proyectos y negocios estratégicos", así mismo realizan la verificación del cumplimiento de la resolución de tarifas, cuando aplique, para garantizar la pertinencia de los compromisos pactados en la comercialización.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Capital para la contratación de proveedores.
Una vez, esté en ejecución el contrato u oferta comercial, dichos profesionales efectúan el seguimiento a la gestión realizada por parte del equipo de proyectos estratégicos, con el fin verificar que la información suministrada sea confiable y trazable y de esta manera darla a conocer a las instancias pertinentes, según se requiera.</t>
  </si>
  <si>
    <t>1. Mantener la aplicación de la ruta de revisión del contenido a publicar o difundir por parte de Prensa y Comunicaciones. 
2. Incluir la descripción de la ruta de revisión de contenido a publicar en la Política de Comunicaciones.</t>
  </si>
  <si>
    <t>Contrato de seguridad firmado. 
Estudios de seguridad de los lugares donde se presta el servicio de vigilancia y seguridad privada</t>
  </si>
  <si>
    <t xml:space="preserve">Informe de ORDPAGO trámite de cuentas. 
Este reporte genera fecha de liquidación y de pago de las cuentas. </t>
  </si>
  <si>
    <t xml:space="preserve">Procedimientos actualizados y publicados
Política Financiera actualizada. 
Conciliaciones mensuales y cruces de información. 
Informe mensual de Gestión Financiera. </t>
  </si>
  <si>
    <t xml:space="preserve"> Ejecutar el procedimiento AGRI-SA-PD-008 SALIDA DE ELEMENTOS DEL ALMACÉN y actualización en caso de  requerirlo. </t>
  </si>
  <si>
    <t>Documentos de salida de elementos del almacén debidamente firmadas por los responsables de los nuevos bienes de Propiedad, planta y Equipo de Canal Capital</t>
  </si>
  <si>
    <t>Ejecutar el procedimiento AGRI-SA-PD-010 TOMA FÍSICA DE INVENTARIOS de acuerdo con la periodicidad definida y/o ejecutar el procedimiento AGRI-SA-PD-011 ENTREGA DE INVENTARIO INDIVIDUAL cuando haya lugar.</t>
  </si>
  <si>
    <t>1. Revisión de las obligaciones contractuales del servicio de vigilancia de la entidad en su etapa precontractual
2. Solicitar cada vez que se suscribe un nuevo contrato de vigilancia un estudio de seguridad para cada punto de Capital.</t>
  </si>
  <si>
    <t>1. Una (1) minuta contractual del servicio de vigilancia con las obligaciones definidas por la entidad.
2. Un estudio de seguridad por cada punto donde se presta el servicio de vigilancia.</t>
  </si>
  <si>
    <t xml:space="preserve"> </t>
  </si>
  <si>
    <t xml:space="preserve">N° de transferencia de información realizadas en el periodo de reporte </t>
  </si>
  <si>
    <t>dan cumplimiento a lo determinado en la cláusula de confidencialidad y uso de la información contenida en los contratos de prestación de servicios suscritos.</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</si>
  <si>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</si>
  <si>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</si>
  <si>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</si>
  <si>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1. Documentos revisados y/o actualizados y socializados.
2. Acta de reunión y/o listado de asistencia de capacitación de uso de información.</t>
  </si>
  <si>
    <t>1. Documentos revisados y/o actualizados y socializados/2
2. Capacitación en materia de confidencialidad y uso de la información/1</t>
  </si>
  <si>
    <t xml:space="preserve">Carpeta drive que contenga lo siguiente:
1. Anexos técnicos 
2. Solicitud de información a proveedores SIP (documento soporte de solicitud de cotización en Secop II)
3. Estudio de mercado correspondiente al proceso a contratar cuando aplique.
4. Ofertas de proveedores
5. Archivo "cuadro consolidado"
6. "AGJC-CN-FT-028 listado de documentos para contratar"
</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</si>
  <si>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</si>
  <si>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</si>
  <si>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El profesional especializado grado 3 de Programación y el equipo de Programación asignado a la definición de los contenidos a programar</t>
  </si>
  <si>
    <t>En caso de que se evidencie la materialización del riesgo, el profesional especializado grado 3 de Programación, o el director operativo, elevará el caso ante la instancia interna que corresponda.</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</si>
  <si>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</si>
  <si>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 xml:space="preserve">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  </t>
  </si>
  <si>
    <t>Profesional especializado grado 3 del área técnica o la persona designada en caso de vacancia por cualquier motivo</t>
  </si>
  <si>
    <t>1. Total de procesos precontractuales, elaborados por técnica / Total de procesos precontractuales  que requieren estudio de mercado.</t>
  </si>
  <si>
    <t>Corrupción OPA</t>
  </si>
  <si>
    <t>verifica que los profesionales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</si>
  <si>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1. Número de  presentaciones realizadas al director operativo para la aprobación - validación de la parrilla.
2. Número de correos electrónicos con la continuidad diaria de emisión.
3.  Número de bitácoras diarias de seguimiento a la emisión.</t>
  </si>
  <si>
    <t>El Profesional Especializado grado 3 del área técnica o el apoyo administrativo del área técnica, cada vez que requiera iniciar un proceso de contratación, en el cual sea necesario efectuar un estudio de mercado realiza las siguientes acciones:
1. Proyección de un anexo técnico
2. Invitación por SECOP II a cotizar a empresas con experiencia en el producto o servicios a contratar el cual contiene de un cronograma que incluye fecha de publicación, observaciones por parte de proveedores, respuestas a dichas observaciones y fecha de cierre.
3. Comparación de las ofertas.
4. Solicitud y verificación de documentos para contratación.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</si>
  <si>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1. El contratista designado para coordinar las actividades del equipo digital, cada vez que se realice la contratación (nuevo contrato) de un miembro del equipo digital designado a la administración u optimización de los contenidos audiovisuales en las plataformas digitales del Canal, realizará la asignación y retiro de los permisos de usuarios, lo anterior con el objetivo de garantizar el buen uso y la limitación de acceso de las mismas. En caso de haber cambios en la designación de la actividad, deben realizarse los ajustes requeridos, quedando explícito en un correo electrónico y/o en la herramienta interna creada para el control de los permisos, como evidencia de la actividad.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</si>
  <si>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1. N° de asignaciones o retiros de permisos de acceso realizados en la vigencia al equipo digital
2. N° de solicitudes de soporte tecnológico o de ajustes de contenidos derivado de manipulación, falsificación o alteración, cuando haya lugar a ello.</t>
  </si>
  <si>
    <t>El Jefe de la Oficina Jurídica o el contratista del área que se designe para el efecto,  realizará mínimo dos (2) jornadas de transferencias de información (las cuales incluyen capacitaciones, socializaciones, comunicados internos, talleres y cualquier espacio de transferencia de conocimiento a que haya lugar y se considere pertinente) sobre el Manual de contratación que se encuentre vigente, en especial la relacionada con la elaboración de estudios previos y anexos.
Lo anterior se realiza con el fin de poner en conocimiento de las áreas las actividades que deben realizar en la etapa precontractual del proceso de contratación.
En caso de identificarse fallas en la ejecución del control se realizaran mesas de trabajo focalizadas con los grupos que tengan inconvenientes con la apropiación de la información transmitida.</t>
  </si>
  <si>
    <t>Jefe de la Oficina Jurídica  o el contratista del área que se designe para el efecto</t>
  </si>
  <si>
    <t>Formatos diligenciados en cada proceso de vinculación</t>
  </si>
  <si>
    <t xml:space="preserve">afectación en la imagen institucional, investigaciones y/o sanciones por parte de los entes de control por vinculación de una persona sin el debido proceso </t>
  </si>
  <si>
    <t xml:space="preserve">El profesional especializado de talento humano y/o el subdirector administrativo </t>
  </si>
  <si>
    <t>Estos formatos y validaciones se realizan con la información física o digital que aporta la persona que se encuentra en proceso de vinculación y reposan en las historias laborales de cada colaborador.</t>
  </si>
  <si>
    <t xml:space="preserve">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 </t>
  </si>
  <si>
    <t>El profesional especializado grado 3 del Área Técnica y equipo de apoyo administrativo del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</si>
  <si>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</si>
  <si>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</si>
  <si>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academicas</t>
  </si>
  <si>
    <t xml:space="preserve">
Posibilidad de</t>
  </si>
  <si>
    <t xml:space="preserve">afectación  economica </t>
  </si>
  <si>
    <t>por el manejo inadecuado de los recursos  logísticos asociados a la producción audiovisual, con el fin obtener beneficio propio o para favorecer un tercero</t>
  </si>
  <si>
    <t xml:space="preserve">debido a la falta de precisión y/o aplicación de los lineamientos internos para el uso de los recursos logísticos </t>
  </si>
  <si>
    <t xml:space="preserve">
El Profesional especializado  grado 2  de Producción </t>
  </si>
  <si>
    <t>realiza el análisis, asignación y seguimiento de la solicitud de recursos logísticos, lo anterior cada vez que un área o equipo de la entidad lo requiera</t>
  </si>
  <si>
    <t>a través de la herramienta "anexo 1A formato de requerimiento" en la carpeta drive de seguimiento del contrato de operación logística.
En caso de que al realizar el análisis de la solicitud este no sea viable o pertinente se indicará dentro del "anexo 1A formato de requerimiento" las razones por las cuales se rechaza la solicitud y posibilidad de subsanación.</t>
  </si>
  <si>
    <t>Realizar, mínimo dos (2) veces en el año, una jornada de socialización y sensibilización a los equipos de producción sobre los lineamientos de solicitud y legalización de recursos logisticos. 
Así mismo, se realizará el envío de los lineamientos a través de correo electrónico.</t>
  </si>
  <si>
    <t>Soportes de la jornada de socialización 
Correo electrónico de envió de los lineamientos  de solicitud y legalización de recursos logisticos</t>
  </si>
  <si>
    <t>Profesional especializado de  grado 2 de producción</t>
  </si>
  <si>
    <t>Número de jornadas de sensibilización
Número de correos electrónicos enviados</t>
  </si>
  <si>
    <t>Ofrecer a las diversas audiencias de Capital Sistema de Comunicación Pública una propuesta clara de contenidos relevantes que planteen la transformación de la sociedad hacia un modelo participativo e incluyente bajo la política "el ciudadano en el centro".</t>
  </si>
  <si>
    <t>En la etapa inicial del proceso, que corresponde a la planeación del mismo, se elabora un plan de programación acorde con las directrices de la Gerencia General y la Dirección Operativa. En la etapa siguiente se realiza el diseño de las parrillas de programación mensuales y semanales y las continuidades diarias de programación a partir de los contenidos disponibles (propios, transmisiones, adquiridos, licenciados, entre otros). Además, se realiza el control de calidad de los contenidos para evaluar el cumplimiento de parámetros técnicos y editoriales para su correspondiente emisión y se aplican los sistemas de acceso normativos..</t>
  </si>
  <si>
    <t>para favorecer a un tercero (persona, cliente o entidad)</t>
  </si>
  <si>
    <t xml:space="preserve">debido a que se facilita el acceso a terceros no autorizados </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</si>
  <si>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</si>
  <si>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a la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</si>
  <si>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Debido a omisiones en la  verificación del cumplimiento del perfil del cargo o entrega de documentos Falsos.</t>
  </si>
  <si>
    <t xml:space="preserve">Falta de control en el número consecutivo de radicación. 
Falta de herramientas ofimáticas que ejerzan control sobre el consecutivo generando las alertas necesarias. </t>
  </si>
  <si>
    <t>Falta de controles desde el origen (áreas productoras de la información) hasta el registro de la misma en la Subdirección Financiera.</t>
  </si>
  <si>
    <t xml:space="preserve">Las áreas y los correspondientes supervisores cuentan con un equipo de apoyo a la Supervisión o referentes técnicos, encargados entre otras, de revisar, hacer seguimiento a cada una de las cuentas de los contratistas y radicarla en la Subdirección Financiera. 
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</si>
  <si>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fecha de cuenta de cobro Vs. la fecha de radicación a la Subdirección Financiera. 
2. Vigilar que las cuentas se paguen dentro de los tiempos establecidos dentro del procedimiento. 
3. Realizar seguimiento al número consecutivo de radicación y número de orden de pago. 
4. Realizar seguimiento mensual a todas las cuentas radicadas validando que se encuentren liquidadas.</t>
  </si>
  <si>
    <t>1.Fecha cuenta de cobro Vs Fecha de radicación en la Subdirección Financiera. 
2.Número de cuentas tramitadas/ Número de cuentas radicadas. 
3. Fecha de pago/ Fecha de radicación.
4. Informe de Ordpago.</t>
  </si>
  <si>
    <t xml:space="preserve">1. Documentos actualizados en la Subdirección Financiera.
2. Número de conciliaciones 
2. Informes de gestión financiera. </t>
  </si>
  <si>
    <t>Salidas de elementos del almacén debidamente firmadas por los responsables de los nuevos bienes de Propiedad, planta y Equipo de Canal Capital</t>
  </si>
  <si>
    <t>3  actas de reunión distribuidas de la siguientes manera:
* 2 actas para las tomas físicas de todos los bienes de consumo controlado junto con el registro fotográfico de la actividad
* 1 acta para la toma física aleatoria de Propiedad, Planta y Equipo junto con el registro fotográfico de la actividad
* Informe final de la gran toma física de inventarios de la vigencia, para los bienes de Propiedad, Planta y Equipo de la entidad</t>
  </si>
  <si>
    <t>Brindar asesoría y acompañamiento a las áreas y equipos de la Entidad, para que los procesos de contratación adelantados cumplan con la normatividad vigente y estándares internos definidos. Así como brindar asesoría jurídica para la toma de decisiones con respaldo en el ordenamiento legal vigente, realizando la defensa y activando el aparato jurisdiccional, conforme a los intereses de Canal Capital en los procesos extrajudiciales, judiciales y cobro coactivo, todo esto en el marco de la prevención del daño antijurídico</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</si>
  <si>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
En lo relacionado con los asuntos jurídicos, el proceso inicia con la recepción de información que requiere análisis jurídico tanto interno y externo, y finaliza con la expedición de conceptos, respuestas a derechos de petición asignados a la Oficina Jurídica, contestación de demandas, respuestas a acciones constitucionales, y adelantamiento de procesos de cobro, con el objetivo de recuperar sumas dinerarias a favor de la entidad, así como, instaurar las demandas que resulten del análisis jurídico que se haya realizado a los diferentes casos que se presenten durante el giro ordinario de la actividad de Canal Capital, cuando haya lugar a ello. Así mismo, gestiona las actividades relacionadas con el Comité de Conciliación.</t>
  </si>
  <si>
    <t>Gestión Jurídica y Contractual</t>
  </si>
  <si>
    <t>Control Disciplinario Interno</t>
  </si>
  <si>
    <t xml:space="preserve">Gestión de marca y Comunicaciones </t>
  </si>
  <si>
    <t>Gestión técnica para la producción, realización, emisión y circulación de contenidos</t>
  </si>
  <si>
    <t>afectación reputacional y/o económicas por el favorecimiento a un oferente en un proceso de contratación por acción u omisión generada con dolo, presión de superiores o terceros,</t>
  </si>
  <si>
    <t>Profesional especializado grado 03 del área jurídica y los contratistas que prestan servicios como abogados de primera línea y asesor jurídico de la Entidad y la asesora jurídica de la Dirección Operativa</t>
  </si>
  <si>
    <t>investigaciones o sanciones disciplinarias</t>
  </si>
  <si>
    <t xml:space="preserve">por recibir o solicitar beneficios económicos o de otra índole   a nombre propio o de terceros con el fin de facilitar copias de material audiovisual </t>
  </si>
  <si>
    <t>debido al desconocimiento u omisión del procedimiento frente a los requisitos que se deben tener en cuenta para la entrega de las copias, las tarifas o los costos incurridos.</t>
  </si>
  <si>
    <t>sanciones  o investigaciones disciplinarias y/o fiscales</t>
  </si>
  <si>
    <t>por realizar cobros no autorizados a nombre propio o de un  tercero  para el otorgamiento de permisos de retransmisión de señal (OPA),</t>
  </si>
  <si>
    <t>debido a la  falta de comunicación  interna y desatención de los pasos o requisitos publicados en la Guía de trámites.</t>
  </si>
  <si>
    <t xml:space="preserve">
Cada vez que reciba una solicitud de copia de material audiovisual adelanta el registro en el formato AAUT-FT-008 SEGUIMIENTO Y CONTROL DE PQRS y en el sistema Bogotá te escucha de toda la información pertinente
revisando el cumplimiento de los requisitos establecidos en la  Guía de trámites y servicios de Bogotá - Copias de material audiovisual, así como de lo establecido en el procedimiento AAUT-PD-001 ATENCIÓN Y RESPUESTA A REQUERIMIENTOS DE LA CIUDADANIA con el fin de dar trámite y gestión oportuna a dichas peticiones.</t>
  </si>
  <si>
    <t>1. 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</si>
  <si>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diariamente realizan el seguimiento y registro en el formato "MDCC-FT-013 continuidad diaria de emisión", en cumplimiento de los procedimientos y manuales internos que describen la actividad, con el fin validar que los contenidos puestos en la parrilla den cumplimiento a los planes de programación de los canales de televisión.</t>
  </si>
  <si>
    <t>1 El profesional especializado grado 3 de Programación, el auxiliar de Tráfico o el contratista designado para tal fin presenta al director operativo, al menos una vez al mes, las parrillas mensuales y las novedades, para su aprobación.
2. El auxiliar grado 4 de Programación (parrilla principal) o contratista que presta servicios para la elaboración de play list de eureka remite diariamente a las áreas competentes la continuidad de emisión, a través de correo electrónico,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con la entidad.
En caso de que se evidencie la materialización del riesgo, el profesional especializado grado 3 de Programación, o el director operativo, elevará el caso ante la instancia interna respectiva.</t>
  </si>
  <si>
    <t>Profesional especializado grado 3 de programación o la persona designada en caso de vacancia por cualquier motivo
Auxiliar de tráfico
o la persona designada en caso de vacancia por cualquier motivo
Profesional especializado grado 3 de Técnica   o la persona designada en caso de vacancia por cualquier motivo (para la actividad de control 3)</t>
  </si>
  <si>
    <t>Debido a la manipulación y/o direccionamiento de aspectos técnicos dentro de la información precontractual por parte del equipo del área Técnica, para la adquisición de equipos y servicios asociados al proceso.</t>
  </si>
  <si>
    <t xml:space="preserve">En caso de que se requiera la restauración de la información se solicitará soporte al proveedor a través de los canales correspondientes y el ingeniero de infraestructura realiza la restauración requerida o en caso de incumplimiento  por parte del proveedor se realizarán los trámites jurídicos determinados entre las partes. </t>
  </si>
  <si>
    <t xml:space="preserve">Técnico grado 2 de Servicios Administrativos  </t>
  </si>
  <si>
    <t>Actas de reuniones firmadas por el área de Servicios Administrativos junto con registro fotográfico de las tomas físicas realizadas e informe final de la gran toma física de inventarios de la vigencia</t>
  </si>
  <si>
    <t xml:space="preserve">
debido a:
1. Manipulación de estudios previos, de mercado y anexos técnicos que impidan intencionalmente la participación de mejores oferentes, o
2. Adjudicación sin el lleno de requisitos legales de contratación
</t>
  </si>
  <si>
    <t xml:space="preserve">
permitiendo direccionar hacia una persona natural o jurídica, grupo y/o firma en particular, la suscripción de un contrato determinado </t>
  </si>
  <si>
    <t xml:space="preserve">adelanta la verificación del cumplimiento de los lineamientos establecidos en el AGJC-CN-MN-001 MANUAL DE CONTRATACIÓN, teniendo en cuenta lo descrito en la sección ETAPAS DEL PROCESO DE CONTRATACIÓN - ETAPA DE PLANEACIÓN - Estudios y documentos previos respecto a la idoneidad y experiencia del oferente, requisitos habilitantes y calificantes, aplicación del régimen contractual y aplicación de la modalidad de selección, de conformidad con la necesidad planteada por la dependencia solicitante de la contratación. Lo anterior se realiza cada vez que un área solicitante radica el estudio previo y anexos al área jurídica.
Los soportes de la verificación realizada corresponde a:
1. Los correos electrónicos y agendamiento de reuniones (cuando aplique) 
2. La trazabilidad en el software de gestión contractual
</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</si>
  <si>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
2. Actualización semestral de los requisitos de copia de material audiovisual registrados en la Guía de trámites y servicios del distrito.
3. Socialización de los requisitos registrados en la Guía de trámites y servicios del distrito a los procesos que intervienen en el suministro de copias de material audiovisual.</t>
  </si>
  <si>
    <t>1.  Comunicación enviada a las áreas competentes a través de correo electrónico.
2. Guía de trámites y servicios actualizada.
3. Comunicación de socialización de requisitos.</t>
  </si>
  <si>
    <t>Por influencia externa o por presión de un tercero, amenazas y/o sobornos</t>
  </si>
  <si>
    <t>Realizar las verificaciones de cumplimiento de perfil del cargo a través de los siguientes formatos:
1. Diligenciamiento del formato VERIFICACIÓN DEL CUMPLIMIENTO DE PERFIL DEL CARGO  AGTH-FT-036
2. Diligenciamiento del formato LISTA DE VERIFICACIÓN INTERNA DE DOCUMENTOS PARA LA VINCULACIÓN EN PLANTA AGTH-FT-064</t>
  </si>
  <si>
    <t>Formatos diligenciados / vinculaciones realizadas.</t>
  </si>
  <si>
    <t>Formulario Google de control de asistencia a jornada de transferencia de información o comunicado interno enviado o grabación de la jornada de transferencia de información o capturas de pantalla de la reunión realizada y agendamientos a reunión o similares</t>
  </si>
  <si>
    <t xml:space="preserve">.
En caso de identificar desviaciones  sobre los valores facturados y/o negligencia en la aplicación del procedimiento se adelantarán los ajuste necesarios, registrando un acta de reunión, correo u otra comunicación evidenciando la verificación realizada.
</t>
  </si>
  <si>
    <t>1.  Comunicación enviada a las áreas competentes/2
2. Actualización de los requisitos del OPA registrados en la Guía de trámites y servicios/2
3. Comunicación donde se socialicen los requisitos registrados en la Guía de trámites y servicios del distrito/2</t>
  </si>
  <si>
    <t xml:space="preserve">investigaciones disciplinarias, penales y/o fiscales, indagaciones y/o sanciones </t>
  </si>
  <si>
    <t>por omisión de observaciones detectadas o uso inadecuado de la información; al recibir y/o solicitar dádivas o beneficios a nombre propio o de terceros</t>
  </si>
  <si>
    <t>por falta de conocimiento y/o incumplimiento de los lineamientos de evaluación, seguimiento y de confidencialidad y uso de la información.</t>
  </si>
  <si>
    <t>1. Revisión, actualización y socialización del procedimiento AUDITORIAS DE GESTIÓN [CCSE-PD-002].
2. Revisión, actualización y socialización del procedimiento SEGUIMIENTOS [CCSE-PD-003].
3. Revisión y/o actualización, socialización del MANUAL DE AUDITORÍA INTERNA [CCSE-MN-001].</t>
  </si>
  <si>
    <t xml:space="preserve">1. Documentos revisados, actualizados y publicados en la intranet. 
2. Acta(s) de reunión de socialización de ajustes realizados. </t>
  </si>
  <si>
    <t>1.Documentos revisados, actualizados y socializados/3</t>
  </si>
  <si>
    <t>1. Revisión y modificación del Plan de Fomento de la Cultura del Autocontrol. 
2. Realizar seguimiento al Plan de Fomento de la Cultura del Autocontrol mínimo una (1) vez al mes.
3. Realizar una (1) socialización institucional sobre el ESTATUTO DE AUDITORIA [CCSE-PO-003]</t>
  </si>
  <si>
    <t xml:space="preserve">1. Plan de Fomento de la Cultura del Autocontrol [Modificado].
2. Seguimientos al Plan de Fomento de la Cultura del Autocontrol. 
3. Listado de asistencia y presentación de socialización institucional del estatuto de auditoría. </t>
  </si>
  <si>
    <t>1. Plan de fomento modificado/1
2. Seguimientos adelantados/11
3. Socialización institucional del estatuto de auditoría/1</t>
  </si>
  <si>
    <t>1. Revisar y/o actualizar el Código de Ética del Auditor - Canal Capital.
2. Suscribir el Compromiso Ético del Auditor Interno al inicio de la nueva contratación- Canal Capital y remitir al expediente de cada integrante de la OCI [a la firma de contrato nuevo].
3. Socializar y evaluar a los integrantes de la OCI, sobre el Código de Ética del Auditor y el Código de Integridad.
4. Realizar una capacitación en materia de Gestión Antisoborno y prevención del riesgo de lavado de activos y financiación del terrorismo (SARLAFT).</t>
  </si>
  <si>
    <t>1. Código de ética revisado y/o actualizado. 
2. Acta de reunión de socialización del documento revisado y/o actualizado.
3. Compromiso ético del auditor suscrito.
4. Acta de reunión y/o listado de asistencia de capacitación en gestión Antisoborno y SARLAFT.</t>
  </si>
  <si>
    <t>1. Documento revisado y/o actualizado y socializado/1
2. Compromiso ético del auditor suscrito en el expediente de cada integrante de la OCI.
3. Capacitación en gestión Antisoborno y SARLAFT/1</t>
  </si>
  <si>
    <t xml:space="preserve">1. Revisar y/o actualizar y socializar el Estatuto de Auditoría - Canal Capital
2. Revisar y/o actualizar y socializar el Manual de Auditoría Interna - Canal Capital
3. Adelantar capacitación en materia de confidencialidad y uso de la información para el equipo de la Oficina de Control Interno. </t>
  </si>
  <si>
    <t>Universo</t>
  </si>
  <si>
    <t>Plazo de ejecución</t>
  </si>
  <si>
    <t>Fecha Inicio</t>
  </si>
  <si>
    <t>Fecha Finalización</t>
  </si>
  <si>
    <t>1. Fecha seguimiento</t>
  </si>
  <si>
    <t>2. Evidencias o soportes ejecución acción de mejora</t>
  </si>
  <si>
    <t>3. Actividades realizadas  a la fecha</t>
  </si>
  <si>
    <t>4. Resultado del indicador</t>
  </si>
  <si>
    <t>5. Alerta</t>
  </si>
  <si>
    <t>6. Análisis - Seguimiento OCI</t>
  </si>
  <si>
    <t>7. Auditor que realizó el seguimiento</t>
  </si>
  <si>
    <r>
      <t xml:space="preserve">Riesgo 
</t>
    </r>
    <r>
      <rPr>
        <sz val="8"/>
        <rFont val="Tahoma"/>
        <family val="2"/>
      </rPr>
      <t>(¿Qué puede suceder?)</t>
    </r>
  </si>
  <si>
    <r>
      <t xml:space="preserve">Probabilidad o Frecuencia
</t>
    </r>
    <r>
      <rPr>
        <sz val="8"/>
        <rFont val="Tahoma"/>
        <family val="2"/>
      </rPr>
      <t>(Sobre las causas)</t>
    </r>
  </si>
  <si>
    <r>
      <t xml:space="preserve">Impacto
</t>
    </r>
    <r>
      <rPr>
        <sz val="8"/>
        <rFont val="Tahoma"/>
        <family val="2"/>
      </rPr>
      <t>(Sobre las consecuencias)</t>
    </r>
  </si>
  <si>
    <r>
      <t xml:space="preserve">Total Nivel de Exposición
</t>
    </r>
    <r>
      <rPr>
        <sz val="8"/>
        <rFont val="Tahoma"/>
        <family val="2"/>
      </rPr>
      <t>(F x I)</t>
    </r>
  </si>
  <si>
    <r>
      <t xml:space="preserve">Total Nivel de Exposición ajustado 
</t>
    </r>
    <r>
      <rPr>
        <sz val="8"/>
        <rFont val="Tahoma"/>
        <family val="2"/>
      </rPr>
      <t>(F' x I')</t>
    </r>
  </si>
  <si>
    <r>
      <t xml:space="preserve">1. Correo electrónico de asignación de permisos y/o "herramienta  control de acceso/permisos a las plataformas del equipo digital" de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y reporte del ingeniero de infraestructura sobre el funcionamiento de la página web
</t>
    </r>
    <r>
      <rPr>
        <b/>
        <sz val="8"/>
        <rFont val="Tahoma"/>
        <family val="2"/>
      </rPr>
      <t>Nota</t>
    </r>
    <r>
      <rPr>
        <sz val="8"/>
        <rFont val="Tahoma"/>
        <family val="2"/>
      </rPr>
      <t>: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r>
  </si>
  <si>
    <r>
      <t xml:space="preserve">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t>
    </r>
    <r>
      <rPr>
        <b/>
        <sz val="8"/>
        <rFont val="Tahoma"/>
        <family val="2"/>
      </rPr>
      <t>Nota</t>
    </r>
    <r>
      <rPr>
        <sz val="8"/>
        <rFont val="Tahoma"/>
        <family val="2"/>
      </rPr>
      <t>:
Los controles establecidos por el Área Jurídica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t>
    </r>
  </si>
  <si>
    <t>Mónica Virgüéz</t>
  </si>
  <si>
    <t>01_Fecha de certificado Vs Fecha de Radicación
 02_Informe de Ordenes de pago
 03_Informe de Radicación y Orden de Pago 
 04_Informe de Planillas</t>
  </si>
  <si>
    <t>01_Documentos Actualizados 
02_Conciliaciones entre áreas
03_Informes de gestión</t>
  </si>
  <si>
    <t>No se presentan soportes para el periodo de reporte.</t>
  </si>
  <si>
    <t>1. Consolidado "1.  Plan de manejo Riesgo Corrup 2024 1er T PRODUCCIÓN"
2. Presentación Power Point
3. Control de asistencia
4. Correo electrónico de envio 
5. Lineamientos de solicitud de transporte de personas
6. Lineamientos para generar requerimientos</t>
  </si>
  <si>
    <r>
      <rPr>
        <b/>
        <sz val="8"/>
        <color theme="1"/>
        <rFont val="Tahoma"/>
        <family val="2"/>
      </rPr>
      <t>Reporte Producción:</t>
    </r>
    <r>
      <rPr>
        <sz val="8"/>
        <color theme="1"/>
        <rFont val="Tahoma"/>
        <family val="2"/>
      </rPr>
      <t xml:space="preserve"> Durante el cuatrimestre se realizó una jornada de socialización y sensibilización a los equipos de producción sobre los lineamientos de solicitud y legalización de recursos logisticos. Asi mismo, se realizó el envío de correo electrónico de de los lineamientos  de solicitud y legalización de recursos logisticos.
</t>
    </r>
    <r>
      <rPr>
        <b/>
        <sz val="8"/>
        <color theme="1"/>
        <rFont val="Tahoma"/>
        <family val="2"/>
      </rPr>
      <t>Análisis OCI:</t>
    </r>
    <r>
      <rPr>
        <sz val="8"/>
        <color theme="1"/>
        <rFont val="Tahoma"/>
        <family val="2"/>
      </rPr>
      <t xml:space="preserve"> Se verificó reporte de la socialización realizada y correo electrónico con los lineamientos en febrero de 2024. Según el indicador de la actividad y la fecha de terminación, se califica "En Proceso". Se evidenció para este trimestre que el área de Planeación acogió la recomendación de la Oficina de Control Interno frente a asesorar y estandarizar el inicio y fin de las acciones de los planes de manejo de riesgos del mapa de riesgos, para que se ejecuten dentro de la vigencia. </t>
    </r>
  </si>
  <si>
    <r>
      <t xml:space="preserve">
</t>
    </r>
    <r>
      <rPr>
        <b/>
        <sz val="8"/>
        <color theme="1"/>
        <rFont val="Tahoma"/>
        <family val="2"/>
      </rPr>
      <t>Análisis OCI:</t>
    </r>
    <r>
      <rPr>
        <sz val="8"/>
        <color theme="1"/>
        <rFont val="Tahoma"/>
        <family val="2"/>
      </rPr>
      <t xml:space="preserve"> De acuerdo con el reporte del área, se califica </t>
    </r>
    <r>
      <rPr>
        <b/>
        <sz val="8"/>
        <color theme="1"/>
        <rFont val="Tahoma"/>
        <family val="2"/>
      </rPr>
      <t>"Sin iniciar"</t>
    </r>
    <r>
      <rPr>
        <sz val="8"/>
        <color theme="1"/>
        <rFont val="Tahoma"/>
        <family val="2"/>
      </rPr>
      <t>.</t>
    </r>
  </si>
  <si>
    <r>
      <t xml:space="preserve">
</t>
    </r>
    <r>
      <rPr>
        <b/>
        <sz val="8"/>
        <color theme="1"/>
        <rFont val="Tahoma"/>
        <family val="2"/>
      </rPr>
      <t xml:space="preserve">Análisis OCI: </t>
    </r>
    <r>
      <rPr>
        <sz val="8"/>
        <color theme="1"/>
        <rFont val="Tahoma"/>
        <family val="2"/>
      </rPr>
      <t xml:space="preserve">De acuerdo con el reporte del área, se califica </t>
    </r>
    <r>
      <rPr>
        <b/>
        <sz val="8"/>
        <color theme="1"/>
        <rFont val="Tahoma"/>
        <family val="2"/>
      </rPr>
      <t>"Sin iniciar"</t>
    </r>
    <r>
      <rPr>
        <sz val="8"/>
        <color theme="1"/>
        <rFont val="Tahoma"/>
        <family val="2"/>
      </rPr>
      <t>.</t>
    </r>
  </si>
  <si>
    <t>Se carga en la carpeta como evidencia:
1. Acta en la que el director operativo aprueba la parrilla.
2. Correos electrónicos con la continuidad diaria de emisión.
3. Bitácoras diarias de seguimiento a la emisión</t>
  </si>
  <si>
    <t>Diana Romero</t>
  </si>
  <si>
    <t>1. CTO_078_2024_ETB_ENLACES DE FIBRA OPTICA CAPITAL A RTVC
2. CTO_136_2024_AUTOGAS_COMBUSTIBLE
3. CTO_151_2024_MANTENIMIENTO_UPS_PLANTAS_AIRES
4. CTO_160_2024_SOPORTE_SLA_NYL</t>
  </si>
  <si>
    <t>SIN INICIAR</t>
  </si>
  <si>
    <t>Como evidencia de la realización de este plan de manejo se cuenta con
1. Herramienta drive diligenciada
https://docs.google.com/
spreadsheets/d/
1X35Cn0W2SCgMR2Wn3YCeZw89r0XUd
xlk/edit#gid=1948060793
2. Correo electrónico de revisión por parte del contratista designado para coordinar las actividades del equipo digita</t>
  </si>
  <si>
    <t>EN PROCESO</t>
  </si>
  <si>
    <t>Se remite las Salidas del Almacén de bienes de propiedad, planta y Equipo al 30 de abril de 2024</t>
  </si>
  <si>
    <t>Se remite el acta de reunión y la evidencia fotográfica de la toma fisica de inventarios aleatoria de bienes de Propiedad, Planta y Equipo</t>
  </si>
  <si>
    <t>Durante el primer cuatrimestre de la presente vigencia, se entrego el inventario a los siguientes funcionarios entrantes:
Gerente General
Subdirector Financiero
De lo anterior, se remite los correspondientes correos eléctronicos</t>
  </si>
  <si>
    <t>La actividad de estudios de seguridad para los diferentes puntos donde se presta el servicio, se encuentra pendiente dado que, no se ha suscrito un nuevo contrato de vigilancia en la entidad.</t>
  </si>
  <si>
    <r>
      <rPr>
        <b/>
        <sz val="8"/>
        <color theme="1"/>
        <rFont val="Tahoma"/>
        <family val="2"/>
      </rPr>
      <t>Reporte Programación:</t>
    </r>
    <r>
      <rPr>
        <sz val="8"/>
        <color theme="1"/>
        <rFont val="Tahoma"/>
        <family val="2"/>
      </rPr>
      <t xml:space="preserve"> Durante el periodo de reporte, se realizó el control sin anomalías. Derivado de ello:
1. Se cuenta con las evidencias de la validación de la parrilla por parte de la Dirección Operativa.
2. Se tiene evidencia de los correos electrónicos de envío de la continuidad y las bitácoras.
</t>
    </r>
    <r>
      <rPr>
        <b/>
        <sz val="8"/>
        <color theme="1"/>
        <rFont val="Tahoma"/>
        <family val="2"/>
      </rPr>
      <t>Análisis OCI:</t>
    </r>
    <r>
      <rPr>
        <sz val="8"/>
        <color theme="1"/>
        <rFont val="Tahoma"/>
        <family val="2"/>
      </rPr>
      <t xml:space="preserve"> Se verifican los soportes remitidos evidenciando que:
1, Durante el primer cuatrimestre de 2024, se realizó de manera mensual la aprobación de la parrrila de Capital y de Eureka  por parte del Director Opetarivo.
2.  Se evidencian los correos electrónicos remitidos de manera diaría  durante el primer cuatrimestre  con la parrila tanto de Capital como de Eureka, para conocimiento del Jefe de Programación y  demás  áreas competentes.
3.  Se evidencia el diligenciamiento diario durante el primer cuatrimestre de la bitácotaa de emisión por parte de los auxiliares del máster de emisión.
Teniendo en cuenta que las actividades del plan de tratamiento de riesgos se deben seguir ejecutando a lo largo de la vigencia,  se califica con estado </t>
    </r>
    <r>
      <rPr>
        <b/>
        <sz val="8"/>
        <color theme="1"/>
        <rFont val="Tahoma"/>
        <family val="2"/>
      </rPr>
      <t>"En proceso"</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t>
    </r>
  </si>
  <si>
    <r>
      <rPr>
        <b/>
        <sz val="8"/>
        <color theme="1"/>
        <rFont val="Tahoma"/>
        <family val="2"/>
      </rPr>
      <t>Reporte Servicios Administrativos:</t>
    </r>
    <r>
      <rPr>
        <sz val="8"/>
        <color theme="1"/>
        <rFont val="Tahoma"/>
        <family val="2"/>
      </rPr>
      <t xml:space="preserve"> La actividad de estudios de seguridad para los diferentes puntos donde se presta el servicio, se encuentra pendiente dado que, no se ha suscrito un nuevo contrato de vigilancia en la entidad.
</t>
    </r>
    <r>
      <rPr>
        <b/>
        <sz val="8"/>
        <color theme="1"/>
        <rFont val="Tahoma"/>
        <family val="2"/>
      </rPr>
      <t>Análisis OCI:</t>
    </r>
    <r>
      <rPr>
        <sz val="8"/>
        <color theme="1"/>
        <rFont val="Tahoma"/>
        <family val="2"/>
      </rPr>
      <t xml:space="preserve"> De conformidad con lo indicado por el área  se califica con estado </t>
    </r>
    <r>
      <rPr>
        <b/>
        <sz val="8"/>
        <color theme="1"/>
        <rFont val="Tahoma"/>
        <family val="2"/>
      </rPr>
      <t>"Sin Iniciar"</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t>
    </r>
    <r>
      <rPr>
        <b/>
        <sz val="8"/>
        <color theme="1"/>
        <rFont val="Tahoma"/>
        <family val="2"/>
      </rPr>
      <t xml:space="preserve"> "debido a exceso en la discrecionalidad del flujo de información relacionada"</t>
    </r>
    <r>
      <rPr>
        <sz val="8"/>
        <color theme="1"/>
        <rFont val="Tahoma"/>
        <family val="2"/>
      </rPr>
      <t xml:space="preserve"> no se entiende  en el contexto del riesgo identificado</t>
    </r>
  </si>
  <si>
    <t>PRIMER SEGUIMIENTO 2024</t>
  </si>
  <si>
    <t>Jizeth Gonzalez</t>
  </si>
  <si>
    <r>
      <rPr>
        <b/>
        <sz val="8"/>
        <color theme="1"/>
        <rFont val="Tahoma"/>
        <family val="2"/>
      </rPr>
      <t>Reporte Digital:</t>
    </r>
    <r>
      <rPr>
        <sz val="8"/>
        <color theme="1"/>
        <rFont val="Tahoma"/>
        <family val="2"/>
      </rPr>
      <t xml:space="preserve"> Durante el cuatrimestre se realizó la revisión de los permisos de acceso con el contratista designado para coordinar las actividades del equipo digital el 26 de marzo y se cuenta con los soportes de la ejecución. En el marco del periodo de reporte no se evidencio la materialización del riesgo
</t>
    </r>
    <r>
      <rPr>
        <b/>
        <sz val="8"/>
        <color theme="1"/>
        <rFont val="Tahoma"/>
        <family val="2"/>
      </rPr>
      <t>Análisis OCI:</t>
    </r>
    <r>
      <rPr>
        <sz val="8"/>
        <color theme="1"/>
        <rFont val="Tahoma"/>
        <family val="2"/>
      </rPr>
      <t xml:space="preserve"> Se verifican los soportes remitidos evidenciando que para el primer cuatrimestre se adelantó la veriicación del control de acceso a las plataformas digitales dado a los colaboradores vinculados al equipo digital. No se reportan  que se hayan presentados hechos relacionados con alteraciones, manipulaciones o falsificaciones de la información publicada.
Teniendo en cuenta que las actividades del plan de tratamiento de riesgos de deben seguir ejecutando a lo largo de la vigencia,  se califica con estado </t>
    </r>
    <r>
      <rPr>
        <b/>
        <sz val="8"/>
        <color theme="1"/>
        <rFont val="Tahoma"/>
        <family val="2"/>
      </rPr>
      <t xml:space="preserve">"En proceso". </t>
    </r>
    <r>
      <rPr>
        <sz val="8"/>
        <color theme="1"/>
        <rFont val="Tahoma"/>
        <family val="2"/>
      </rPr>
      <t xml:space="preserve">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t>
    </r>
  </si>
  <si>
    <t>Reportes de información mensual en el SPI a través del enalce: https://drive.google.com/drive/u/1/folders/1yTHirP7rK0FBLHO-ZV_20HCfmOczpPWF
Reporte de información en el sistema SEGPLAN para el primer trimestre del año</t>
  </si>
  <si>
    <r>
      <t xml:space="preserve">Reporte Planeación: </t>
    </r>
    <r>
      <rPr>
        <sz val="8"/>
        <color theme="1"/>
        <rFont val="Tahoma"/>
        <family val="2"/>
      </rPr>
      <t>Durante el primer cuatrimestre se llevaron a cabo seguimientos a la ejecución de los proyectos de inversión en el aplicativo SPI cuyo insumo contribuye en el reporte de información en el sistema SEGPLAN, con el desarrollo de esta actividad es posible hacer una validación de información lo que permite reducir el riesgos de inconsistencia en los reportes realizados y dejar mayor trazabilidad en la información reportada.</t>
    </r>
    <r>
      <rPr>
        <b/>
        <sz val="8"/>
        <color theme="1"/>
        <rFont val="Tahoma"/>
        <family val="2"/>
      </rPr>
      <t xml:space="preserve">
Análisis OCI: </t>
    </r>
    <r>
      <rPr>
        <sz val="8"/>
        <color theme="1"/>
        <rFont val="Tahoma"/>
        <family val="2"/>
      </rPr>
      <t>Se remite por parte del área las fichas 7505 (v51) y 7511 (v45), así como el reporte realizado al SEGPLAN; sin embargo, dado que el enlace remitido no cuenta con los permisos de consulta requeridos, no es posible determinar que se adelantó la consolidación del reporte de información mensual. Así mismo, es importante adelantar la revisión de la formulación del riesgo, los controles (teniendo en cuenta que la revisión de los soportes de las áreas no constituye un control preventivo), así mismo, no se estbalece el soporte generado de la revisión adelantada, ni de las acciones en caso de encontrar desviaciones del control. Lo anterior, de conformidad con lo definido en el Manual de Administración del Riesgo de la entidad y la Guía para la Administración del Riesgo y el diseño de controles en entidades públicas, Versión 6. Teniendo en cuenta lo anterior se califica la acción</t>
    </r>
    <r>
      <rPr>
        <b/>
        <sz val="8"/>
        <color theme="1"/>
        <rFont val="Tahoma"/>
        <family val="2"/>
      </rPr>
      <t xml:space="preserve"> "En Proceso". </t>
    </r>
  </si>
  <si>
    <t>Riesgo corrupción 1er cuat 2024 Proy Estrat</t>
  </si>
  <si>
    <r>
      <t xml:space="preserve">Reporte P. Estrategicos: </t>
    </r>
    <r>
      <rPr>
        <sz val="8"/>
        <color theme="1"/>
        <rFont val="Tahoma"/>
        <family val="2"/>
      </rPr>
      <t xml:space="preserve">De acuerdo con el plan de manejo establecido en la matriz de riesgos de corrupción 2024, se ha realizado el seguimiento ejecutivo a las cuentas durante el periodo de reporte, lo anterior para atender de manera preventiva la ocurrencia de este riesgo. Los soportes de la realización del control se consolidó en el formato "MCOM-FT-019. SEGUIMIENTO A LA GESTION COMERCIAL Y MERCADEO". Se remiten dos enlaces. Durante el periodo de reporte el riesgo no se materializó.
</t>
    </r>
    <r>
      <rPr>
        <b/>
        <sz val="8"/>
        <color theme="1"/>
        <rFont val="Tahoma"/>
        <family val="2"/>
      </rPr>
      <t xml:space="preserve">Análisis OCI: </t>
    </r>
    <r>
      <rPr>
        <sz val="8"/>
        <color theme="1"/>
        <rFont val="Tahoma"/>
        <family val="2"/>
      </rPr>
      <t xml:space="preserve">Teniendo en cuenta la actividad de control se adelantan los seguimientos a la gestión comercial y de comunicaciones semanalmente desde el 3 de enero, de igual manera, teniendo en cuenta los soportes no se adelantó la remisión de las reuniones de tráfico. Se recomienda al área, no adelantar modificaciones sobre la herramienta de reporte de avances y soportes, de manera que el equipo de la Oficina de Control Interno pueda adelantar la evaluación correspondiente a lo formulado. 
Teniendo en cuenta lo anterior, la actividad se califica </t>
    </r>
    <r>
      <rPr>
        <b/>
        <sz val="8"/>
        <color theme="1"/>
        <rFont val="Tahoma"/>
        <family val="2"/>
      </rPr>
      <t>"En Proceso"</t>
    </r>
    <r>
      <rPr>
        <sz val="8"/>
        <color theme="1"/>
        <rFont val="Tahoma"/>
        <family val="2"/>
      </rPr>
      <t xml:space="preserve"> y se recomienda al área remitir la totalidad de soportes mencionados para los futuros seguimientos. </t>
    </r>
  </si>
  <si>
    <r>
      <t xml:space="preserve">Reporte Sistemas: </t>
    </r>
    <r>
      <rPr>
        <sz val="8"/>
        <color theme="1"/>
        <rFont val="Tahoma"/>
        <family val="2"/>
      </rPr>
      <t xml:space="preserve">Durante el periodo del reporte se suscribió el proceso contractual: WEB SOLUTION TI, con la revisión detallada de los anexos técnicos del proceso.
</t>
    </r>
    <r>
      <rPr>
        <b/>
        <sz val="8"/>
        <color theme="1"/>
        <rFont val="Tahoma"/>
        <family val="2"/>
      </rPr>
      <t xml:space="preserve">Análisis OCI: </t>
    </r>
    <r>
      <rPr>
        <sz val="8"/>
        <color theme="1"/>
        <rFont val="Tahoma"/>
        <family val="2"/>
      </rPr>
      <t xml:space="preserve">Se remite por parte del área un documento word denominado anexo técnico; sin embargo, no es posible evidenciar que sea la versión final utilizada para el proceso de contratación; así mismo, es importante que el área revise su objetivo (ya que es el mismo de gestión documental), al igual que el riesgo, dado que este es un riesgo contractual que se deberá ser identificado por el área competente. Es importante que se revise cómo este tipo de riesgos puede afectar el objetivo, por ejemplo, otorgar el acceso (indebido) a un equipo por presión de un tercero o para beneficio propio, uso de información privilegiada, entre otros relacionados con su quehacer. 
Teniendo en cuenta lo anterior, se califica la acción </t>
    </r>
    <r>
      <rPr>
        <b/>
        <sz val="8"/>
        <color theme="1"/>
        <rFont val="Tahoma"/>
        <family val="2"/>
      </rPr>
      <t>"En Proceso"</t>
    </r>
    <r>
      <rPr>
        <sz val="8"/>
        <color theme="1"/>
        <rFont val="Tahoma"/>
        <family val="2"/>
      </rPr>
      <t xml:space="preserve"> y se recomienda al área solicitar el apoyo y/o acompañamiento requerido para modificar y/o actualizar el riesgo identificado, así como sus controles y valoración. </t>
    </r>
  </si>
  <si>
    <t>Estudio Técnico</t>
  </si>
  <si>
    <t>Estudio orevio</t>
  </si>
  <si>
    <r>
      <t xml:space="preserve">Reporte Sistemas: </t>
    </r>
    <r>
      <rPr>
        <sz val="8"/>
        <color theme="1"/>
        <rFont val="Tahoma"/>
        <family val="2"/>
      </rPr>
      <t xml:space="preserve">Durante el periodo del reporte se suscribió el proceso contractual:  WEB SOLUTION TI, con su respectivo estudio previo.
</t>
    </r>
    <r>
      <rPr>
        <b/>
        <sz val="8"/>
        <color theme="1"/>
        <rFont val="Tahoma"/>
        <family val="2"/>
      </rPr>
      <t xml:space="preserve">Análisis OCI: </t>
    </r>
    <r>
      <rPr>
        <sz val="8"/>
        <color theme="1"/>
        <rFont val="Tahoma"/>
        <family val="2"/>
      </rPr>
      <t xml:space="preserve">Se remite por parte del área un documento word denominado estudio previo; sin embargo, no es posible evidenciar que sea la versión final utilizada para el proceso de contratación; así mismo, es importante que el área revise su objetivo (ya que es el mismo de gestión documental), al igual que el riesgo, dado que este es un riesgo contractual que se deberá ser identificado por el área competente. Es importante que se revise cómo este tipo de riesgos puede afectar el objetivo, por ejemplo, otorgar el acceso (indebido) a un equipo por presión de un tercero o para beneficio propio, uso de información privilegiada, entre otros relacionados con su quehacer. 
Teniendo en cuenta lo anterior, se califica la acción </t>
    </r>
    <r>
      <rPr>
        <b/>
        <sz val="8"/>
        <color theme="1"/>
        <rFont val="Tahoma"/>
        <family val="2"/>
      </rPr>
      <t xml:space="preserve">"En Proceso" </t>
    </r>
    <r>
      <rPr>
        <sz val="8"/>
        <color theme="1"/>
        <rFont val="Tahoma"/>
        <family val="2"/>
      </rPr>
      <t xml:space="preserve">y se recomienda al área solicitar el apoyo y/o acompañamiento requerido para modificar y/o actualizar el riesgo identificado, así como sus controles y valoración. </t>
    </r>
  </si>
  <si>
    <t>https://drive.google.com/drive/u/1/folders/16m_1RnUZ_Xxo1Clq1bzlmRkgvz-A2P6F</t>
  </si>
  <si>
    <r>
      <t xml:space="preserve">Reporte G. Documental: </t>
    </r>
    <r>
      <rPr>
        <sz val="8"/>
        <color theme="1"/>
        <rFont val="Tahoma"/>
        <family val="2"/>
      </rPr>
      <t xml:space="preserve">Se da cumplimiento a las solicitudes realizdas en el primer cuatrimestre del 2024
</t>
    </r>
    <r>
      <rPr>
        <b/>
        <sz val="8"/>
        <color theme="1"/>
        <rFont val="Tahoma"/>
        <family val="2"/>
      </rPr>
      <t xml:space="preserve">Análisis OCI: </t>
    </r>
    <r>
      <rPr>
        <sz val="8"/>
        <color theme="1"/>
        <rFont val="Tahoma"/>
        <family val="2"/>
      </rPr>
      <t xml:space="preserve">Se procede a la verificación de los soportes remitidos por el área, observando que se cuenta con los correos de solicitud de expedientes; sin embargo, no es remitida la base de datos (mencionada como soporte) con el fin de adelantar la evaluación correspondiente, de igual manera, se recomienda adelantar la revisión del objetivo del proceso (teniendo en cuenta que es el mismo de Sistemas), con el fin de establecer la pertinencia del riesgo identificado. 
Teniendo en cuenta lo anterior, la acción se califica </t>
    </r>
    <r>
      <rPr>
        <b/>
        <sz val="8"/>
        <color theme="1"/>
        <rFont val="Tahoma"/>
        <family val="2"/>
      </rPr>
      <t>"En Proceso"</t>
    </r>
    <r>
      <rPr>
        <sz val="8"/>
        <color theme="1"/>
        <rFont val="Tahoma"/>
        <family val="2"/>
      </rPr>
      <t xml:space="preserve"> y se recomienda al área remitir la totalidad de información relacionada para la evaluación correspondiente.</t>
    </r>
  </si>
  <si>
    <r>
      <rPr>
        <b/>
        <sz val="8"/>
        <color theme="1"/>
        <rFont val="Tahoma"/>
        <family val="2"/>
      </rPr>
      <t>Reporte Servicios Administrativos:</t>
    </r>
    <r>
      <rPr>
        <sz val="8"/>
        <color theme="1"/>
        <rFont val="Tahoma"/>
        <family val="2"/>
      </rPr>
      <t xml:space="preserve"> Se remite las Salidas del  Almacén de bienes de propiedad, planta y Equipo al 30 de abril de 2024
</t>
    </r>
    <r>
      <rPr>
        <b/>
        <sz val="8"/>
        <color theme="1"/>
        <rFont val="Tahoma"/>
        <family val="2"/>
      </rPr>
      <t>Análisis OCI:</t>
    </r>
    <r>
      <rPr>
        <sz val="8"/>
        <color theme="1"/>
        <rFont val="Tahoma"/>
        <family val="2"/>
      </rPr>
      <t xml:space="preserve"> Se verifican los soportes remitidos evidenciando que: Los soportes de salida del almacén cuentan con las respectivas firmas del  responsable del área tanto de origen como de destino del bien. Teniendo en cuenta que la actividad del plan de tratamiento de riesgos se debe seguir ejecutando a lo largo de la vigencia,  se califica con estado </t>
    </r>
    <r>
      <rPr>
        <b/>
        <sz val="8"/>
        <color theme="1"/>
        <rFont val="Tahoma"/>
        <family val="2"/>
      </rPr>
      <t>"En proceso"</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 </t>
    </r>
    <r>
      <rPr>
        <b/>
        <sz val="8"/>
        <color theme="1"/>
        <rFont val="Tahoma"/>
        <family val="2"/>
      </rPr>
      <t xml:space="preserve">"debido a exceso en la discrecionalidad del flujo de información relacionada" </t>
    </r>
    <r>
      <rPr>
        <sz val="8"/>
        <color theme="1"/>
        <rFont val="Tahoma"/>
        <family val="2"/>
      </rPr>
      <t>no se entiende  en el contexto del riesgo identificado.</t>
    </r>
  </si>
  <si>
    <r>
      <rPr>
        <b/>
        <sz val="8"/>
        <color theme="1"/>
        <rFont val="Tahoma"/>
        <family val="2"/>
      </rPr>
      <t>Reporte Servicios Administrativos:</t>
    </r>
    <r>
      <rPr>
        <sz val="8"/>
        <color theme="1"/>
        <rFont val="Tahoma"/>
        <family val="2"/>
      </rPr>
      <t xml:space="preserve"> Se remite el acta de reunión y la evidencia fotográfica de la toma fisica de inventarios aleatoria de bienes de Propiedad, Planta y Equipo
</t>
    </r>
    <r>
      <rPr>
        <b/>
        <sz val="8"/>
        <color theme="1"/>
        <rFont val="Tahoma"/>
        <family val="2"/>
      </rPr>
      <t>Análisis OCI:</t>
    </r>
    <r>
      <rPr>
        <sz val="8"/>
        <color theme="1"/>
        <rFont val="Tahoma"/>
        <family val="2"/>
      </rPr>
      <t xml:space="preserve"> Se verifican los soportes remitidos evidenciando que: Se realizó una  toma física  aleatoria a los bienes a cargo del área Técnica. Teniendo en cuenta que el resto de las actividades del plan de tratamiento de riesgos se van a ejecutar a lo largo de la vigencia,  se califica con estado </t>
    </r>
    <r>
      <rPr>
        <b/>
        <sz val="8"/>
        <color theme="1"/>
        <rFont val="Tahoma"/>
        <family val="2"/>
      </rPr>
      <t>"En proceso"</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 </t>
    </r>
    <r>
      <rPr>
        <b/>
        <sz val="8"/>
        <color theme="1"/>
        <rFont val="Tahoma"/>
        <family val="2"/>
      </rPr>
      <t xml:space="preserve">"debido a exceso en la discrecionalidad del flujo de información relacionada" </t>
    </r>
    <r>
      <rPr>
        <sz val="8"/>
        <color theme="1"/>
        <rFont val="Tahoma"/>
        <family val="2"/>
      </rPr>
      <t>no se entiende  en el contexto del riesgo identificado.</t>
    </r>
  </si>
  <si>
    <r>
      <rPr>
        <b/>
        <sz val="8"/>
        <color theme="1"/>
        <rFont val="Tahoma"/>
        <family val="2"/>
      </rPr>
      <t>Reporte Servicios Administrativos:</t>
    </r>
    <r>
      <rPr>
        <sz val="8"/>
        <color theme="1"/>
        <rFont val="Tahoma"/>
        <family val="2"/>
      </rPr>
      <t xml:space="preserve"> Durante el primer cuatrimestre de la presente vigencia, se entrego el inventario a los siguientes funcionarios entrantes: Gerente General - Subdirector Financiero. De lo anterior, se remite los correspondientes correos eléctronicos
</t>
    </r>
    <r>
      <rPr>
        <b/>
        <sz val="8"/>
        <color theme="1"/>
        <rFont val="Tahoma"/>
        <family val="2"/>
      </rPr>
      <t>Análisis OCI:</t>
    </r>
    <r>
      <rPr>
        <sz val="8"/>
        <color theme="1"/>
        <rFont val="Tahoma"/>
        <family val="2"/>
      </rPr>
      <t xml:space="preserve"> Se verifican los soportes remitidos evidenciando que: Se realizó a través del correo electrónico institucional la entrega de los inventarios asignados a los cargos de Gerente General y Subdirector Financiero. Teniendo en cuenta que durante la vigencia se puede presentar el ingreso de nuevos funcionarios a Capital,  se califica con estado </t>
    </r>
    <r>
      <rPr>
        <b/>
        <sz val="8"/>
        <color theme="1"/>
        <rFont val="Tahoma"/>
        <family val="2"/>
      </rPr>
      <t>"En proceso"</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 </t>
    </r>
    <r>
      <rPr>
        <b/>
        <sz val="8"/>
        <color theme="1"/>
        <rFont val="Tahoma"/>
        <family val="2"/>
      </rPr>
      <t>"debido a exceso en la discrecionalidad del flujo de información relacionada"</t>
    </r>
    <r>
      <rPr>
        <sz val="8"/>
        <color theme="1"/>
        <rFont val="Tahoma"/>
        <family val="2"/>
      </rPr>
      <t xml:space="preserve"> no se entiende  en el contexto del riesgo identificado</t>
    </r>
  </si>
  <si>
    <r>
      <rPr>
        <b/>
        <sz val="8"/>
        <color theme="1"/>
        <rFont val="Tahoma"/>
        <family val="2"/>
      </rPr>
      <t>Reporte S. Financiera:</t>
    </r>
    <r>
      <rPr>
        <sz val="8"/>
        <color theme="1"/>
        <rFont val="Tahoma"/>
        <family val="2"/>
      </rPr>
      <t xml:space="preserve"> 1. Se adjunta informe de cuentas de enero a abril, validando los días que transcurren desde la emisión del documento hasta la fecha de radicación. 2. Se genera informe de ordpago validando los días de pago a partir de su fecha de radicación, se adjunta informe de enero a marzo. 3. Se remite informe del área de radicación donde se evidencian las cuentas radicadas del total de cuentas tramitadas. 4. Se realiza seguimiento de las cuentas radicadas verificando que cuenten con asignación de orden de pago y planilla. Se adjuntan los informes del Drive y de Ordapgo de los meses de enero, febrero, marzo y abril.
</t>
    </r>
    <r>
      <rPr>
        <b/>
        <sz val="8"/>
        <color theme="1"/>
        <rFont val="Tahoma"/>
        <family val="2"/>
      </rPr>
      <t xml:space="preserve">
Análisis OCI: </t>
    </r>
    <r>
      <rPr>
        <sz val="8"/>
        <color theme="1"/>
        <rFont val="Tahoma"/>
        <family val="2"/>
      </rPr>
      <t xml:space="preserve">Se verificó reporte de Ordpago de enero a abril de 2024. Según el indicador de la actividad y la fecha de terminación, se califica </t>
    </r>
    <r>
      <rPr>
        <b/>
        <sz val="8"/>
        <color theme="1"/>
        <rFont val="Tahoma"/>
        <family val="2"/>
      </rPr>
      <t>"En Proceso"</t>
    </r>
    <r>
      <rPr>
        <sz val="8"/>
        <color theme="1"/>
        <rFont val="Tahoma"/>
        <family val="2"/>
      </rPr>
      <t xml:space="preserve">. Se recomienda a la Subdirección Financiera revisar el soporte de la actividad de control establecido para el cargue y reporte de los mismos. En este periodo se evidencian 3 soportes adicionales. Se evidenció para este trimestre que el área de Planeación acogió la recomendación de la Oficina de Control Interno frente a asesorar y estandarizar el inicio y fin de las acciones de los planes de manejo de riesgos del mapa de riesgos, para que se ejecuten dentro de la vigencia. </t>
    </r>
  </si>
  <si>
    <r>
      <rPr>
        <b/>
        <sz val="8"/>
        <color theme="1"/>
        <rFont val="Tahoma"/>
        <family val="2"/>
      </rPr>
      <t>Reporte S. Financiera:</t>
    </r>
    <r>
      <rPr>
        <sz val="8"/>
        <color theme="1"/>
        <rFont val="Tahoma"/>
        <family val="2"/>
      </rPr>
      <t xml:space="preserve"> 1. Se adjuntan los documentos actualizados en la Subdirección Financiera. 
 2. Se adjuntan conciliaciones de: 2.1 Conciliaciones Bancarias, 2.2 Conciliaciones Cartera, 2.3 Concilliaciones de Consumo, 2.4 Conciliaciones de PPyE, 3. Se adjuntan los informes de gestión del mes de enero, febrero y marzo.</t>
    </r>
    <r>
      <rPr>
        <b/>
        <sz val="8"/>
        <color theme="1"/>
        <rFont val="Tahoma"/>
        <family val="2"/>
      </rPr>
      <t xml:space="preserve">
Análisis OCI: </t>
    </r>
    <r>
      <rPr>
        <sz val="8"/>
        <color theme="1"/>
        <rFont val="Tahoma"/>
        <family val="2"/>
      </rPr>
      <t xml:space="preserve">Se verificó la indormación reportada. Se evidenciaron 7 documentos del proceso actualizados en el primer cuatrimestre de 2024 y conciliaciones de enero a marzo de 2024.Sin embargo de los informes de gestión sólo se remitieron enero y febrero. Según el indicador de la actividad y la fecha de terminación, se califica </t>
    </r>
    <r>
      <rPr>
        <b/>
        <sz val="8"/>
        <color theme="1"/>
        <rFont val="Tahoma"/>
        <family val="2"/>
      </rPr>
      <t>"En Proceso"</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t>
    </r>
  </si>
  <si>
    <t>Se remiten como soporte del cumplimiento del control:
1. Un comunicado interno del 12 enero 
2. Solicitud de agendamiento de capacitación, agendamiento, grabación de la reunión, material presentado, control de asistencia y evaluaciones</t>
  </si>
  <si>
    <t>Henry Beltrán</t>
  </si>
  <si>
    <r>
      <rPr>
        <b/>
        <sz val="8"/>
        <color theme="1"/>
        <rFont val="Tahoma"/>
        <family val="2"/>
      </rPr>
      <t xml:space="preserve">Reporte juridica: </t>
    </r>
    <r>
      <rPr>
        <sz val="8"/>
        <color theme="1"/>
        <rFont val="Tahoma"/>
        <family val="2"/>
      </rPr>
      <t xml:space="preserve">Durante el 1er cuatrimestre se realizaron dos acciones relacionadas con el plan de manejo diseñado para el riesgo de corrupción: 1. Se envió un comunicado interno del 12 enero donde se informa sobre la actualizacion (versión 12) del manual de contratación el cual fue adoptado mediante resolución 185 del 28 de diciembre de 2023. 2. Se coordinó y realizó capacitación el 22 de abril de 2024 con relación al manual de contratacion.
</t>
    </r>
    <r>
      <rPr>
        <b/>
        <sz val="8"/>
        <color theme="1"/>
        <rFont val="Tahoma"/>
        <family val="2"/>
      </rPr>
      <t xml:space="preserve">Analisis OCI: </t>
    </r>
    <r>
      <rPr>
        <sz val="8"/>
        <color theme="1"/>
        <rFont val="Tahoma"/>
        <family val="2"/>
      </rPr>
      <t xml:space="preserve">Revisado los soportes reportados y analizados respecto al reporte realizado por el area , se avisa que se da cumplimiento a las dos actividades programadas. Se tiene la capacitacion del 22 de abrilñ y el comunicado interno del 12 de enero. 
De esta forma se tienen los soportes de las dos jornadas de transferencia de conocimiento. Por lo anterior se califica como </t>
    </r>
    <r>
      <rPr>
        <b/>
        <sz val="8"/>
        <color theme="1"/>
        <rFont val="Tahoma"/>
        <family val="2"/>
      </rPr>
      <t>"En Proceso"</t>
    </r>
    <r>
      <rPr>
        <sz val="8"/>
        <color theme="1"/>
        <rFont val="Tahoma"/>
        <family val="2"/>
      </rPr>
      <t xml:space="preserve"> teniendo en cuenta que la fecha de ejecución se encuentra programada hasta el 31 de diciembre de 2024. </t>
    </r>
  </si>
  <si>
    <t>"1. Correo electrónico de envío.
2. Guía de trámites actualizada.
3. Correo electrónico de socialización."</t>
  </si>
  <si>
    <r>
      <t xml:space="preserve">Reporte S. Ciudadano: </t>
    </r>
    <r>
      <rPr>
        <sz val="8"/>
        <color theme="1"/>
        <rFont val="Tahoma"/>
        <family val="2"/>
      </rPr>
      <t xml:space="preserve">1. Se envió en el mes de abril un correo a las áreas socializando el debido cumplimiento del procedimiento establecido AAUT-PD-001 ATENCIÓN Y RESPUESTA A REQUERIMIENTOS DE LA CIUDADANIA, específicamente del punto de control de la actividad tres.
2. Se actualizó la guía de tramites y servicios del distrito. 3. Se envío correo a las áreas competentes con los requisitos registrados en la Guía de trámites y servicios del distrito.
</t>
    </r>
    <r>
      <rPr>
        <b/>
        <sz val="8"/>
        <color theme="1"/>
        <rFont val="Tahoma"/>
        <family val="2"/>
      </rPr>
      <t xml:space="preserve">Análisis OCI: </t>
    </r>
    <r>
      <rPr>
        <sz val="8"/>
        <color theme="1"/>
        <rFont val="Tahoma"/>
        <family val="2"/>
      </rPr>
      <t xml:space="preserve">Se adelanta la revisión de los soportes remitidos de ejecución de las actividades de control observando los correos remitidos con la socialización de los requisitos registrados en la Guía de Trámites y Servicios para acceder al material audiovisual, a las áreas misionales respectivas. Frente a la actualización del trámite en la página respectiva (Guía de trámites y servicios) no se observa la fecha de actualización, por lo que se recomienda al área efectuar la remisión de los soportes respectivos que permita evidenciar lo correpsondiente para la adecuada evaluación. 
Teniendo en cuenta lo anterior, se califica la acción </t>
    </r>
    <r>
      <rPr>
        <b/>
        <sz val="8"/>
        <color theme="1"/>
        <rFont val="Tahoma"/>
        <family val="2"/>
      </rPr>
      <t>"En Proceso"</t>
    </r>
    <r>
      <rPr>
        <sz val="8"/>
        <color theme="1"/>
        <rFont val="Tahoma"/>
        <family val="2"/>
      </rPr>
      <t xml:space="preserve">. </t>
    </r>
  </si>
  <si>
    <t>1. Guía de trámites actualizada.
2.https://bogota.gov.co/servicios/guia-de-tramites-y-servicios/copias-de-material-audiovisual-opa</t>
  </si>
  <si>
    <r>
      <rPr>
        <b/>
        <sz val="8"/>
        <color theme="1"/>
        <rFont val="Tahoma"/>
        <family val="2"/>
      </rPr>
      <t xml:space="preserve">Reporte S. Ciudadano: </t>
    </r>
    <r>
      <rPr>
        <sz val="8"/>
        <color theme="1"/>
        <rFont val="Tahoma"/>
        <family val="2"/>
      </rPr>
      <t xml:space="preserve">Se actualizó en el mes de enero el valor de las copias de material audiovisual de acuerdo al incremento del IPC.
</t>
    </r>
    <r>
      <rPr>
        <b/>
        <sz val="8"/>
        <color theme="1"/>
        <rFont val="Tahoma"/>
        <family val="2"/>
      </rPr>
      <t xml:space="preserve">Análisis OCI: </t>
    </r>
    <r>
      <rPr>
        <sz val="8"/>
        <color theme="1"/>
        <rFont val="Tahoma"/>
        <family val="2"/>
      </rPr>
      <t xml:space="preserve">Se remite por parte del área el soporte de la página respectiva (Guía de trámites y servicios); sin embargo, no se observa la fecha de actualización , por lo que se recomienda al área efectuar la remisión de los soportes respectivos que permita evidenciar lo correpsondiente para la adecuada evaluación. Teniendo en cuenta lo anterior, se califica la acción </t>
    </r>
    <r>
      <rPr>
        <b/>
        <sz val="8"/>
        <color theme="1"/>
        <rFont val="Tahoma"/>
        <family val="2"/>
      </rPr>
      <t>"En Proceso"</t>
    </r>
    <r>
      <rPr>
        <sz val="8"/>
        <color theme="1"/>
        <rFont val="Tahoma"/>
        <family val="2"/>
      </rPr>
      <t xml:space="preserve">. </t>
    </r>
  </si>
  <si>
    <t xml:space="preserve">Plan de formento de la cultura del autocontrol con el seguimiento adelantado. </t>
  </si>
  <si>
    <t>Compromisos suscritos por parte del equipo de la Oficina de Control Interno para el primer contrato de 2024.</t>
  </si>
  <si>
    <r>
      <t xml:space="preserve">Análisis OCI: </t>
    </r>
    <r>
      <rPr>
        <sz val="8"/>
        <color theme="1"/>
        <rFont val="Tahoma"/>
        <family val="2"/>
      </rPr>
      <t xml:space="preserve">A la fecha no se ha adelantado la ejecuión de las actividades formuladas, por lo cual se califica la acción </t>
    </r>
    <r>
      <rPr>
        <b/>
        <sz val="8"/>
        <color theme="1"/>
        <rFont val="Tahoma"/>
        <family val="2"/>
      </rPr>
      <t>"Sin Iniciar"</t>
    </r>
    <r>
      <rPr>
        <sz val="8"/>
        <color theme="1"/>
        <rFont val="Tahoma"/>
        <family val="2"/>
      </rPr>
      <t xml:space="preserve">. </t>
    </r>
  </si>
  <si>
    <r>
      <t xml:space="preserve">Análisis OCI: </t>
    </r>
    <r>
      <rPr>
        <sz val="8"/>
        <color theme="1"/>
        <rFont val="Tahoma"/>
        <family val="2"/>
      </rPr>
      <t xml:space="preserve">Se adelantó la formulación del plan de fomento de la cultura del autocontrol, herramienta en la cual se registra el seguimiento de las actividades formuladas para la vigencia. Teniendo en cuenta lo anterior, se califica la acción como </t>
    </r>
    <r>
      <rPr>
        <b/>
        <sz val="8"/>
        <color theme="1"/>
        <rFont val="Tahoma"/>
        <family val="2"/>
      </rPr>
      <t>"En Proceso"</t>
    </r>
    <r>
      <rPr>
        <sz val="8"/>
        <color theme="1"/>
        <rFont val="Tahoma"/>
        <family val="2"/>
      </rPr>
      <t xml:space="preserve">. </t>
    </r>
  </si>
  <si>
    <r>
      <t xml:space="preserve">Análisis OCI: </t>
    </r>
    <r>
      <rPr>
        <sz val="8"/>
        <color theme="1"/>
        <rFont val="Tahoma"/>
        <family val="2"/>
      </rPr>
      <t xml:space="preserve">Se realizó la suscripción del compromiso ético por parte del equipo de la Oficina de Control Interno para el primer contrato de la vigencia 2024, los cuales fueron remitidos con el primer informe de la cuenta para que repose en los expedientes respectivos. Teniendo en cuenta lo anterior, se califica la acción </t>
    </r>
    <r>
      <rPr>
        <b/>
        <sz val="8"/>
        <color theme="1"/>
        <rFont val="Tahoma"/>
        <family val="2"/>
      </rPr>
      <t>"En Proceso"</t>
    </r>
    <r>
      <rPr>
        <sz val="8"/>
        <color theme="1"/>
        <rFont val="Tahoma"/>
        <family val="2"/>
      </rPr>
      <t xml:space="preserve">. </t>
    </r>
  </si>
  <si>
    <t>Citación de reunión de la Oficina de Control Interno.</t>
  </si>
  <si>
    <r>
      <t xml:space="preserve">Análisis OCI: </t>
    </r>
    <r>
      <rPr>
        <sz val="8"/>
        <color theme="1"/>
        <rFont val="Tahoma"/>
        <family val="2"/>
      </rPr>
      <t xml:space="preserve">Se efectuó la capacitación en materia de confidencialidad y uso de la información al equipo de la Oficina de Control Interno por parte del Jefe de esta el 15 de marzo de 2024. Teniendo en cuenta lo anterior, se califica la acción </t>
    </r>
    <r>
      <rPr>
        <b/>
        <sz val="8"/>
        <color theme="1"/>
        <rFont val="Tahoma"/>
        <family val="2"/>
      </rPr>
      <t>"En Proceso"</t>
    </r>
    <r>
      <rPr>
        <sz val="8"/>
        <color theme="1"/>
        <rFont val="Tahoma"/>
        <family val="2"/>
      </rPr>
      <t>.</t>
    </r>
  </si>
  <si>
    <t>Mapa de Riesgos de Corrupción
Versión 2
Fecha de publicación: 11/04/2024
Primer Seguimiento vigencia 2024
Oficina de Control Interno</t>
  </si>
  <si>
    <t>02-2024</t>
  </si>
  <si>
    <t>Se publica el documento Matriz de Riesgos de Corrupción en su segunda versión, atendiendo la solicitud de actualización del equipo del proceso digital de la entidad.</t>
  </si>
  <si>
    <r>
      <rPr>
        <b/>
        <sz val="8"/>
        <color theme="1"/>
        <rFont val="Tahoma"/>
        <family val="2"/>
      </rPr>
      <t>Reporte Técnica:</t>
    </r>
    <r>
      <rPr>
        <sz val="8"/>
        <color theme="1"/>
        <rFont val="Tahoma"/>
        <family val="2"/>
      </rPr>
      <t xml:space="preserve"> Durante el periodo a reportar siguiendo los lineamientos brindados por el área jurídica se llevo acabo el proceso de SIP (Solicitud de Información a Proveedores), a través de la plataforma transaccional SECOP II, con el fin de dar transparencia y publicidad a los procesos. A continuación, se relacionan los procesos de contratación suscritos durante el 1er cuatrimestre: 1. CTO_078_2024_ETB_ENLACES DE FIBRA OPTICA CAPITAL A RTVC 2. CTO_136_2024_AUTOGAS_COMBUSTIBLE 3. CTO_151_2024_MANTENIMIENTO_UPS_PLANTAS_AIRES 4. CTO_160_2024_SOPORTE_SLA_NYL
</t>
    </r>
    <r>
      <rPr>
        <b/>
        <sz val="8"/>
        <color theme="1"/>
        <rFont val="Tahoma"/>
        <family val="2"/>
      </rPr>
      <t>Análisis OCI:</t>
    </r>
    <r>
      <rPr>
        <sz val="8"/>
        <color theme="1"/>
        <rFont val="Tahoma"/>
        <family val="2"/>
      </rPr>
      <t xml:space="preserve"> Se verifican los soportes remitidos evidenciando que para el primer cuatrimestre se adelantó por parte del área Técnica cuatro procesos de contratación, Sin embargo en la carpeta de evidencias se cargaron sólo las minutas contractuales, y la orden de compra para el caso de la compra de combustible, teniendo en cuenta lo indicado en la columna </t>
    </r>
    <r>
      <rPr>
        <b/>
        <sz val="8"/>
        <color theme="1"/>
        <rFont val="Tahoma"/>
        <family val="2"/>
      </rPr>
      <t>"AR Soportes"</t>
    </r>
    <r>
      <rPr>
        <sz val="8"/>
        <color theme="1"/>
        <rFont val="Tahoma"/>
        <family val="2"/>
      </rPr>
      <t xml:space="preserve">, se espera que el área cargue los documentos  o se remita un enlace donde estos puedan consultarse,  que permitan evidenciar que el profesional especializado Grado 3 del área técnica realizó las actividades de control propuestas en el plan de tratamiento:
Teniendo en cuenta que los soportes del plan de tratamiento no fueron cargados en la carpeta  dispuesta por la OCI se califica con estado </t>
    </r>
    <r>
      <rPr>
        <b/>
        <sz val="8"/>
        <color theme="1"/>
        <rFont val="Tahoma"/>
        <family val="2"/>
      </rPr>
      <t xml:space="preserve">"Sin Iniciar" </t>
    </r>
    <r>
      <rPr>
        <sz val="8"/>
        <color theme="1"/>
        <rFont val="Tahoma"/>
        <family val="2"/>
      </rPr>
      <t>y se recomienda adelantar el cargue correspondiente para el próximo reporte, para poder indicar el grando de avance en la ejecución del plan de tratamiento del  riesgo.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que realicen retroalimentación al proceso puesto que la identificación del riesgo presenta oportunidades de mejora en la redacción del mismo, y es pertinente revisar si hay otros posibles actos de corrupción en temas que no tengan que ver con la contratación, sino en actividades propias  del proceso, que afectan el objetivo del mismo.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</si>
</sst>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quot;$&quot;\ * #,##0.00_-;_-&quot;$&quot;\ * &quot;-&quot;??_-;_-@_-"/>
  </numFmts>
  <fonts count="29"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0"/>
      <color theme="1"/>
      <name val="Arial"/>
      <family val="2"/>
    </font>
    <font>
      <sz val="9"/>
      <color theme="1"/>
      <name val="Arial"/>
      <family val="2"/>
    </font>
    <font>
      <b/>
      <sz val="10"/>
      <color theme="1"/>
      <name val="Arial"/>
      <family val="2"/>
    </font>
    <font>
      <sz val="11"/>
      <color theme="1"/>
      <name val="Calibri"/>
      <family val="2"/>
      <scheme val="minor"/>
    </font>
    <font>
      <sz val="10"/>
      <name val="Arial Narrow"/>
      <family val="2"/>
    </font>
    <font>
      <sz val="10"/>
      <name val="Arial Narrow"/>
      <family val="2"/>
      <charset val="1"/>
    </font>
    <font>
      <sz val="8"/>
      <name val="Calibri"/>
      <family val="2"/>
      <scheme val="minor"/>
    </font>
    <font>
      <sz val="10"/>
      <color theme="1"/>
      <name val="Arial Narrow"/>
      <family val="2"/>
    </font>
    <font>
      <b/>
      <sz val="9"/>
      <color rgb="FF000000"/>
      <name val="Arial"/>
      <family val="2"/>
    </font>
    <font>
      <sz val="9"/>
      <color theme="1"/>
      <name val="Symbol"/>
      <family val="1"/>
      <charset val="2"/>
    </font>
    <font>
      <sz val="9"/>
      <color rgb="FF000000"/>
      <name val="Arial"/>
      <family val="2"/>
    </font>
    <font>
      <b/>
      <sz val="8"/>
      <color theme="1"/>
      <name val="Tahoma"/>
      <family val="2"/>
    </font>
    <font>
      <b/>
      <sz val="9"/>
      <color theme="1"/>
      <name val="Tahoma"/>
      <family val="2"/>
    </font>
    <font>
      <sz val="8"/>
      <color theme="1"/>
      <name val="Tahoma"/>
      <family val="2"/>
    </font>
    <font>
      <sz val="8"/>
      <name val="Tahoma"/>
      <family val="2"/>
    </font>
    <font>
      <b/>
      <sz val="8"/>
      <name val="Tahoma"/>
      <family val="2"/>
    </font>
    <font>
      <b/>
      <sz val="8"/>
      <color theme="0"/>
      <name val="Tahoma"/>
      <family val="2"/>
    </font>
    <font>
      <sz val="9"/>
      <color rgb="FF1F1F1F"/>
      <name val="Arial"/>
      <family val="2"/>
    </font>
    <font>
      <sz val="9"/>
      <color theme="1"/>
      <name val="Tahoma"/>
      <family val="2"/>
    </font>
    <font>
      <u/>
      <sz val="11"/>
      <color theme="10"/>
      <name val="Calibri"/>
      <family val="2"/>
      <scheme val="minor"/>
    </font>
    <font>
      <u/>
      <sz val="8"/>
      <color theme="10"/>
      <name val="Tahoma"/>
      <family val="2"/>
    </font>
  </fonts>
  <fills count="20">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499984740745262"/>
        <bgColor indexed="64"/>
      </patternFill>
    </fill>
    <fill>
      <patternFill patternType="solid">
        <fgColor theme="7" tint="0.79998168889431442"/>
        <bgColor indexed="64"/>
      </patternFill>
    </fill>
  </fills>
  <borders count="62">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9">
    <xf numFmtId="0" fontId="0" fillId="0" borderId="0"/>
    <xf numFmtId="0" fontId="2" fillId="0" borderId="0"/>
    <xf numFmtId="0" fontId="7" fillId="0" borderId="0"/>
    <xf numFmtId="0" fontId="7" fillId="0" borderId="0"/>
    <xf numFmtId="9" fontId="11" fillId="0" borderId="0" applyFont="0" applyFill="0" applyBorder="0" applyAlignment="0" applyProtection="0"/>
    <xf numFmtId="0" fontId="2" fillId="0" borderId="0"/>
    <xf numFmtId="0" fontId="2" fillId="0" borderId="0"/>
    <xf numFmtId="164" fontId="11" fillId="0" borderId="0" applyFont="0" applyFill="0" applyBorder="0" applyAlignment="0" applyProtection="0"/>
    <xf numFmtId="0" fontId="27" fillId="0" borderId="0" applyNumberFormat="0" applyFill="0" applyBorder="0" applyAlignment="0" applyProtection="0"/>
  </cellStyleXfs>
  <cellXfs count="360">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1"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23" xfId="0" applyBorder="1"/>
    <xf numFmtId="0" fontId="12"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4" xfId="0" applyFont="1" applyBorder="1" applyAlignment="1">
      <alignment horizontal="center" vertical="center"/>
    </xf>
    <xf numFmtId="0" fontId="7" fillId="0" borderId="35" xfId="0" applyFont="1" applyBorder="1" applyAlignment="1">
      <alignment vertical="center" wrapText="1"/>
    </xf>
    <xf numFmtId="0" fontId="7" fillId="0" borderId="36" xfId="0" applyFont="1" applyBorder="1" applyAlignment="1">
      <alignment vertical="center" wrapText="1"/>
    </xf>
    <xf numFmtId="0" fontId="7" fillId="0" borderId="34" xfId="0" applyFont="1" applyBorder="1" applyAlignment="1">
      <alignment vertical="center" wrapText="1"/>
    </xf>
    <xf numFmtId="0" fontId="12" fillId="0" borderId="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4" xfId="0" applyFont="1" applyBorder="1" applyAlignment="1">
      <alignment horizontal="center" vertical="center" wrapText="1"/>
    </xf>
    <xf numFmtId="0" fontId="5" fillId="2" borderId="4" xfId="1" applyFont="1" applyFill="1" applyBorder="1" applyAlignment="1">
      <alignment vertical="center" wrapText="1"/>
    </xf>
    <xf numFmtId="0" fontId="16" fillId="4" borderId="24" xfId="0" applyFont="1" applyFill="1" applyBorder="1" applyAlignment="1">
      <alignment horizontal="center" vertical="center" wrapText="1"/>
    </xf>
    <xf numFmtId="0" fontId="9" fillId="0" borderId="37" xfId="0" applyFont="1" applyBorder="1" applyAlignment="1">
      <alignment horizontal="left" vertical="center" wrapText="1" indent="5"/>
    </xf>
    <xf numFmtId="0" fontId="9" fillId="0" borderId="26" xfId="0" applyFont="1" applyBorder="1" applyAlignment="1">
      <alignment horizontal="left" vertical="center" wrapText="1" indent="5"/>
    </xf>
    <xf numFmtId="0" fontId="8" fillId="0" borderId="37" xfId="0" applyFont="1" applyBorder="1" applyAlignment="1">
      <alignment horizontal="left" vertical="center" wrapText="1" indent="5"/>
    </xf>
    <xf numFmtId="0" fontId="8" fillId="0" borderId="26" xfId="0" applyFont="1" applyBorder="1" applyAlignment="1">
      <alignment horizontal="left" vertical="center" wrapText="1" indent="5"/>
    </xf>
    <xf numFmtId="0" fontId="0" fillId="0" borderId="4" xfId="0" applyBorder="1"/>
    <xf numFmtId="0" fontId="8"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9"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16" fillId="0" borderId="4" xfId="0" applyFont="1" applyBorder="1" applyAlignment="1">
      <alignment horizontal="center" vertical="center" wrapText="1"/>
    </xf>
    <xf numFmtId="0" fontId="16" fillId="4" borderId="41"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 xfId="0" applyFont="1" applyBorder="1" applyAlignment="1">
      <alignment horizontal="justify" vertical="center" wrapText="1"/>
    </xf>
    <xf numFmtId="0" fontId="16" fillId="0" borderId="12" xfId="0" applyFont="1" applyBorder="1" applyAlignment="1">
      <alignment horizontal="justify" vertical="center" wrapText="1"/>
    </xf>
    <xf numFmtId="0" fontId="18"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16" fillId="5" borderId="8" xfId="0" applyFont="1" applyFill="1" applyBorder="1" applyAlignment="1">
      <alignment horizontal="center" vertical="center" wrapText="1"/>
    </xf>
    <xf numFmtId="0" fontId="21" fillId="0" borderId="0" xfId="0" applyFont="1" applyProtection="1">
      <protection locked="0"/>
    </xf>
    <xf numFmtId="0" fontId="19" fillId="0" borderId="0" xfId="0" applyFont="1" applyAlignment="1">
      <alignment vertical="center"/>
    </xf>
    <xf numFmtId="0" fontId="21" fillId="0" borderId="0" xfId="0" applyFont="1" applyAlignment="1" applyProtection="1">
      <alignment horizontal="center"/>
      <protection locked="0"/>
    </xf>
    <xf numFmtId="0" fontId="21" fillId="0" borderId="0" xfId="0" applyFont="1" applyAlignment="1" applyProtection="1">
      <alignment horizontal="center" vertical="center"/>
      <protection locked="0"/>
    </xf>
    <xf numFmtId="17" fontId="21" fillId="0" borderId="0" xfId="0" quotePrefix="1" applyNumberFormat="1" applyFont="1" applyAlignment="1">
      <alignment horizontal="left" vertical="center"/>
    </xf>
    <xf numFmtId="0" fontId="21" fillId="0" borderId="0" xfId="0" applyFont="1" applyAlignment="1">
      <alignment vertical="center"/>
    </xf>
    <xf numFmtId="0" fontId="19" fillId="0" borderId="0" xfId="0" applyFont="1" applyAlignment="1">
      <alignment horizontal="center" vertical="center"/>
    </xf>
    <xf numFmtId="14" fontId="22" fillId="0" borderId="0" xfId="0" applyNumberFormat="1" applyFont="1" applyAlignment="1">
      <alignment horizontal="left" vertical="center"/>
    </xf>
    <xf numFmtId="0" fontId="21" fillId="0" borderId="0" xfId="0" applyFont="1" applyAlignment="1" applyProtection="1">
      <alignment vertical="center"/>
      <protection locked="0"/>
    </xf>
    <xf numFmtId="0" fontId="23" fillId="10" borderId="47" xfId="0" applyFont="1" applyFill="1" applyBorder="1" applyAlignment="1" applyProtection="1">
      <alignment horizontal="center" vertical="center"/>
      <protection locked="0"/>
    </xf>
    <xf numFmtId="0" fontId="23" fillId="10" borderId="42" xfId="0" applyFont="1" applyFill="1" applyBorder="1" applyAlignment="1" applyProtection="1">
      <alignment horizontal="center" vertical="center" wrapText="1"/>
      <protection locked="0"/>
    </xf>
    <xf numFmtId="0" fontId="23" fillId="10" borderId="42" xfId="0" applyFont="1" applyFill="1" applyBorder="1" applyAlignment="1" applyProtection="1">
      <alignment horizontal="center" vertical="center"/>
      <protection locked="0"/>
    </xf>
    <xf numFmtId="0" fontId="23" fillId="11" borderId="54" xfId="0" applyFont="1" applyFill="1" applyBorder="1" applyAlignment="1" applyProtection="1">
      <alignment horizontal="center" vertical="center" wrapText="1"/>
      <protection locked="0"/>
    </xf>
    <xf numFmtId="0" fontId="23" fillId="11" borderId="42" xfId="0" applyFont="1" applyFill="1" applyBorder="1" applyAlignment="1" applyProtection="1">
      <alignment horizontal="center" vertical="center" wrapText="1"/>
      <protection locked="0"/>
    </xf>
    <xf numFmtId="0" fontId="23" fillId="11" borderId="50" xfId="0" applyFont="1" applyFill="1" applyBorder="1" applyAlignment="1" applyProtection="1">
      <alignment horizontal="center" vertical="center" wrapText="1"/>
      <protection locked="0"/>
    </xf>
    <xf numFmtId="0" fontId="23" fillId="17" borderId="42" xfId="0" applyFont="1" applyFill="1" applyBorder="1" applyAlignment="1" applyProtection="1">
      <alignment horizontal="center" vertical="center" wrapText="1"/>
      <protection locked="0"/>
    </xf>
    <xf numFmtId="0" fontId="23" fillId="17" borderId="50" xfId="0" applyFont="1" applyFill="1" applyBorder="1" applyAlignment="1" applyProtection="1">
      <alignment horizontal="center"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7" xfId="0" applyFont="1" applyBorder="1" applyAlignment="1" applyProtection="1">
      <alignment horizontal="center" vertical="center" wrapText="1"/>
      <protection locked="0"/>
    </xf>
    <xf numFmtId="0" fontId="22" fillId="0" borderId="8" xfId="0" applyFont="1" applyBorder="1" applyAlignment="1" applyProtection="1">
      <alignment horizontal="left" vertical="center" wrapText="1"/>
      <protection locked="0"/>
    </xf>
    <xf numFmtId="0" fontId="22" fillId="0" borderId="6" xfId="0" applyFont="1" applyBorder="1" applyAlignment="1" applyProtection="1">
      <alignment horizontal="center" vertical="center" wrapText="1"/>
      <protection locked="0"/>
    </xf>
    <xf numFmtId="0" fontId="22" fillId="0" borderId="7" xfId="0" applyFont="1" applyBorder="1" applyAlignment="1">
      <alignment horizontal="center" vertical="center" wrapText="1"/>
    </xf>
    <xf numFmtId="9" fontId="22" fillId="0" borderId="7" xfId="4" applyFont="1" applyBorder="1" applyAlignment="1" applyProtection="1">
      <alignment horizontal="center" vertical="center" wrapText="1"/>
    </xf>
    <xf numFmtId="0" fontId="22" fillId="0" borderId="51" xfId="0" applyFont="1" applyBorder="1" applyAlignment="1">
      <alignment horizontal="center" vertical="center" wrapText="1"/>
    </xf>
    <xf numFmtId="0" fontId="23" fillId="0" borderId="22" xfId="0" applyFont="1" applyBorder="1" applyAlignment="1">
      <alignment horizontal="center" vertical="center" wrapText="1"/>
    </xf>
    <xf numFmtId="0" fontId="22" fillId="0" borderId="55" xfId="0" applyFont="1" applyBorder="1" applyAlignment="1" applyProtection="1">
      <alignment horizontal="left" vertical="center" wrapText="1"/>
      <protection locked="0"/>
    </xf>
    <xf numFmtId="9" fontId="22" fillId="0" borderId="7" xfId="0" applyNumberFormat="1" applyFont="1" applyBorder="1" applyAlignment="1" applyProtection="1">
      <alignment horizontal="center" vertical="center" wrapText="1"/>
      <protection locked="0"/>
    </xf>
    <xf numFmtId="9" fontId="22" fillId="0" borderId="7" xfId="4" applyFont="1" applyBorder="1" applyAlignment="1" applyProtection="1">
      <alignment horizontal="center" vertical="center" wrapText="1"/>
      <protection locked="0"/>
    </xf>
    <xf numFmtId="9" fontId="22" fillId="0" borderId="6" xfId="0" applyNumberFormat="1" applyFont="1" applyBorder="1" applyAlignment="1">
      <alignment horizontal="center" vertical="center" wrapText="1"/>
    </xf>
    <xf numFmtId="9" fontId="22" fillId="0" borderId="7" xfId="0" applyNumberFormat="1" applyFont="1" applyBorder="1" applyAlignment="1">
      <alignment horizontal="center" vertical="center" wrapText="1"/>
    </xf>
    <xf numFmtId="0" fontId="22" fillId="0" borderId="51" xfId="4" applyNumberFormat="1" applyFont="1" applyFill="1" applyBorder="1" applyAlignment="1" applyProtection="1">
      <alignment horizontal="center" vertical="center" wrapText="1"/>
    </xf>
    <xf numFmtId="0" fontId="22" fillId="0" borderId="56" xfId="0" applyFont="1" applyBorder="1" applyAlignment="1">
      <alignment horizontal="center" vertical="center" wrapText="1"/>
    </xf>
    <xf numFmtId="14" fontId="22" fillId="0" borderId="18" xfId="0" applyNumberFormat="1" applyFont="1" applyBorder="1" applyAlignment="1" applyProtection="1">
      <alignment horizontal="center" vertical="center" wrapText="1"/>
      <protection locked="0"/>
    </xf>
    <xf numFmtId="14" fontId="22" fillId="0" borderId="30" xfId="0" applyNumberFormat="1" applyFont="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22" fillId="0" borderId="10" xfId="0" applyFont="1" applyBorder="1" applyAlignment="1" applyProtection="1">
      <alignment horizontal="left" vertical="center" wrapText="1"/>
      <protection locked="0"/>
    </xf>
    <xf numFmtId="0" fontId="22" fillId="0" borderId="9" xfId="0" applyFont="1" applyBorder="1" applyAlignment="1" applyProtection="1">
      <alignment horizontal="center" vertical="center" wrapText="1"/>
      <protection locked="0"/>
    </xf>
    <xf numFmtId="0" fontId="22" fillId="0" borderId="4" xfId="0" applyFont="1" applyBorder="1" applyAlignment="1">
      <alignment horizontal="center" vertical="center" wrapText="1"/>
    </xf>
    <xf numFmtId="9" fontId="22" fillId="0" borderId="4" xfId="4" applyFont="1" applyBorder="1" applyAlignment="1" applyProtection="1">
      <alignment horizontal="center" vertical="center" wrapText="1"/>
    </xf>
    <xf numFmtId="0" fontId="22" fillId="0" borderId="5" xfId="0" applyFont="1" applyBorder="1" applyAlignment="1">
      <alignment horizontal="center" vertical="center" wrapText="1"/>
    </xf>
    <xf numFmtId="0" fontId="23" fillId="0" borderId="43" xfId="0" applyFont="1" applyBorder="1" applyAlignment="1">
      <alignment horizontal="center" vertical="center" wrapText="1"/>
    </xf>
    <xf numFmtId="0" fontId="22" fillId="0" borderId="16" xfId="0" applyFont="1" applyBorder="1" applyAlignment="1" applyProtection="1">
      <alignment horizontal="left" vertical="center" wrapText="1"/>
      <protection locked="0"/>
    </xf>
    <xf numFmtId="9" fontId="22" fillId="0" borderId="4" xfId="0" applyNumberFormat="1" applyFont="1" applyBorder="1" applyAlignment="1" applyProtection="1">
      <alignment horizontal="center" vertical="center" wrapText="1"/>
      <protection locked="0"/>
    </xf>
    <xf numFmtId="9" fontId="22" fillId="0" borderId="4" xfId="4" applyFont="1" applyBorder="1" applyAlignment="1" applyProtection="1">
      <alignment horizontal="center" vertical="center" wrapText="1"/>
      <protection locked="0"/>
    </xf>
    <xf numFmtId="9" fontId="22" fillId="0" borderId="9" xfId="0" applyNumberFormat="1" applyFont="1" applyBorder="1" applyAlignment="1">
      <alignment horizontal="center" vertical="center" wrapText="1"/>
    </xf>
    <xf numFmtId="9" fontId="22" fillId="0" borderId="4" xfId="0" applyNumberFormat="1" applyFont="1" applyBorder="1" applyAlignment="1">
      <alignment horizontal="center" vertical="center" wrapText="1"/>
    </xf>
    <xf numFmtId="0" fontId="22" fillId="0" borderId="5" xfId="4" applyNumberFormat="1" applyFont="1" applyFill="1" applyBorder="1" applyAlignment="1" applyProtection="1">
      <alignment horizontal="center" vertical="center" wrapText="1"/>
    </xf>
    <xf numFmtId="0" fontId="22" fillId="0" borderId="46" xfId="0" applyFont="1" applyBorder="1" applyAlignment="1">
      <alignment horizontal="center" vertical="center" wrapText="1"/>
    </xf>
    <xf numFmtId="14" fontId="22" fillId="0" borderId="4" xfId="0" applyNumberFormat="1" applyFont="1" applyBorder="1" applyAlignment="1" applyProtection="1">
      <alignment horizontal="center" vertical="center" wrapText="1"/>
      <protection locked="0"/>
    </xf>
    <xf numFmtId="0" fontId="22" fillId="2" borderId="4" xfId="0" applyFont="1" applyFill="1" applyBorder="1" applyAlignment="1" applyProtection="1">
      <alignment horizontal="left" vertical="center" wrapText="1"/>
      <protection locked="0"/>
    </xf>
    <xf numFmtId="0" fontId="22" fillId="2" borderId="16"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center" vertical="center" wrapText="1"/>
      <protection locked="0"/>
    </xf>
    <xf numFmtId="0" fontId="21" fillId="0" borderId="9"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4" xfId="0" applyFont="1" applyBorder="1" applyAlignment="1" applyProtection="1">
      <alignment horizontal="center" vertical="center"/>
      <protection locked="0"/>
    </xf>
    <xf numFmtId="9" fontId="21" fillId="0" borderId="14" xfId="4" applyFont="1" applyBorder="1" applyAlignment="1" applyProtection="1">
      <alignment horizontal="center" vertical="center"/>
    </xf>
    <xf numFmtId="0" fontId="21" fillId="0" borderId="14" xfId="0" applyFont="1" applyBorder="1" applyAlignment="1">
      <alignment horizontal="center" vertical="center"/>
    </xf>
    <xf numFmtId="0" fontId="21" fillId="0" borderId="4" xfId="0" applyFont="1" applyBorder="1" applyAlignment="1" applyProtection="1">
      <alignment horizontal="justify" vertical="center" wrapText="1"/>
      <protection locked="0"/>
    </xf>
    <xf numFmtId="15" fontId="21" fillId="0" borderId="14" xfId="0" applyNumberFormat="1" applyFont="1" applyBorder="1" applyAlignment="1" applyProtection="1">
      <alignment horizontal="center" vertical="center"/>
      <protection locked="0"/>
    </xf>
    <xf numFmtId="0" fontId="21" fillId="0" borderId="4" xfId="0" applyFont="1" applyBorder="1" applyAlignment="1" applyProtection="1">
      <alignment horizontal="center" vertical="center" wrapText="1"/>
      <protection locked="0"/>
    </xf>
    <xf numFmtId="0" fontId="22" fillId="5" borderId="4" xfId="0" applyFont="1" applyFill="1" applyBorder="1" applyAlignment="1" applyProtection="1">
      <alignment horizontal="left" vertical="center" wrapText="1"/>
      <protection locked="0"/>
    </xf>
    <xf numFmtId="0" fontId="25" fillId="0" borderId="0" xfId="0" applyFont="1" applyAlignment="1">
      <alignment vertical="center" wrapText="1"/>
    </xf>
    <xf numFmtId="0" fontId="21" fillId="0" borderId="4" xfId="0" applyFont="1" applyBorder="1" applyAlignment="1" applyProtection="1">
      <alignment vertical="center" wrapText="1"/>
      <protection locked="0"/>
    </xf>
    <xf numFmtId="14" fontId="21" fillId="0" borderId="4" xfId="0" applyNumberFormat="1" applyFont="1" applyBorder="1" applyAlignment="1" applyProtection="1">
      <alignment horizontal="center" vertical="center"/>
      <protection locked="0"/>
    </xf>
    <xf numFmtId="0" fontId="21" fillId="2" borderId="14" xfId="0" applyFont="1" applyFill="1" applyBorder="1" applyAlignment="1">
      <alignment horizontal="center" vertical="center"/>
    </xf>
    <xf numFmtId="0" fontId="21" fillId="0" borderId="14" xfId="0" applyFont="1" applyBorder="1" applyAlignment="1" applyProtection="1">
      <alignment horizontal="center" vertical="center"/>
      <protection locked="0"/>
    </xf>
    <xf numFmtId="0" fontId="21" fillId="0" borderId="14" xfId="0" applyFont="1" applyBorder="1" applyAlignment="1" applyProtection="1">
      <alignment vertical="center" wrapText="1"/>
      <protection locked="0"/>
    </xf>
    <xf numFmtId="0" fontId="21" fillId="0" borderId="0" xfId="0" applyFont="1" applyAlignment="1">
      <alignment horizontal="center" vertical="center"/>
    </xf>
    <xf numFmtId="0" fontId="21" fillId="0" borderId="4" xfId="0" applyFont="1" applyBorder="1" applyAlignment="1" applyProtection="1">
      <alignment vertical="center"/>
      <protection locked="0"/>
    </xf>
    <xf numFmtId="0" fontId="22" fillId="0" borderId="51" xfId="0" applyFont="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1" fillId="0" borderId="4" xfId="0" applyFont="1" applyBorder="1" applyAlignment="1" applyProtection="1">
      <alignment horizontal="left" vertical="center"/>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2"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21" fillId="0" borderId="14" xfId="0" applyFont="1" applyBorder="1" applyAlignment="1" applyProtection="1">
      <alignment horizontal="left" vertical="center" wrapText="1"/>
      <protection locked="0"/>
    </xf>
    <xf numFmtId="0" fontId="21" fillId="0" borderId="42"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14" fontId="21" fillId="0" borderId="42" xfId="0" applyNumberFormat="1" applyFont="1" applyBorder="1" applyAlignment="1" applyProtection="1">
      <alignment horizontal="center" vertical="center"/>
      <protection locked="0"/>
    </xf>
    <xf numFmtId="15" fontId="21" fillId="0" borderId="14" xfId="0" applyNumberFormat="1" applyFont="1" applyBorder="1" applyAlignment="1" applyProtection="1">
      <alignment horizontal="center" vertical="center"/>
      <protection locked="0"/>
    </xf>
    <xf numFmtId="0" fontId="21" fillId="0" borderId="42"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9" fontId="21" fillId="0" borderId="42" xfId="4" applyFont="1" applyBorder="1" applyAlignment="1" applyProtection="1">
      <alignment horizontal="center" vertical="center"/>
    </xf>
    <xf numFmtId="9" fontId="21" fillId="0" borderId="14" xfId="4" applyFont="1" applyBorder="1" applyAlignment="1" applyProtection="1">
      <alignment horizontal="center" vertical="center"/>
    </xf>
    <xf numFmtId="0" fontId="21" fillId="2" borderId="42" xfId="0" applyFont="1" applyFill="1" applyBorder="1" applyAlignment="1">
      <alignment horizontal="center" vertical="center"/>
    </xf>
    <xf numFmtId="0" fontId="21" fillId="2" borderId="14" xfId="0" applyFont="1" applyFill="1" applyBorder="1" applyAlignment="1">
      <alignment horizontal="center" vertical="center"/>
    </xf>
    <xf numFmtId="0" fontId="23" fillId="11" borderId="14" xfId="0" applyFont="1" applyFill="1" applyBorder="1" applyAlignment="1" applyProtection="1">
      <alignment horizontal="center" vertical="center" wrapText="1"/>
      <protection locked="0"/>
    </xf>
    <xf numFmtId="0" fontId="23" fillId="11" borderId="42" xfId="0" applyFont="1" applyFill="1" applyBorder="1" applyAlignment="1" applyProtection="1">
      <alignment horizontal="center" vertical="center" wrapText="1"/>
      <protection locked="0"/>
    </xf>
    <xf numFmtId="0" fontId="23" fillId="8" borderId="52" xfId="0" applyFont="1" applyFill="1" applyBorder="1" applyAlignment="1" applyProtection="1">
      <alignment horizontal="center" vertical="center"/>
      <protection locked="0"/>
    </xf>
    <xf numFmtId="0" fontId="23" fillId="8" borderId="32" xfId="0" applyFont="1" applyFill="1" applyBorder="1" applyAlignment="1" applyProtection="1">
      <alignment horizontal="center" vertical="center"/>
      <protection locked="0"/>
    </xf>
    <xf numFmtId="0" fontId="23" fillId="8" borderId="49" xfId="0" applyFont="1" applyFill="1" applyBorder="1" applyAlignment="1" applyProtection="1">
      <alignment horizontal="center" vertical="center"/>
      <protection locked="0"/>
    </xf>
    <xf numFmtId="0" fontId="23" fillId="14" borderId="14" xfId="0" applyFont="1" applyFill="1" applyBorder="1" applyAlignment="1" applyProtection="1">
      <alignment horizontal="center" vertical="center" wrapText="1"/>
      <protection locked="0"/>
    </xf>
    <xf numFmtId="0" fontId="23" fillId="14" borderId="42" xfId="0" applyFont="1" applyFill="1" applyBorder="1" applyAlignment="1" applyProtection="1">
      <alignment horizontal="center" vertical="center" wrapText="1"/>
      <protection locked="0"/>
    </xf>
    <xf numFmtId="0" fontId="23" fillId="14" borderId="20" xfId="0" applyFont="1" applyFill="1" applyBorder="1" applyAlignment="1" applyProtection="1">
      <alignment horizontal="center" vertical="center" wrapText="1"/>
      <protection locked="0"/>
    </xf>
    <xf numFmtId="0" fontId="23" fillId="14" borderId="47" xfId="0" applyFont="1" applyFill="1" applyBorder="1" applyAlignment="1" applyProtection="1">
      <alignment horizontal="center" vertical="center" wrapText="1"/>
      <protection locked="0"/>
    </xf>
    <xf numFmtId="0" fontId="22" fillId="0" borderId="16"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4" xfId="0" applyFont="1" applyBorder="1" applyAlignment="1">
      <alignment horizontal="left" vertical="center" wrapText="1"/>
    </xf>
    <xf numFmtId="9" fontId="22" fillId="0" borderId="4" xfId="4" applyFont="1" applyBorder="1" applyAlignment="1" applyProtection="1">
      <alignment horizontal="center" vertical="center" wrapText="1"/>
      <protection locked="0"/>
    </xf>
    <xf numFmtId="0" fontId="21" fillId="0" borderId="22" xfId="0" applyFont="1" applyBorder="1" applyAlignment="1" applyProtection="1">
      <alignment horizontal="center"/>
      <protection locked="0"/>
    </xf>
    <xf numFmtId="0" fontId="21" fillId="0" borderId="43" xfId="0" applyFont="1" applyBorder="1" applyAlignment="1" applyProtection="1">
      <alignment horizontal="center"/>
      <protection locked="0"/>
    </xf>
    <xf numFmtId="0" fontId="21" fillId="0" borderId="44" xfId="0" applyFont="1" applyBorder="1" applyAlignment="1" applyProtection="1">
      <alignment horizontal="center"/>
      <protection locked="0"/>
    </xf>
    <xf numFmtId="0" fontId="23" fillId="13" borderId="14" xfId="0" applyFont="1" applyFill="1" applyBorder="1" applyAlignment="1" applyProtection="1">
      <alignment horizontal="center" vertical="center" wrapText="1"/>
      <protection locked="0"/>
    </xf>
    <xf numFmtId="0" fontId="23" fillId="13" borderId="42" xfId="0" applyFont="1" applyFill="1" applyBorder="1" applyAlignment="1" applyProtection="1">
      <alignment horizontal="center" vertical="center" wrapText="1"/>
      <protection locked="0"/>
    </xf>
    <xf numFmtId="0" fontId="23" fillId="10" borderId="14" xfId="0" applyFont="1" applyFill="1" applyBorder="1" applyAlignment="1" applyProtection="1">
      <alignment horizontal="center" vertical="center" wrapText="1"/>
      <protection locked="0"/>
    </xf>
    <xf numFmtId="0" fontId="23" fillId="9" borderId="31" xfId="0" applyFont="1" applyFill="1" applyBorder="1" applyAlignment="1" applyProtection="1">
      <alignment horizontal="center" vertical="center"/>
      <protection locked="0"/>
    </xf>
    <xf numFmtId="0" fontId="23" fillId="9" borderId="32" xfId="0" applyFont="1" applyFill="1" applyBorder="1" applyAlignment="1" applyProtection="1">
      <alignment horizontal="center" vertical="center"/>
      <protection locked="0"/>
    </xf>
    <xf numFmtId="0" fontId="23" fillId="9" borderId="33" xfId="0" applyFont="1" applyFill="1" applyBorder="1" applyAlignment="1" applyProtection="1">
      <alignment horizontal="center" vertical="center"/>
      <protection locked="0"/>
    </xf>
    <xf numFmtId="0" fontId="21" fillId="0" borderId="40" xfId="0" applyFont="1" applyBorder="1" applyAlignment="1" applyProtection="1">
      <alignment horizontal="center"/>
      <protection locked="0"/>
    </xf>
    <xf numFmtId="0" fontId="21" fillId="0" borderId="39" xfId="0" applyFont="1" applyBorder="1" applyAlignment="1" applyProtection="1">
      <alignment horizontal="center"/>
      <protection locked="0"/>
    </xf>
    <xf numFmtId="0" fontId="21" fillId="0" borderId="38" xfId="0" applyFont="1" applyBorder="1" applyAlignment="1" applyProtection="1">
      <alignment horizontal="center"/>
      <protection locked="0"/>
    </xf>
    <xf numFmtId="0" fontId="20" fillId="0" borderId="59"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protection locked="0"/>
    </xf>
    <xf numFmtId="0" fontId="20" fillId="0" borderId="60"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61"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4" fillId="18" borderId="23" xfId="0" applyFont="1" applyFill="1" applyBorder="1" applyAlignment="1">
      <alignment horizontal="center" vertical="center"/>
    </xf>
    <xf numFmtId="0" fontId="24" fillId="18" borderId="28" xfId="0" applyFont="1" applyFill="1" applyBorder="1" applyAlignment="1">
      <alignment horizontal="center" vertical="center"/>
    </xf>
    <xf numFmtId="0" fontId="24" fillId="18" borderId="28" xfId="0" applyFont="1" applyFill="1" applyBorder="1" applyAlignment="1">
      <alignment horizontal="center" vertical="center" wrapText="1"/>
    </xf>
    <xf numFmtId="0" fontId="24" fillId="18" borderId="24" xfId="0" applyFont="1" applyFill="1" applyBorder="1" applyAlignment="1">
      <alignment horizontal="center" vertical="center"/>
    </xf>
    <xf numFmtId="15" fontId="19" fillId="19" borderId="20" xfId="0" applyNumberFormat="1" applyFont="1" applyFill="1" applyBorder="1" applyAlignment="1">
      <alignment horizontal="center" vertical="center" wrapText="1"/>
    </xf>
    <xf numFmtId="15" fontId="19" fillId="19" borderId="11" xfId="0" applyNumberFormat="1" applyFont="1" applyFill="1" applyBorder="1" applyAlignment="1">
      <alignment horizontal="center" vertical="center" wrapText="1"/>
    </xf>
    <xf numFmtId="0" fontId="19" fillId="19" borderId="14" xfId="0" applyFont="1" applyFill="1" applyBorder="1" applyAlignment="1">
      <alignment horizontal="center" vertical="center" wrapText="1"/>
    </xf>
    <xf numFmtId="0" fontId="19" fillId="19" borderId="12" xfId="0" applyFont="1" applyFill="1" applyBorder="1" applyAlignment="1">
      <alignment horizontal="center" vertical="center" wrapText="1"/>
    </xf>
    <xf numFmtId="9" fontId="19" fillId="19" borderId="14" xfId="4" applyFont="1" applyFill="1" applyBorder="1" applyAlignment="1">
      <alignment horizontal="center" vertical="center" wrapText="1"/>
    </xf>
    <xf numFmtId="9" fontId="19" fillId="19" borderId="12" xfId="4" applyFont="1" applyFill="1" applyBorder="1" applyAlignment="1">
      <alignment horizontal="center" vertical="center" wrapText="1"/>
    </xf>
    <xf numFmtId="0" fontId="19" fillId="19" borderId="14" xfId="0" applyFont="1" applyFill="1" applyBorder="1" applyAlignment="1">
      <alignment horizontal="center" vertical="center"/>
    </xf>
    <xf numFmtId="0" fontId="19" fillId="19" borderId="12" xfId="0" applyFont="1" applyFill="1" applyBorder="1" applyAlignment="1">
      <alignment horizontal="center" vertical="center"/>
    </xf>
    <xf numFmtId="0" fontId="19" fillId="19" borderId="21" xfId="0" applyFont="1" applyFill="1" applyBorder="1" applyAlignment="1">
      <alignment horizontal="center" vertical="center" wrapText="1"/>
    </xf>
    <xf numFmtId="0" fontId="19" fillId="19" borderId="13" xfId="0" applyFont="1" applyFill="1" applyBorder="1" applyAlignment="1">
      <alignment horizontal="center" vertical="center" wrapText="1"/>
    </xf>
    <xf numFmtId="0" fontId="23" fillId="16" borderId="31" xfId="0" applyFont="1" applyFill="1" applyBorder="1" applyAlignment="1" applyProtection="1">
      <alignment horizontal="center" vertical="center"/>
      <protection locked="0"/>
    </xf>
    <xf numFmtId="0" fontId="23" fillId="16" borderId="32" xfId="0" applyFont="1" applyFill="1" applyBorder="1" applyAlignment="1" applyProtection="1">
      <alignment horizontal="center" vertical="center"/>
      <protection locked="0"/>
    </xf>
    <xf numFmtId="0" fontId="23" fillId="16" borderId="49" xfId="0" applyFont="1" applyFill="1" applyBorder="1" applyAlignment="1" applyProtection="1">
      <alignment horizontal="center" vertical="center"/>
      <protection locked="0"/>
    </xf>
    <xf numFmtId="0" fontId="23" fillId="16" borderId="33" xfId="0" applyFont="1" applyFill="1" applyBorder="1" applyAlignment="1" applyProtection="1">
      <alignment horizontal="center" vertical="center"/>
      <protection locked="0"/>
    </xf>
    <xf numFmtId="0" fontId="19" fillId="0" borderId="0" xfId="0" applyFont="1" applyAlignment="1">
      <alignment horizontal="left"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23" fillId="10" borderId="20" xfId="0" applyFont="1" applyFill="1" applyBorder="1" applyAlignment="1" applyProtection="1">
      <alignment horizontal="center" vertical="center" wrapText="1"/>
      <protection locked="0"/>
    </xf>
    <xf numFmtId="0" fontId="23" fillId="10" borderId="14" xfId="0" applyFont="1" applyFill="1" applyBorder="1" applyAlignment="1" applyProtection="1">
      <alignment horizontal="center" vertical="center"/>
      <protection locked="0"/>
    </xf>
    <xf numFmtId="0" fontId="23" fillId="10" borderId="21" xfId="0" applyFont="1" applyFill="1" applyBorder="1" applyAlignment="1" applyProtection="1">
      <alignment horizontal="center" vertical="center"/>
      <protection locked="0"/>
    </xf>
    <xf numFmtId="0" fontId="23" fillId="10" borderId="48" xfId="0" applyFont="1" applyFill="1" applyBorder="1" applyAlignment="1" applyProtection="1">
      <alignment horizontal="center" vertical="center"/>
      <protection locked="0"/>
    </xf>
    <xf numFmtId="0" fontId="23" fillId="12" borderId="31" xfId="0" applyFont="1" applyFill="1" applyBorder="1" applyAlignment="1" applyProtection="1">
      <alignment horizontal="center" vertical="center"/>
      <protection locked="0"/>
    </xf>
    <xf numFmtId="0" fontId="23" fillId="12" borderId="32" xfId="0" applyFont="1" applyFill="1" applyBorder="1" applyAlignment="1" applyProtection="1">
      <alignment horizontal="center" vertical="center"/>
      <protection locked="0"/>
    </xf>
    <xf numFmtId="0" fontId="23" fillId="12" borderId="33" xfId="0" applyFont="1" applyFill="1" applyBorder="1" applyAlignment="1" applyProtection="1">
      <alignment horizontal="center" vertical="center"/>
      <protection locked="0"/>
    </xf>
    <xf numFmtId="0" fontId="22" fillId="0" borderId="42"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1" fillId="0" borderId="0" xfId="0" applyFont="1" applyAlignment="1">
      <alignment horizontal="left" vertical="center"/>
    </xf>
    <xf numFmtId="0" fontId="22" fillId="0" borderId="5" xfId="0" applyFont="1" applyBorder="1" applyAlignment="1" applyProtection="1">
      <alignment horizontal="center" vertical="center" wrapText="1"/>
      <protection locked="0"/>
    </xf>
    <xf numFmtId="0" fontId="22" fillId="0" borderId="4" xfId="0" applyFont="1" applyBorder="1" applyAlignment="1">
      <alignment horizontal="center" vertical="center" wrapText="1"/>
    </xf>
    <xf numFmtId="9" fontId="22" fillId="0" borderId="4" xfId="0" applyNumberFormat="1" applyFont="1" applyBorder="1" applyAlignment="1">
      <alignment horizontal="center" vertical="center" wrapText="1"/>
    </xf>
    <xf numFmtId="0" fontId="22" fillId="0" borderId="5" xfId="4" applyNumberFormat="1" applyFont="1" applyFill="1" applyBorder="1" applyAlignment="1" applyProtection="1">
      <alignment horizontal="center" vertical="center" wrapText="1"/>
    </xf>
    <xf numFmtId="0" fontId="23" fillId="0" borderId="43" xfId="0" applyFont="1" applyBorder="1" applyAlignment="1">
      <alignment horizontal="center" vertical="center" wrapText="1"/>
    </xf>
    <xf numFmtId="0" fontId="22" fillId="0" borderId="46" xfId="0" applyFont="1" applyBorder="1" applyAlignment="1">
      <alignment horizontal="center" vertical="center" wrapText="1"/>
    </xf>
    <xf numFmtId="0" fontId="22" fillId="2" borderId="9"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14" fontId="22" fillId="0" borderId="42" xfId="0" applyNumberFormat="1" applyFont="1" applyBorder="1" applyAlignment="1" applyProtection="1">
      <alignment horizontal="center" vertical="center" wrapText="1"/>
      <protection locked="0"/>
    </xf>
    <xf numFmtId="14" fontId="22" fillId="0" borderId="14" xfId="0" applyNumberFormat="1" applyFont="1" applyBorder="1" applyAlignment="1" applyProtection="1">
      <alignment horizontal="center" vertical="center" wrapText="1"/>
      <protection locked="0"/>
    </xf>
    <xf numFmtId="0" fontId="22" fillId="0" borderId="5" xfId="0" applyFont="1" applyBorder="1" applyAlignment="1">
      <alignment horizontal="center" vertical="center" wrapText="1"/>
    </xf>
    <xf numFmtId="9" fontId="22" fillId="0" borderId="9" xfId="0" applyNumberFormat="1" applyFont="1" applyBorder="1" applyAlignment="1">
      <alignment horizontal="center" vertical="center" wrapText="1"/>
    </xf>
    <xf numFmtId="0" fontId="22" fillId="0" borderId="4" xfId="0" applyFont="1" applyBorder="1" applyAlignment="1" applyProtection="1">
      <alignment horizontal="center" vertical="center" wrapText="1"/>
      <protection locked="0"/>
    </xf>
    <xf numFmtId="0" fontId="23" fillId="17" borderId="21" xfId="0" applyFont="1" applyFill="1" applyBorder="1" applyAlignment="1" applyProtection="1">
      <alignment horizontal="center" vertical="center" wrapText="1"/>
      <protection locked="0"/>
    </xf>
    <xf numFmtId="0" fontId="23" fillId="17" borderId="48" xfId="0" applyFont="1" applyFill="1" applyBorder="1" applyAlignment="1" applyProtection="1">
      <alignment horizontal="center" vertical="center" wrapText="1"/>
      <protection locked="0"/>
    </xf>
    <xf numFmtId="0" fontId="23" fillId="17" borderId="14" xfId="0" applyFont="1" applyFill="1" applyBorder="1" applyAlignment="1" applyProtection="1">
      <alignment horizontal="center" vertical="center" wrapText="1"/>
      <protection locked="0"/>
    </xf>
    <xf numFmtId="0" fontId="23" fillId="17" borderId="42" xfId="0" applyFont="1" applyFill="1" applyBorder="1" applyAlignment="1" applyProtection="1">
      <alignment horizontal="center" vertical="center" wrapText="1"/>
      <protection locked="0"/>
    </xf>
    <xf numFmtId="0" fontId="23" fillId="14" borderId="21" xfId="0" applyFont="1" applyFill="1" applyBorder="1" applyAlignment="1" applyProtection="1">
      <alignment horizontal="center" vertical="center" wrapText="1"/>
      <protection locked="0"/>
    </xf>
    <xf numFmtId="0" fontId="23" fillId="14" borderId="48" xfId="0" applyFont="1" applyFill="1" applyBorder="1" applyAlignment="1" applyProtection="1">
      <alignment horizontal="center" vertical="center" wrapText="1"/>
      <protection locked="0"/>
    </xf>
    <xf numFmtId="9" fontId="22" fillId="0" borderId="4" xfId="0" applyNumberFormat="1" applyFont="1" applyBorder="1" applyAlignment="1" applyProtection="1">
      <alignment horizontal="center" vertical="center" wrapText="1"/>
      <protection locked="0"/>
    </xf>
    <xf numFmtId="0" fontId="23" fillId="17" borderId="18" xfId="0" applyFont="1" applyFill="1" applyBorder="1" applyAlignment="1" applyProtection="1">
      <alignment horizontal="center" vertical="center" wrapText="1"/>
      <protection locked="0"/>
    </xf>
    <xf numFmtId="0" fontId="23" fillId="17" borderId="57" xfId="0" applyFont="1" applyFill="1" applyBorder="1" applyAlignment="1" applyProtection="1">
      <alignment horizontal="center" vertical="center" wrapText="1"/>
      <protection locked="0"/>
    </xf>
    <xf numFmtId="0" fontId="23" fillId="17" borderId="51" xfId="0" applyFont="1" applyFill="1" applyBorder="1" applyAlignment="1" applyProtection="1">
      <alignment horizontal="center" vertical="center" wrapText="1"/>
      <protection locked="0"/>
    </xf>
    <xf numFmtId="0" fontId="23" fillId="17" borderId="55" xfId="0" applyFont="1" applyFill="1" applyBorder="1" applyAlignment="1" applyProtection="1">
      <alignment horizontal="center" vertical="center" wrapText="1"/>
      <protection locked="0"/>
    </xf>
    <xf numFmtId="0" fontId="22" fillId="2" borderId="42"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3" fillId="17" borderId="20" xfId="0" applyFont="1" applyFill="1" applyBorder="1" applyAlignment="1" applyProtection="1">
      <alignment horizontal="center" vertical="center" wrapText="1"/>
      <protection locked="0"/>
    </xf>
    <xf numFmtId="0" fontId="23" fillId="17" borderId="47" xfId="0" applyFont="1" applyFill="1" applyBorder="1" applyAlignment="1" applyProtection="1">
      <alignment horizontal="center" vertical="center" wrapText="1"/>
      <protection locked="0"/>
    </xf>
    <xf numFmtId="0" fontId="20" fillId="0" borderId="27" xfId="0" applyFont="1" applyBorder="1" applyAlignment="1">
      <alignment horizontal="center" vertical="center" wrapText="1"/>
    </xf>
    <xf numFmtId="0" fontId="20" fillId="0" borderId="27"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20" fillId="0" borderId="59" xfId="0" applyFont="1" applyBorder="1" applyAlignment="1">
      <alignment horizontal="center" vertical="center" wrapText="1"/>
    </xf>
    <xf numFmtId="0" fontId="20" fillId="0" borderId="60" xfId="0" applyFont="1" applyBorder="1" applyAlignment="1">
      <alignment horizontal="center" vertical="center"/>
    </xf>
    <xf numFmtId="0" fontId="20" fillId="0" borderId="58" xfId="0" applyFont="1" applyBorder="1" applyAlignment="1">
      <alignment horizontal="center" vertical="center"/>
    </xf>
    <xf numFmtId="0" fontId="20" fillId="0" borderId="37" xfId="0" applyFont="1" applyBorder="1" applyAlignment="1">
      <alignment horizontal="center" vertical="center"/>
    </xf>
    <xf numFmtId="0" fontId="20" fillId="0" borderId="61" xfId="0" applyFont="1" applyBorder="1" applyAlignment="1">
      <alignment horizontal="center" vertical="center"/>
    </xf>
    <xf numFmtId="0" fontId="20" fillId="0" borderId="26" xfId="0" applyFont="1" applyBorder="1" applyAlignment="1">
      <alignment horizontal="center" vertical="center"/>
    </xf>
    <xf numFmtId="0" fontId="21" fillId="0" borderId="22" xfId="0" applyFont="1" applyBorder="1" applyAlignment="1">
      <alignment horizontal="center"/>
    </xf>
    <xf numFmtId="0" fontId="21" fillId="0" borderId="43" xfId="0" applyFont="1" applyBorder="1" applyAlignment="1">
      <alignment horizontal="center"/>
    </xf>
    <xf numFmtId="0" fontId="21" fillId="0" borderId="44" xfId="0" applyFont="1" applyBorder="1" applyAlignment="1">
      <alignment horizontal="center"/>
    </xf>
    <xf numFmtId="0" fontId="23" fillId="15" borderId="31" xfId="0" applyFont="1" applyFill="1" applyBorder="1" applyAlignment="1" applyProtection="1">
      <alignment horizontal="center" vertical="center"/>
      <protection locked="0"/>
    </xf>
    <xf numFmtId="0" fontId="23" fillId="15" borderId="32" xfId="0" applyFont="1" applyFill="1" applyBorder="1" applyAlignment="1" applyProtection="1">
      <alignment horizontal="center" vertical="center"/>
      <protection locked="0"/>
    </xf>
    <xf numFmtId="0" fontId="23" fillId="15" borderId="33" xfId="0" applyFont="1" applyFill="1" applyBorder="1" applyAlignment="1" applyProtection="1">
      <alignment horizontal="center" vertical="center"/>
      <protection locked="0"/>
    </xf>
    <xf numFmtId="0" fontId="22" fillId="5" borderId="4" xfId="0" applyFont="1" applyFill="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9" xfId="0" applyFont="1" applyBorder="1" applyAlignment="1" applyProtection="1">
      <alignment horizontal="center" vertical="center" wrapText="1"/>
      <protection locked="0"/>
    </xf>
    <xf numFmtId="0" fontId="23" fillId="10" borderId="42" xfId="0" applyFont="1" applyFill="1" applyBorder="1" applyAlignment="1" applyProtection="1">
      <alignment horizontal="center" vertical="center" wrapText="1"/>
      <protection locked="0"/>
    </xf>
    <xf numFmtId="9" fontId="22" fillId="0" borderId="4" xfId="4" applyFont="1" applyBorder="1" applyAlignment="1" applyProtection="1">
      <alignment horizontal="center" vertical="center" wrapText="1"/>
    </xf>
    <xf numFmtId="0" fontId="23" fillId="13" borderId="21" xfId="0" applyFont="1" applyFill="1" applyBorder="1" applyAlignment="1" applyProtection="1">
      <alignment horizontal="center" vertical="center" wrapText="1"/>
      <protection locked="0"/>
    </xf>
    <xf numFmtId="0" fontId="23" fillId="13" borderId="48" xfId="0" applyFont="1" applyFill="1" applyBorder="1" applyAlignment="1" applyProtection="1">
      <alignment horizontal="center" vertical="center" wrapText="1"/>
      <protection locked="0"/>
    </xf>
    <xf numFmtId="0" fontId="23" fillId="13" borderId="20" xfId="0" applyFont="1" applyFill="1" applyBorder="1" applyAlignment="1" applyProtection="1">
      <alignment horizontal="center" vertical="center" wrapText="1"/>
      <protection locked="0"/>
    </xf>
    <xf numFmtId="0" fontId="23" fillId="13" borderId="47" xfId="0" applyFont="1" applyFill="1" applyBorder="1" applyAlignment="1" applyProtection="1">
      <alignment horizontal="center" vertical="center" wrapText="1"/>
      <protection locked="0"/>
    </xf>
    <xf numFmtId="0" fontId="23" fillId="11" borderId="45" xfId="0" applyFont="1" applyFill="1" applyBorder="1" applyAlignment="1" applyProtection="1">
      <alignment horizontal="center" vertical="center" wrapText="1"/>
      <protection locked="0"/>
    </xf>
    <xf numFmtId="0" fontId="23" fillId="11" borderId="53" xfId="0" applyFont="1" applyFill="1" applyBorder="1" applyAlignment="1" applyProtection="1">
      <alignment horizontal="center" vertical="center" wrapText="1"/>
      <protection locked="0"/>
    </xf>
    <xf numFmtId="0" fontId="23" fillId="11" borderId="14" xfId="0" applyFont="1" applyFill="1" applyBorder="1" applyAlignment="1" applyProtection="1">
      <alignment horizontal="center" vertical="center" textRotation="90" wrapText="1"/>
      <protection locked="0"/>
    </xf>
    <xf numFmtId="0" fontId="23" fillId="11" borderId="42" xfId="0" applyFont="1" applyFill="1" applyBorder="1" applyAlignment="1" applyProtection="1">
      <alignment horizontal="center" vertical="center" textRotation="90" wrapText="1"/>
      <protection locked="0"/>
    </xf>
    <xf numFmtId="0" fontId="22" fillId="0" borderId="9"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15" fontId="21" fillId="0" borderId="42" xfId="0" applyNumberFormat="1" applyFont="1" applyBorder="1" applyAlignment="1" applyProtection="1">
      <alignment horizontal="center" vertical="center"/>
      <protection locked="0"/>
    </xf>
    <xf numFmtId="0" fontId="28" fillId="0" borderId="42" xfId="8" applyFont="1" applyBorder="1" applyAlignment="1" applyProtection="1">
      <alignment horizontal="left" vertical="center" wrapText="1"/>
      <protection locked="0"/>
    </xf>
    <xf numFmtId="0" fontId="21" fillId="0" borderId="42" xfId="0" applyFont="1" applyBorder="1" applyAlignment="1">
      <alignment horizontal="center" vertical="center"/>
    </xf>
    <xf numFmtId="0" fontId="21" fillId="0" borderId="14" xfId="0" applyFont="1" applyBorder="1" applyAlignment="1">
      <alignment horizontal="center" vertical="center"/>
    </xf>
    <xf numFmtId="0" fontId="19" fillId="0" borderId="14" xfId="0" applyFont="1" applyBorder="1" applyAlignment="1" applyProtection="1">
      <alignment horizontal="left" vertical="center"/>
      <protection locked="0"/>
    </xf>
    <xf numFmtId="0" fontId="9" fillId="0" borderId="40" xfId="0" applyFont="1" applyBorder="1" applyAlignment="1">
      <alignment horizontal="justify" vertical="center" wrapText="1"/>
    </xf>
    <xf numFmtId="0" fontId="17" fillId="0" borderId="39" xfId="0" applyFont="1" applyBorder="1" applyAlignment="1">
      <alignment horizontal="justify" vertical="center" wrapText="1"/>
    </xf>
    <xf numFmtId="0" fontId="17" fillId="0" borderId="38" xfId="0" applyFont="1" applyBorder="1" applyAlignment="1">
      <alignment horizontal="justify" vertical="center" wrapText="1"/>
    </xf>
    <xf numFmtId="0" fontId="1" fillId="0" borderId="23" xfId="0" applyFont="1" applyBorder="1" applyAlignment="1">
      <alignment horizontal="center" vertical="center"/>
    </xf>
    <xf numFmtId="0" fontId="1" fillId="0" borderId="28" xfId="0" applyFont="1" applyBorder="1" applyAlignment="1">
      <alignment horizontal="center" vertical="center"/>
    </xf>
    <xf numFmtId="0" fontId="1" fillId="0" borderId="24" xfId="0" applyFont="1" applyBorder="1" applyAlignment="1">
      <alignment horizontal="center" vertical="center"/>
    </xf>
    <xf numFmtId="0" fontId="19" fillId="0" borderId="14" xfId="0" applyFont="1" applyFill="1" applyBorder="1" applyAlignment="1" applyProtection="1">
      <alignment vertical="center" wrapText="1"/>
      <protection locked="0"/>
    </xf>
    <xf numFmtId="0" fontId="21" fillId="0" borderId="4" xfId="0" applyFont="1" applyFill="1" applyBorder="1" applyAlignment="1" applyProtection="1">
      <alignment horizontal="justify" vertical="center" wrapText="1"/>
      <protection locked="0"/>
    </xf>
    <xf numFmtId="0" fontId="19" fillId="0" borderId="4" xfId="0" applyFont="1" applyFill="1" applyBorder="1" applyAlignment="1" applyProtection="1">
      <alignment vertical="center" wrapText="1"/>
      <protection locked="0"/>
    </xf>
    <xf numFmtId="0" fontId="21" fillId="0" borderId="42" xfId="0" applyFont="1" applyFill="1" applyBorder="1" applyAlignment="1" applyProtection="1">
      <alignment horizontal="left" vertical="center" wrapText="1"/>
      <protection locked="0"/>
    </xf>
    <xf numFmtId="0" fontId="19" fillId="0" borderId="42" xfId="0" applyFont="1" applyFill="1" applyBorder="1" applyAlignment="1" applyProtection="1">
      <alignment horizontal="left" vertical="center" wrapText="1"/>
      <protection locked="0"/>
    </xf>
    <xf numFmtId="0" fontId="21" fillId="0" borderId="4" xfId="0" applyFont="1" applyFill="1" applyBorder="1" applyAlignment="1" applyProtection="1">
      <alignment vertical="center" wrapText="1"/>
      <protection locked="0"/>
    </xf>
    <xf numFmtId="0" fontId="19" fillId="0" borderId="4"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wrapText="1"/>
      <protection locked="0"/>
    </xf>
  </cellXfs>
  <cellStyles count="9">
    <cellStyle name="Hipervínculo" xfId="8" builtinId="8"/>
    <cellStyle name="Moneda 2" xfId="7"/>
    <cellStyle name="Normal" xfId="0" builtinId="0"/>
    <cellStyle name="Normal 2" xfId="1"/>
    <cellStyle name="Normal 3" xfId="2"/>
    <cellStyle name="Normal 3 2" xfId="5"/>
    <cellStyle name="Normal 4" xfId="3"/>
    <cellStyle name="Normal 4 2" xfId="6"/>
    <cellStyle name="Porcentaje" xfId="4" builtinId="5"/>
  </cellStyles>
  <dxfs count="40">
    <dxf>
      <fill>
        <patternFill patternType="solid">
          <fgColor rgb="FFFF0000"/>
          <bgColor rgb="FF0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ill>
        <patternFill>
          <fgColor rgb="FFFFC000"/>
        </patternFill>
      </fill>
    </dxf>
    <dxf>
      <fill>
        <patternFill>
          <bgColor rgb="FFFF0000"/>
        </patternFill>
      </fill>
    </dxf>
    <dxf>
      <fill>
        <patternFill>
          <bgColor rgb="FFFF0000"/>
        </patternFill>
      </fill>
    </dxf>
    <dxf>
      <fill>
        <patternFill>
          <bgColor theme="9" tint="-0.24994659260841701"/>
        </patternFill>
      </fill>
    </dxf>
    <dxf>
      <fill>
        <patternFill>
          <bgColor rgb="FFFFFF00"/>
        </patternFill>
      </fill>
    </dxf>
    <dxf>
      <font>
        <color theme="1"/>
      </font>
      <fill>
        <patternFill>
          <bgColor rgb="FFFF6600"/>
        </patternFill>
      </fill>
    </dxf>
    <dxf>
      <font>
        <condense val="0"/>
        <extend val="0"/>
        <color rgb="FF006100"/>
      </font>
      <fill>
        <patternFill>
          <bgColor rgb="FFC6EFCE"/>
        </patternFill>
      </fill>
    </dxf>
    <dxf>
      <fill>
        <patternFill>
          <bgColor rgb="FFFFFF00"/>
        </patternFill>
      </fill>
    </dxf>
    <dxf>
      <font>
        <color auto="1"/>
      </font>
      <fill>
        <patternFill>
          <bgColor rgb="FF00B05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ont>
        <color theme="1"/>
      </font>
      <fill>
        <patternFill>
          <bgColor rgb="FFFF6600"/>
        </patternFill>
      </fill>
    </dxf>
    <dxf>
      <font>
        <color auto="1"/>
      </font>
      <fill>
        <patternFill>
          <bgColor rgb="FF00B05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ill>
        <patternFill>
          <bgColor rgb="FFFF0000"/>
        </patternFill>
      </fill>
    </dxf>
    <dxf>
      <font>
        <color theme="1"/>
      </font>
      <fill>
        <patternFill>
          <bgColor rgb="FFFF6600"/>
        </patternFill>
      </fill>
    </dxf>
    <dxf>
      <fill>
        <patternFill>
          <bgColor rgb="FFFFFF00"/>
        </patternFill>
      </fill>
    </dxf>
    <dxf>
      <font>
        <color auto="1"/>
      </font>
      <fill>
        <patternFill>
          <bgColor rgb="FF00B050"/>
        </patternFill>
      </fill>
    </dxf>
    <dxf>
      <fill>
        <patternFill>
          <bgColor rgb="FFFF0000"/>
        </patternFill>
      </fill>
    </dxf>
    <dxf>
      <fill>
        <patternFill>
          <bgColor theme="9" tint="-0.24994659260841701"/>
        </patternFill>
      </fill>
    </dxf>
    <dxf>
      <fill>
        <patternFill>
          <bgColor rgb="FFFFFF00"/>
        </patternFill>
      </fill>
    </dxf>
    <dxf>
      <font>
        <condense val="0"/>
        <extend val="0"/>
        <color rgb="FF006100"/>
      </font>
      <fill>
        <patternFill>
          <bgColor rgb="FFC6EFCE"/>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486835</xdr:colOff>
      <xdr:row>3</xdr:row>
      <xdr:rowOff>111337</xdr:rowOff>
    </xdr:to>
    <xdr:pic>
      <xdr:nvPicPr>
        <xdr:cNvPr id="10" name="3 Imagen" descr="C:\Users\john.garcia\Desktop\2020-01-08.png">
          <a:extLst>
            <a:ext uri="{FF2B5EF4-FFF2-40B4-BE49-F238E27FC236}">
              <a16:creationId xmlns:a16="http://schemas.microsoft.com/office/drawing/2014/main" id="{26C4FACD-3918-4C1F-9FA6-F4DBA6406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3999" y="85291"/>
          <a:ext cx="941918" cy="793126"/>
        </a:xfrm>
        <a:prstGeom prst="rect">
          <a:avLst/>
        </a:prstGeom>
        <a:noFill/>
        <a:ln>
          <a:noFill/>
        </a:ln>
      </xdr:spPr>
    </xdr:pic>
    <xdr:clientData/>
  </xdr:twoCellAnchor>
  <xdr:twoCellAnchor editAs="oneCell">
    <xdr:from>
      <xdr:col>0</xdr:col>
      <xdr:colOff>264584</xdr:colOff>
      <xdr:row>0</xdr:row>
      <xdr:rowOff>63500</xdr:rowOff>
    </xdr:from>
    <xdr:to>
      <xdr:col>1</xdr:col>
      <xdr:colOff>470203</xdr:colOff>
      <xdr:row>3</xdr:row>
      <xdr:rowOff>90170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1166" cy="793750"/>
        </a:xfrm>
        <a:prstGeom prst="rect">
          <a:avLst/>
        </a:prstGeom>
        <a:noFill/>
        <a:ln>
          <a:noFill/>
        </a:ln>
      </xdr:spPr>
    </xdr:pic>
    <xdr:clientData/>
  </xdr:twoCellAnchor>
  <xdr:twoCellAnchor editAs="oneCell">
    <xdr:from>
      <xdr:col>55</xdr:col>
      <xdr:colOff>151552</xdr:colOff>
      <xdr:row>0</xdr:row>
      <xdr:rowOff>36608</xdr:rowOff>
    </xdr:from>
    <xdr:to>
      <xdr:col>55</xdr:col>
      <xdr:colOff>1093470</xdr:colOff>
      <xdr:row>3</xdr:row>
      <xdr:rowOff>62654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38032" y="36608"/>
          <a:ext cx="941918" cy="7804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90170</xdr:rowOff>
    </xdr:to>
    <xdr:pic>
      <xdr:nvPicPr>
        <xdr:cNvPr id="15" name="5 Imagen" descr="C:\Users\john.garcia\Desktop\LOGO CAPITAL LETRA NEGRA.png">
          <a:extLst>
            <a:ext uri="{FF2B5EF4-FFF2-40B4-BE49-F238E27FC236}">
              <a16:creationId xmlns:a16="http://schemas.microsoft.com/office/drawing/2014/main" id="{B031B40C-D61F-4187-8C75-CC3121836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79833" y="63500"/>
          <a:ext cx="1291166" cy="793750"/>
        </a:xfrm>
        <a:prstGeom prst="rect">
          <a:avLst/>
        </a:prstGeom>
        <a:noFill/>
        <a:ln>
          <a:noFill/>
        </a:ln>
      </xdr:spPr>
    </xdr:pic>
    <xdr:clientData/>
  </xdr:twoCellAnchor>
  <xdr:twoCellAnchor editAs="oneCell">
    <xdr:from>
      <xdr:col>49</xdr:col>
      <xdr:colOff>114301</xdr:colOff>
      <xdr:row>0</xdr:row>
      <xdr:rowOff>152400</xdr:rowOff>
    </xdr:from>
    <xdr:to>
      <xdr:col>49</xdr:col>
      <xdr:colOff>1120141</xdr:colOff>
      <xdr:row>3</xdr:row>
      <xdr:rowOff>15240</xdr:rowOff>
    </xdr:to>
    <xdr:pic>
      <xdr:nvPicPr>
        <xdr:cNvPr id="2" name="5 Imagen" descr="C:\Users\john.garcia\Desktop\LOGO CAPITAL LETRA NEGRA.png">
          <a:extLst>
            <a:ext uri="{FF2B5EF4-FFF2-40B4-BE49-F238E27FC236}">
              <a16:creationId xmlns:a16="http://schemas.microsoft.com/office/drawing/2014/main" id="{41003EA4-5E39-4E3C-8506-A1A1F57B263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730901" y="152400"/>
          <a:ext cx="1005840" cy="617220"/>
        </a:xfrm>
        <a:prstGeom prst="rect">
          <a:avLst/>
        </a:prstGeom>
        <a:noFill/>
        <a:ln>
          <a:noFill/>
        </a:ln>
      </xdr:spPr>
    </xdr:pic>
    <xdr:clientData/>
  </xdr:twoCellAnchor>
  <xdr:twoCellAnchor editAs="oneCell">
    <xdr:from>
      <xdr:col>48</xdr:col>
      <xdr:colOff>235372</xdr:colOff>
      <xdr:row>0</xdr:row>
      <xdr:rowOff>44228</xdr:rowOff>
    </xdr:from>
    <xdr:to>
      <xdr:col>48</xdr:col>
      <xdr:colOff>1177290</xdr:colOff>
      <xdr:row>3</xdr:row>
      <xdr:rowOff>70274</xdr:rowOff>
    </xdr:to>
    <xdr:pic>
      <xdr:nvPicPr>
        <xdr:cNvPr id="3" name="3 Imagen" descr="C:\Users\john.garcia\Desktop\2020-01-08.png">
          <a:extLst>
            <a:ext uri="{FF2B5EF4-FFF2-40B4-BE49-F238E27FC236}">
              <a16:creationId xmlns:a16="http://schemas.microsoft.com/office/drawing/2014/main" id="{5A04BF00-C5D6-4AA9-8152-225610355AF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12732" y="44228"/>
          <a:ext cx="941918" cy="7804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178593</xdr:colOff>
      <xdr:row>1</xdr:row>
      <xdr:rowOff>27121</xdr:rowOff>
    </xdr:from>
    <xdr:to>
      <xdr:col>18</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NESTOR FERNANDO AVELLA" id="{E72747D5-3784-D044-85C8-CB54C043EE6E}" userId="7dfec95cf4dde1f4"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C18" dT="2024-05-16T10:11:48.35" personId="{E72747D5-3784-D044-85C8-CB54C043EE6E}" id="{B74C41BF-E06E-254A-B1AD-52E79718A706}">
    <text>Al final sería que afectan el objetivo, revisa y me cuentas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u/1/folders/16m_1RnUZ_Xxo1Clq1bzlmRkgvz-A2P6F" TargetMode="External"/><Relationship Id="rId6"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85" zoomScaleNormal="85" workbookViewId="0">
      <selection activeCell="A7" sqref="A7:A11"/>
    </sheetView>
  </sheetViews>
  <sheetFormatPr baseColWidth="10" defaultColWidth="0" defaultRowHeight="13.5" customHeight="1" zeroHeight="1" x14ac:dyDescent="0.2"/>
  <cols>
    <col min="1" max="1" width="4.28515625" style="1" customWidth="1"/>
    <col min="2" max="2" width="19.140625" style="1" customWidth="1"/>
    <col min="3" max="7" width="18.28515625" style="1" customWidth="1"/>
    <col min="8" max="8" width="9.85546875" style="1" customWidth="1"/>
    <col min="9" max="16384" width="9.85546875" style="1" hidden="1"/>
  </cols>
  <sheetData>
    <row r="1" spans="1:8" ht="13.5" customHeight="1" x14ac:dyDescent="0.2"/>
    <row r="2" spans="1:8" ht="37.5" customHeight="1" x14ac:dyDescent="0.2">
      <c r="A2" s="174" t="s">
        <v>117</v>
      </c>
      <c r="B2" s="174"/>
      <c r="C2" s="174"/>
      <c r="D2" s="174"/>
      <c r="E2" s="174"/>
      <c r="F2" s="174"/>
      <c r="G2" s="174"/>
    </row>
    <row r="3" spans="1:8" ht="8.25" customHeight="1" x14ac:dyDescent="0.2"/>
    <row r="4" spans="1:8" ht="13.5" customHeight="1" x14ac:dyDescent="0.2">
      <c r="E4" s="182" t="s">
        <v>46</v>
      </c>
      <c r="F4" s="182"/>
      <c r="G4" s="182"/>
    </row>
    <row r="5" spans="1:8" ht="6" customHeight="1" x14ac:dyDescent="0.2">
      <c r="D5" s="2"/>
      <c r="H5" s="3"/>
    </row>
    <row r="6" spans="1:8" ht="6" customHeight="1" thickBot="1" x14ac:dyDescent="0.25"/>
    <row r="7" spans="1:8" ht="20.25" customHeight="1" x14ac:dyDescent="0.2">
      <c r="A7" s="183" t="s">
        <v>3</v>
      </c>
      <c r="B7" s="4" t="s">
        <v>239</v>
      </c>
      <c r="C7" s="5">
        <v>5</v>
      </c>
      <c r="D7" s="6">
        <v>10</v>
      </c>
      <c r="E7" s="7">
        <v>15</v>
      </c>
      <c r="F7" s="8">
        <v>20</v>
      </c>
      <c r="G7" s="9">
        <v>25</v>
      </c>
    </row>
    <row r="8" spans="1:8" ht="20.25" customHeight="1" x14ac:dyDescent="0.2">
      <c r="A8" s="183"/>
      <c r="B8" s="4" t="s">
        <v>238</v>
      </c>
      <c r="C8" s="5">
        <v>4</v>
      </c>
      <c r="D8" s="6">
        <v>8</v>
      </c>
      <c r="E8" s="10">
        <v>12</v>
      </c>
      <c r="F8" s="11">
        <v>16</v>
      </c>
      <c r="G8" s="12">
        <v>20</v>
      </c>
    </row>
    <row r="9" spans="1:8" ht="20.25" customHeight="1" x14ac:dyDescent="0.2">
      <c r="A9" s="183"/>
      <c r="B9" s="4" t="s">
        <v>237</v>
      </c>
      <c r="C9" s="5">
        <v>3</v>
      </c>
      <c r="D9" s="13">
        <v>6</v>
      </c>
      <c r="E9" s="10">
        <v>9</v>
      </c>
      <c r="F9" s="14">
        <v>12</v>
      </c>
      <c r="G9" s="12">
        <v>15</v>
      </c>
    </row>
    <row r="10" spans="1:8" ht="20.25" customHeight="1" x14ac:dyDescent="0.2">
      <c r="A10" s="183"/>
      <c r="B10" s="4" t="s">
        <v>236</v>
      </c>
      <c r="C10" s="15">
        <v>2</v>
      </c>
      <c r="D10" s="13">
        <v>4</v>
      </c>
      <c r="E10" s="16">
        <v>6</v>
      </c>
      <c r="F10" s="14">
        <v>8</v>
      </c>
      <c r="G10" s="17">
        <v>10</v>
      </c>
    </row>
    <row r="11" spans="1:8" ht="20.25" customHeight="1" thickBot="1" x14ac:dyDescent="0.25">
      <c r="A11" s="183"/>
      <c r="B11" s="4" t="s">
        <v>235</v>
      </c>
      <c r="C11" s="15">
        <v>1</v>
      </c>
      <c r="D11" s="18">
        <v>2</v>
      </c>
      <c r="E11" s="19">
        <v>3</v>
      </c>
      <c r="F11" s="20">
        <v>4</v>
      </c>
      <c r="G11" s="21">
        <v>5</v>
      </c>
    </row>
    <row r="12" spans="1:8" ht="18" customHeight="1" x14ac:dyDescent="0.2">
      <c r="B12" s="184"/>
      <c r="C12" s="4" t="s">
        <v>240</v>
      </c>
      <c r="D12" s="4" t="s">
        <v>4</v>
      </c>
      <c r="E12" s="22" t="s">
        <v>5</v>
      </c>
      <c r="F12" s="22" t="s">
        <v>6</v>
      </c>
      <c r="G12" s="22" t="s">
        <v>7</v>
      </c>
    </row>
    <row r="13" spans="1:8" ht="22.5" customHeight="1" x14ac:dyDescent="0.2">
      <c r="B13" s="184"/>
      <c r="C13" s="185" t="s">
        <v>8</v>
      </c>
      <c r="D13" s="186"/>
      <c r="E13" s="186"/>
      <c r="F13" s="186"/>
      <c r="G13" s="187"/>
    </row>
    <row r="14" spans="1:8" ht="13.5" customHeight="1" x14ac:dyDescent="0.2">
      <c r="B14" s="23"/>
      <c r="C14" s="24"/>
      <c r="D14" s="24"/>
      <c r="E14" s="24"/>
    </row>
    <row r="15" spans="1:8" ht="13.5" customHeight="1" thickBot="1" x14ac:dyDescent="0.25">
      <c r="B15" s="23"/>
      <c r="C15" s="24"/>
      <c r="D15" s="24"/>
      <c r="E15" s="24"/>
    </row>
    <row r="16" spans="1:8" ht="13.5" customHeight="1" thickBot="1" x14ac:dyDescent="0.25">
      <c r="B16" s="179" t="s">
        <v>41</v>
      </c>
      <c r="C16" s="180"/>
      <c r="D16" s="180"/>
      <c r="E16" s="180"/>
      <c r="F16" s="180"/>
      <c r="G16" s="181"/>
    </row>
    <row r="17" spans="2:7" ht="13.5" customHeight="1" x14ac:dyDescent="0.2">
      <c r="B17" s="29" t="s">
        <v>37</v>
      </c>
      <c r="C17" s="30" t="s">
        <v>17</v>
      </c>
      <c r="D17" s="188" t="s">
        <v>42</v>
      </c>
      <c r="E17" s="188"/>
      <c r="F17" s="188"/>
      <c r="G17" s="189"/>
    </row>
    <row r="18" spans="2:7" ht="13.5" customHeight="1" x14ac:dyDescent="0.2">
      <c r="B18" s="31" t="s">
        <v>38</v>
      </c>
      <c r="C18" s="27" t="s">
        <v>22</v>
      </c>
      <c r="D18" s="175" t="s">
        <v>43</v>
      </c>
      <c r="E18" s="175"/>
      <c r="F18" s="175"/>
      <c r="G18" s="176"/>
    </row>
    <row r="19" spans="2:7" ht="13.5" customHeight="1" x14ac:dyDescent="0.2">
      <c r="B19" s="32" t="s">
        <v>39</v>
      </c>
      <c r="C19" s="27" t="s">
        <v>25</v>
      </c>
      <c r="D19" s="175" t="s">
        <v>44</v>
      </c>
      <c r="E19" s="175"/>
      <c r="F19" s="175"/>
      <c r="G19" s="176"/>
    </row>
    <row r="20" spans="2:7" ht="13.5" customHeight="1" thickBot="1" x14ac:dyDescent="0.25">
      <c r="B20" s="33" t="s">
        <v>40</v>
      </c>
      <c r="C20" s="28" t="s">
        <v>28</v>
      </c>
      <c r="D20" s="177" t="s">
        <v>45</v>
      </c>
      <c r="E20" s="177"/>
      <c r="F20" s="177"/>
      <c r="G20" s="178"/>
    </row>
    <row r="21" spans="2:7" ht="13.5" customHeight="1" x14ac:dyDescent="0.2">
      <c r="B21" s="25"/>
      <c r="C21" s="26"/>
      <c r="D21" s="26"/>
      <c r="E21" s="24"/>
    </row>
    <row r="22" spans="2:7" ht="75.75" customHeight="1" x14ac:dyDescent="0.2">
      <c r="B22" s="192" t="s">
        <v>138</v>
      </c>
      <c r="C22" s="68" t="s">
        <v>141</v>
      </c>
      <c r="D22" s="80">
        <v>25</v>
      </c>
      <c r="E22" s="191" t="s">
        <v>241</v>
      </c>
      <c r="F22" s="191"/>
      <c r="G22" s="191"/>
    </row>
    <row r="23" spans="2:7" ht="75.75" customHeight="1" x14ac:dyDescent="0.2">
      <c r="B23" s="193"/>
      <c r="C23" s="68" t="s">
        <v>142</v>
      </c>
      <c r="D23" s="76">
        <v>15</v>
      </c>
      <c r="E23" s="191" t="s">
        <v>242</v>
      </c>
      <c r="F23" s="191"/>
      <c r="G23" s="191"/>
    </row>
    <row r="24" spans="2:7" ht="75.75" customHeight="1" x14ac:dyDescent="0.2">
      <c r="B24" s="68" t="s">
        <v>139</v>
      </c>
      <c r="C24" s="190">
        <v>2</v>
      </c>
      <c r="D24" s="190"/>
      <c r="E24" s="191" t="s">
        <v>243</v>
      </c>
      <c r="F24" s="191"/>
      <c r="G24" s="191"/>
    </row>
    <row r="25" spans="2:7" ht="75.75" customHeight="1" x14ac:dyDescent="0.2">
      <c r="B25" s="68" t="s">
        <v>140</v>
      </c>
      <c r="C25" s="190">
        <v>6</v>
      </c>
      <c r="D25" s="190"/>
      <c r="E25" s="191" t="s">
        <v>244</v>
      </c>
      <c r="F25" s="191"/>
      <c r="G25" s="191"/>
    </row>
    <row r="26" spans="2:7" ht="13.5" customHeight="1" x14ac:dyDescent="0.2"/>
    <row r="27" spans="2:7" ht="13.5" customHeight="1" x14ac:dyDescent="0.2"/>
    <row r="28" spans="2:7" ht="13.5" customHeight="1" x14ac:dyDescent="0.2"/>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2"/>
  <sheetViews>
    <sheetView tabSelected="1" zoomScaleNormal="100" zoomScaleSheetLayoutView="85" workbookViewId="0">
      <selection activeCell="BC18" sqref="BC18"/>
    </sheetView>
  </sheetViews>
  <sheetFormatPr baseColWidth="10" defaultColWidth="11.42578125" defaultRowHeight="10.5" x14ac:dyDescent="0.15"/>
  <cols>
    <col min="1" max="1" width="16.28515625" style="97" customWidth="1"/>
    <col min="2" max="2" width="15.5703125" style="97" customWidth="1"/>
    <col min="3" max="3" width="31.42578125" style="97" customWidth="1"/>
    <col min="4" max="4" width="45" style="97" customWidth="1"/>
    <col min="5" max="5" width="11.28515625" style="97" customWidth="1"/>
    <col min="6" max="6" width="13" style="97" customWidth="1"/>
    <col min="7" max="7" width="14.42578125" style="97" customWidth="1"/>
    <col min="8" max="8" width="11.7109375" style="97" customWidth="1"/>
    <col min="9" max="10" width="20.5703125" style="97" customWidth="1"/>
    <col min="11" max="11" width="25" style="97" customWidth="1"/>
    <col min="12" max="12" width="14.42578125" style="97" customWidth="1"/>
    <col min="13" max="13" width="15" style="97" customWidth="1"/>
    <col min="14" max="14" width="14.42578125" style="97" customWidth="1"/>
    <col min="15" max="15" width="13.85546875" style="97" customWidth="1"/>
    <col min="16" max="16" width="4.28515625" style="97" hidden="1" customWidth="1"/>
    <col min="17" max="17" width="6" style="97" hidden="1" customWidth="1"/>
    <col min="18" max="18" width="15" style="97" customWidth="1"/>
    <col min="19" max="19" width="4.28515625" style="97" hidden="1" customWidth="1"/>
    <col min="20" max="20" width="5.42578125" style="97" hidden="1" customWidth="1"/>
    <col min="21" max="21" width="12.7109375" style="97" customWidth="1"/>
    <col min="22" max="22" width="14.140625" style="97" customWidth="1"/>
    <col min="23" max="23" width="21.5703125" style="97" customWidth="1"/>
    <col min="24" max="24" width="66" style="97" customWidth="1"/>
    <col min="25" max="25" width="63.85546875" style="97" customWidth="1"/>
    <col min="26" max="26" width="7.5703125" style="97" customWidth="1"/>
    <col min="27" max="27" width="10.5703125" style="97" customWidth="1"/>
    <col min="28" max="28" width="11" style="97" hidden="1" customWidth="1"/>
    <col min="29" max="29" width="16.7109375" style="97" customWidth="1"/>
    <col min="30" max="30" width="16.7109375" style="97" hidden="1" customWidth="1"/>
    <col min="31" max="31" width="15.5703125" style="97" customWidth="1"/>
    <col min="32" max="32" width="13" style="97" customWidth="1"/>
    <col min="33" max="33" width="11.7109375" style="97" customWidth="1"/>
    <col min="34" max="34" width="13.42578125" style="97" customWidth="1"/>
    <col min="35" max="36" width="5.42578125" style="97" customWidth="1"/>
    <col min="37" max="37" width="12.42578125" style="97" customWidth="1"/>
    <col min="38" max="39" width="5.42578125" style="97" customWidth="1"/>
    <col min="40" max="40" width="12.85546875" style="97" customWidth="1"/>
    <col min="41" max="41" width="13" style="97" customWidth="1"/>
    <col min="42" max="42" width="14" style="97" customWidth="1"/>
    <col min="43" max="43" width="55.85546875" style="97" customWidth="1"/>
    <col min="44" max="44" width="44.42578125" style="97" customWidth="1"/>
    <col min="45" max="45" width="15.85546875" style="99" customWidth="1"/>
    <col min="46" max="46" width="15.85546875" style="97" customWidth="1"/>
    <col min="47" max="48" width="15.85546875" style="100" customWidth="1"/>
    <col min="49" max="49" width="22.42578125" style="99" customWidth="1"/>
    <col min="50" max="50" width="17.5703125" style="97" customWidth="1"/>
    <col min="51" max="51" width="40.5703125" style="97" customWidth="1"/>
    <col min="52" max="54" width="17.5703125" style="97" customWidth="1"/>
    <col min="55" max="55" width="65.7109375" style="97" customWidth="1"/>
    <col min="56" max="56" width="17.5703125" style="97" customWidth="1"/>
    <col min="57" max="16384" width="11.42578125" style="97"/>
  </cols>
  <sheetData>
    <row r="1" spans="1:56" ht="19.899999999999999" customHeight="1" x14ac:dyDescent="0.15">
      <c r="A1" s="258"/>
      <c r="B1" s="259"/>
      <c r="C1" s="310" t="s">
        <v>573</v>
      </c>
      <c r="D1" s="311"/>
      <c r="E1" s="311"/>
      <c r="F1" s="311"/>
      <c r="G1" s="311"/>
      <c r="H1" s="311"/>
      <c r="I1" s="311"/>
      <c r="J1" s="311"/>
      <c r="K1" s="311"/>
      <c r="L1" s="311"/>
      <c r="M1" s="311"/>
      <c r="N1" s="311"/>
      <c r="O1" s="311"/>
      <c r="P1" s="311"/>
      <c r="Q1" s="311"/>
      <c r="R1" s="311"/>
      <c r="S1" s="311"/>
      <c r="T1" s="311"/>
      <c r="U1" s="264"/>
      <c r="V1" s="265"/>
      <c r="W1" s="218"/>
      <c r="X1" s="314" t="s">
        <v>573</v>
      </c>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5"/>
      <c r="AW1" s="320"/>
      <c r="AX1" s="227"/>
      <c r="AY1" s="230" t="s">
        <v>573</v>
      </c>
      <c r="AZ1" s="231"/>
      <c r="BA1" s="231"/>
      <c r="BB1" s="231"/>
      <c r="BC1" s="232"/>
      <c r="BD1" s="227"/>
    </row>
    <row r="2" spans="1:56" ht="19.899999999999999" customHeight="1" x14ac:dyDescent="0.15">
      <c r="A2" s="260"/>
      <c r="B2" s="261"/>
      <c r="C2" s="312"/>
      <c r="D2" s="312"/>
      <c r="E2" s="312"/>
      <c r="F2" s="312"/>
      <c r="G2" s="312"/>
      <c r="H2" s="312"/>
      <c r="I2" s="312"/>
      <c r="J2" s="312"/>
      <c r="K2" s="312"/>
      <c r="L2" s="312"/>
      <c r="M2" s="312"/>
      <c r="N2" s="312"/>
      <c r="O2" s="312"/>
      <c r="P2" s="312"/>
      <c r="Q2" s="312"/>
      <c r="R2" s="312"/>
      <c r="S2" s="312"/>
      <c r="T2" s="312"/>
      <c r="U2" s="266"/>
      <c r="V2" s="267"/>
      <c r="W2" s="219"/>
      <c r="X2" s="316"/>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7"/>
      <c r="AW2" s="321"/>
      <c r="AX2" s="228"/>
      <c r="AY2" s="233"/>
      <c r="AZ2" s="234"/>
      <c r="BA2" s="234"/>
      <c r="BB2" s="234"/>
      <c r="BC2" s="235"/>
      <c r="BD2" s="228"/>
    </row>
    <row r="3" spans="1:56" ht="19.899999999999999" customHeight="1" x14ac:dyDescent="0.15">
      <c r="A3" s="260"/>
      <c r="B3" s="261"/>
      <c r="C3" s="312"/>
      <c r="D3" s="312"/>
      <c r="E3" s="312"/>
      <c r="F3" s="312"/>
      <c r="G3" s="312"/>
      <c r="H3" s="312"/>
      <c r="I3" s="312"/>
      <c r="J3" s="312"/>
      <c r="K3" s="312"/>
      <c r="L3" s="312"/>
      <c r="M3" s="312"/>
      <c r="N3" s="312"/>
      <c r="O3" s="312"/>
      <c r="P3" s="312"/>
      <c r="Q3" s="312"/>
      <c r="R3" s="312"/>
      <c r="S3" s="312"/>
      <c r="T3" s="312"/>
      <c r="U3" s="266"/>
      <c r="V3" s="267"/>
      <c r="W3" s="219"/>
      <c r="X3" s="316"/>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7"/>
      <c r="AW3" s="321"/>
      <c r="AX3" s="228"/>
      <c r="AY3" s="233"/>
      <c r="AZ3" s="234"/>
      <c r="BA3" s="234"/>
      <c r="BB3" s="234"/>
      <c r="BC3" s="235"/>
      <c r="BD3" s="228"/>
    </row>
    <row r="4" spans="1:56" ht="19.899999999999999" customHeight="1" thickBot="1" x14ac:dyDescent="0.2">
      <c r="A4" s="262"/>
      <c r="B4" s="263"/>
      <c r="C4" s="313"/>
      <c r="D4" s="313"/>
      <c r="E4" s="313"/>
      <c r="F4" s="313"/>
      <c r="G4" s="313"/>
      <c r="H4" s="313"/>
      <c r="I4" s="313"/>
      <c r="J4" s="313"/>
      <c r="K4" s="313"/>
      <c r="L4" s="313"/>
      <c r="M4" s="313"/>
      <c r="N4" s="313"/>
      <c r="O4" s="313"/>
      <c r="P4" s="313"/>
      <c r="Q4" s="313"/>
      <c r="R4" s="313"/>
      <c r="S4" s="313"/>
      <c r="T4" s="313"/>
      <c r="U4" s="268"/>
      <c r="V4" s="269"/>
      <c r="W4" s="220"/>
      <c r="X4" s="318"/>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9"/>
      <c r="AW4" s="322"/>
      <c r="AX4" s="229"/>
      <c r="AY4" s="236"/>
      <c r="AZ4" s="237"/>
      <c r="BA4" s="237"/>
      <c r="BB4" s="237"/>
      <c r="BC4" s="238"/>
      <c r="BD4" s="229"/>
    </row>
    <row r="5" spans="1:56" x14ac:dyDescent="0.15">
      <c r="AZ5" s="99"/>
      <c r="BA5" s="99"/>
      <c r="BB5" s="99"/>
      <c r="BD5" s="99"/>
    </row>
    <row r="6" spans="1:56" s="98" customFormat="1" x14ac:dyDescent="0.25">
      <c r="A6" s="257" t="s">
        <v>371</v>
      </c>
      <c r="B6" s="257"/>
      <c r="C6" s="101" t="s">
        <v>574</v>
      </c>
      <c r="D6" s="102"/>
      <c r="E6" s="102"/>
      <c r="F6" s="102"/>
      <c r="G6" s="102"/>
      <c r="H6" s="102"/>
      <c r="I6" s="102"/>
      <c r="J6" s="102"/>
      <c r="K6" s="102"/>
      <c r="L6" s="102"/>
      <c r="M6" s="102"/>
      <c r="N6" s="102"/>
      <c r="O6" s="102"/>
      <c r="P6" s="102"/>
      <c r="Q6" s="102"/>
      <c r="R6" s="102"/>
      <c r="S6" s="102"/>
      <c r="T6" s="102"/>
      <c r="U6" s="102"/>
      <c r="V6" s="102"/>
      <c r="W6" s="102"/>
      <c r="X6" s="102"/>
      <c r="AS6" s="103"/>
      <c r="AU6" s="103"/>
      <c r="AV6" s="103"/>
      <c r="AW6" s="103"/>
      <c r="AZ6" s="168"/>
      <c r="BA6" s="168"/>
      <c r="BB6" s="168"/>
      <c r="BD6" s="103"/>
    </row>
    <row r="7" spans="1:56" s="98" customFormat="1" x14ac:dyDescent="0.25">
      <c r="A7" s="257" t="s">
        <v>134</v>
      </c>
      <c r="B7" s="257"/>
      <c r="C7" s="104">
        <v>45393</v>
      </c>
      <c r="D7" s="102"/>
      <c r="E7" s="102"/>
      <c r="F7" s="102"/>
      <c r="G7" s="102"/>
      <c r="H7" s="102"/>
      <c r="I7" s="102"/>
      <c r="J7" s="102"/>
      <c r="K7" s="102"/>
      <c r="L7" s="102"/>
      <c r="M7" s="102"/>
      <c r="N7" s="102"/>
      <c r="O7" s="102"/>
      <c r="P7" s="102"/>
      <c r="Q7" s="102"/>
      <c r="R7" s="102"/>
      <c r="S7" s="102"/>
      <c r="T7" s="102"/>
      <c r="U7" s="102"/>
      <c r="V7" s="102"/>
      <c r="W7" s="102"/>
      <c r="X7" s="102"/>
      <c r="AS7" s="103"/>
      <c r="AU7" s="103"/>
      <c r="AV7" s="103"/>
      <c r="AW7" s="103"/>
      <c r="AZ7" s="168"/>
      <c r="BA7" s="168"/>
      <c r="BB7" s="168"/>
      <c r="BD7" s="103"/>
    </row>
    <row r="8" spans="1:56" s="98" customFormat="1" x14ac:dyDescent="0.25">
      <c r="A8" s="257" t="s">
        <v>350</v>
      </c>
      <c r="B8" s="257"/>
      <c r="C8" s="279" t="s">
        <v>575</v>
      </c>
      <c r="D8" s="279"/>
      <c r="E8" s="279"/>
      <c r="F8" s="279"/>
      <c r="G8" s="279"/>
      <c r="H8" s="279"/>
      <c r="I8" s="279"/>
      <c r="J8" s="279"/>
      <c r="K8" s="279"/>
      <c r="L8" s="279"/>
      <c r="M8" s="279"/>
      <c r="N8" s="279"/>
      <c r="O8" s="279"/>
      <c r="P8" s="279"/>
      <c r="Q8" s="279"/>
      <c r="R8" s="279"/>
      <c r="S8" s="279"/>
      <c r="T8" s="279"/>
      <c r="U8" s="279"/>
      <c r="V8" s="279"/>
      <c r="W8" s="279"/>
      <c r="X8" s="279"/>
      <c r="AS8" s="103"/>
      <c r="AU8" s="103"/>
      <c r="AV8" s="103"/>
      <c r="AW8" s="103"/>
      <c r="AZ8" s="168"/>
      <c r="BA8" s="168"/>
      <c r="BB8" s="168"/>
      <c r="BD8" s="103"/>
    </row>
    <row r="9" spans="1:56" s="105" customFormat="1" ht="11.25" thickBot="1" x14ac:dyDescent="0.3">
      <c r="AS9" s="100"/>
      <c r="AU9" s="100"/>
      <c r="AV9" s="100"/>
      <c r="AW9" s="100"/>
      <c r="AZ9" s="100"/>
      <c r="BA9" s="100"/>
      <c r="BB9" s="100"/>
      <c r="BD9" s="100"/>
    </row>
    <row r="10" spans="1:56" s="105" customFormat="1" ht="11.25" thickBot="1" x14ac:dyDescent="0.3">
      <c r="A10" s="224" t="s">
        <v>0</v>
      </c>
      <c r="B10" s="225"/>
      <c r="C10" s="225"/>
      <c r="D10" s="225"/>
      <c r="E10" s="225"/>
      <c r="F10" s="225"/>
      <c r="G10" s="225"/>
      <c r="H10" s="225"/>
      <c r="I10" s="225"/>
      <c r="J10" s="225"/>
      <c r="K10" s="225"/>
      <c r="L10" s="225"/>
      <c r="M10" s="225"/>
      <c r="N10" s="226"/>
      <c r="O10" s="274" t="s">
        <v>48</v>
      </c>
      <c r="P10" s="275"/>
      <c r="Q10" s="275"/>
      <c r="R10" s="275"/>
      <c r="S10" s="275"/>
      <c r="T10" s="275"/>
      <c r="U10" s="275"/>
      <c r="V10" s="276"/>
      <c r="W10" s="207" t="s">
        <v>105</v>
      </c>
      <c r="X10" s="208"/>
      <c r="Y10" s="208"/>
      <c r="Z10" s="208"/>
      <c r="AA10" s="208"/>
      <c r="AB10" s="208"/>
      <c r="AC10" s="208"/>
      <c r="AD10" s="208"/>
      <c r="AE10" s="208"/>
      <c r="AF10" s="208"/>
      <c r="AG10" s="209"/>
      <c r="AH10" s="323" t="s">
        <v>222</v>
      </c>
      <c r="AI10" s="324"/>
      <c r="AJ10" s="324"/>
      <c r="AK10" s="324"/>
      <c r="AL10" s="324"/>
      <c r="AM10" s="324"/>
      <c r="AN10" s="324"/>
      <c r="AO10" s="324"/>
      <c r="AP10" s="325"/>
      <c r="AQ10" s="253" t="s">
        <v>111</v>
      </c>
      <c r="AR10" s="254"/>
      <c r="AS10" s="254"/>
      <c r="AT10" s="254"/>
      <c r="AU10" s="254"/>
      <c r="AV10" s="255"/>
      <c r="AW10" s="256"/>
      <c r="AX10" s="239" t="s">
        <v>541</v>
      </c>
      <c r="AY10" s="240"/>
      <c r="AZ10" s="240"/>
      <c r="BA10" s="240"/>
      <c r="BB10" s="240"/>
      <c r="BC10" s="241"/>
      <c r="BD10" s="242"/>
    </row>
    <row r="11" spans="1:56" s="105" customFormat="1" x14ac:dyDescent="0.25">
      <c r="A11" s="270" t="s">
        <v>156</v>
      </c>
      <c r="B11" s="271"/>
      <c r="C11" s="271"/>
      <c r="D11" s="271"/>
      <c r="E11" s="271"/>
      <c r="F11" s="271"/>
      <c r="G11" s="223" t="s">
        <v>157</v>
      </c>
      <c r="H11" s="223" t="s">
        <v>514</v>
      </c>
      <c r="I11" s="223"/>
      <c r="J11" s="223"/>
      <c r="K11" s="223"/>
      <c r="L11" s="271" t="s">
        <v>152</v>
      </c>
      <c r="M11" s="271"/>
      <c r="N11" s="272" t="s">
        <v>112</v>
      </c>
      <c r="O11" s="333" t="s">
        <v>515</v>
      </c>
      <c r="P11" s="221" t="s">
        <v>50</v>
      </c>
      <c r="Q11" s="221" t="s">
        <v>193</v>
      </c>
      <c r="R11" s="221" t="s">
        <v>516</v>
      </c>
      <c r="S11" s="221" t="s">
        <v>51</v>
      </c>
      <c r="T11" s="221" t="s">
        <v>197</v>
      </c>
      <c r="U11" s="221" t="s">
        <v>517</v>
      </c>
      <c r="V11" s="331" t="s">
        <v>49</v>
      </c>
      <c r="W11" s="336" t="s">
        <v>53</v>
      </c>
      <c r="X11" s="205"/>
      <c r="Y11" s="205"/>
      <c r="Z11" s="337" t="s">
        <v>262</v>
      </c>
      <c r="AA11" s="205" t="s">
        <v>258</v>
      </c>
      <c r="AB11" s="205" t="s">
        <v>210</v>
      </c>
      <c r="AC11" s="205" t="s">
        <v>203</v>
      </c>
      <c r="AD11" s="205"/>
      <c r="AE11" s="205"/>
      <c r="AF11" s="205"/>
      <c r="AG11" s="335"/>
      <c r="AH11" s="212" t="s">
        <v>224</v>
      </c>
      <c r="AI11" s="210" t="s">
        <v>107</v>
      </c>
      <c r="AJ11" s="210" t="s">
        <v>223</v>
      </c>
      <c r="AK11" s="210" t="s">
        <v>225</v>
      </c>
      <c r="AL11" s="210" t="s">
        <v>108</v>
      </c>
      <c r="AM11" s="210" t="s">
        <v>226</v>
      </c>
      <c r="AN11" s="210" t="s">
        <v>518</v>
      </c>
      <c r="AO11" s="210" t="s">
        <v>101</v>
      </c>
      <c r="AP11" s="297" t="s">
        <v>110</v>
      </c>
      <c r="AQ11" s="308" t="s">
        <v>113</v>
      </c>
      <c r="AR11" s="295" t="s">
        <v>114</v>
      </c>
      <c r="AS11" s="300" t="s">
        <v>503</v>
      </c>
      <c r="AT11" s="295" t="s">
        <v>76</v>
      </c>
      <c r="AU11" s="302" t="s">
        <v>504</v>
      </c>
      <c r="AV11" s="303"/>
      <c r="AW11" s="293" t="s">
        <v>116</v>
      </c>
      <c r="AX11" s="243" t="s">
        <v>507</v>
      </c>
      <c r="AY11" s="245" t="s">
        <v>508</v>
      </c>
      <c r="AZ11" s="245" t="s">
        <v>509</v>
      </c>
      <c r="BA11" s="247" t="s">
        <v>510</v>
      </c>
      <c r="BB11" s="249" t="s">
        <v>511</v>
      </c>
      <c r="BC11" s="245" t="s">
        <v>512</v>
      </c>
      <c r="BD11" s="251" t="s">
        <v>513</v>
      </c>
    </row>
    <row r="12" spans="1:56" s="105" customFormat="1" ht="21.75" thickBot="1" x14ac:dyDescent="0.3">
      <c r="A12" s="106" t="s">
        <v>1</v>
      </c>
      <c r="B12" s="107" t="s">
        <v>2</v>
      </c>
      <c r="C12" s="107" t="s">
        <v>33</v>
      </c>
      <c r="D12" s="108" t="s">
        <v>135</v>
      </c>
      <c r="E12" s="108" t="s">
        <v>35</v>
      </c>
      <c r="F12" s="108" t="s">
        <v>34</v>
      </c>
      <c r="G12" s="329"/>
      <c r="H12" s="108" t="s">
        <v>192</v>
      </c>
      <c r="I12" s="107" t="s">
        <v>260</v>
      </c>
      <c r="J12" s="107" t="s">
        <v>259</v>
      </c>
      <c r="K12" s="107" t="s">
        <v>261</v>
      </c>
      <c r="L12" s="108" t="s">
        <v>172</v>
      </c>
      <c r="M12" s="108" t="s">
        <v>173</v>
      </c>
      <c r="N12" s="273"/>
      <c r="O12" s="334"/>
      <c r="P12" s="222"/>
      <c r="Q12" s="222"/>
      <c r="R12" s="222"/>
      <c r="S12" s="222"/>
      <c r="T12" s="222"/>
      <c r="U12" s="222"/>
      <c r="V12" s="332"/>
      <c r="W12" s="109" t="s">
        <v>199</v>
      </c>
      <c r="X12" s="110" t="s">
        <v>200</v>
      </c>
      <c r="Y12" s="110" t="s">
        <v>201</v>
      </c>
      <c r="Z12" s="338"/>
      <c r="AA12" s="206"/>
      <c r="AB12" s="206"/>
      <c r="AC12" s="110" t="s">
        <v>211</v>
      </c>
      <c r="AD12" s="110" t="s">
        <v>221</v>
      </c>
      <c r="AE12" s="110" t="s">
        <v>204</v>
      </c>
      <c r="AF12" s="110" t="s">
        <v>205</v>
      </c>
      <c r="AG12" s="111" t="s">
        <v>206</v>
      </c>
      <c r="AH12" s="213"/>
      <c r="AI12" s="211"/>
      <c r="AJ12" s="211"/>
      <c r="AK12" s="211"/>
      <c r="AL12" s="211"/>
      <c r="AM12" s="211"/>
      <c r="AN12" s="211"/>
      <c r="AO12" s="211"/>
      <c r="AP12" s="298"/>
      <c r="AQ12" s="309"/>
      <c r="AR12" s="296"/>
      <c r="AS12" s="301"/>
      <c r="AT12" s="296"/>
      <c r="AU12" s="112" t="s">
        <v>505</v>
      </c>
      <c r="AV12" s="113" t="s">
        <v>506</v>
      </c>
      <c r="AW12" s="294"/>
      <c r="AX12" s="244"/>
      <c r="AY12" s="246"/>
      <c r="AZ12" s="246"/>
      <c r="BA12" s="248"/>
      <c r="BB12" s="250"/>
      <c r="BC12" s="246"/>
      <c r="BD12" s="252"/>
    </row>
    <row r="13" spans="1:56" ht="178.5" x14ac:dyDescent="0.15">
      <c r="A13" s="114" t="s">
        <v>13</v>
      </c>
      <c r="B13" s="115" t="s">
        <v>14</v>
      </c>
      <c r="C13" s="115" t="s">
        <v>252</v>
      </c>
      <c r="D13" s="115" t="s">
        <v>253</v>
      </c>
      <c r="E13" s="116" t="s">
        <v>20</v>
      </c>
      <c r="F13" s="116" t="s">
        <v>118</v>
      </c>
      <c r="G13" s="116" t="s">
        <v>155</v>
      </c>
      <c r="H13" s="115" t="s">
        <v>256</v>
      </c>
      <c r="I13" s="115" t="s">
        <v>263</v>
      </c>
      <c r="J13" s="115" t="s">
        <v>351</v>
      </c>
      <c r="K13" s="115" t="s">
        <v>264</v>
      </c>
      <c r="L13" s="115" t="s">
        <v>191</v>
      </c>
      <c r="M13" s="115" t="s">
        <v>179</v>
      </c>
      <c r="N13" s="117" t="s">
        <v>167</v>
      </c>
      <c r="O13" s="118" t="s">
        <v>196</v>
      </c>
      <c r="P13" s="119">
        <f>IF($O13="Muy baja",1,IF($O13="Baja",2,IF($O13="Media",3,IF($O13="Alta",4,IF($O13="Muy alta",5,"")))))</f>
        <v>1</v>
      </c>
      <c r="Q13" s="120">
        <f>IF($O13="Muy baja",20%,IF($O13="Baja",40%,IF($O13="Media",60%,IF($O13="Alta",80%,IF($O13="Muy alta",100%,"")))))</f>
        <v>0.2</v>
      </c>
      <c r="R13" s="116" t="s">
        <v>27</v>
      </c>
      <c r="S13" s="119">
        <f>IF($R13="Leve",1,IF($R13="Menor",2,IF($R13="Moderado",3,IF($R13="Mayor",4,IF($R13="Catastrófico",5,"")))))</f>
        <v>4</v>
      </c>
      <c r="T13" s="120">
        <f>IF($R13="Leve",20%,IF($R13="Menor",40%,IF($R13="Moderado",60%,IF($R13="Mayor",80%,IF($R13="Catastrófico",100%,"")))))</f>
        <v>0.8</v>
      </c>
      <c r="U13" s="121">
        <f t="shared" ref="U13:U15" si="0">IF(OR(P13="",S13=""),"",P13*S13)</f>
        <v>4</v>
      </c>
      <c r="V13" s="122" t="str">
        <f t="shared" ref="V13:V15" si="1">IF(U13="","",IF(U13&lt;=2,"BAJA",IF(U13&lt;=6,"MODERADA",IF(U13&lt;=12,"ALTA","EXTREMA"))))</f>
        <v>MODERADA</v>
      </c>
      <c r="W13" s="123" t="s">
        <v>257</v>
      </c>
      <c r="X13" s="115" t="s">
        <v>361</v>
      </c>
      <c r="Y13" s="115" t="s">
        <v>362</v>
      </c>
      <c r="Z13" s="124">
        <v>1</v>
      </c>
      <c r="AA13" s="116" t="s">
        <v>207</v>
      </c>
      <c r="AB13" s="125">
        <f>IF(AA13="","",IF(AA13="Preventivo",25%,IF(AA13="Detectivo",15%,10%)))</f>
        <v>0.25</v>
      </c>
      <c r="AC13" s="119" t="s">
        <v>212</v>
      </c>
      <c r="AD13" s="125">
        <f>IF(AC13="","",IF(AC13="Automático",25%,15%))</f>
        <v>0.15</v>
      </c>
      <c r="AE13" s="119" t="s">
        <v>216</v>
      </c>
      <c r="AF13" s="119" t="s">
        <v>217</v>
      </c>
      <c r="AG13" s="121" t="s">
        <v>220</v>
      </c>
      <c r="AH13" s="126" t="str">
        <f>IF(OR(O13="",AA13="",AC13=""),"",IF(AJ13&lt;=20%,"Muy baja",IF(AJ13&lt;=40%,"Baja",IF(AJ13&lt;=60%,"Media",IF(AJ13&lt;=80%,"Alta","Muy alta")))))</f>
        <v>Muy baja</v>
      </c>
      <c r="AI13" s="119">
        <f>IF($AH13="Muy baja",1,IF($AH13="Baja",2,IF($AH13="Media",3,IF($AH13="Alta",4,IF($AH13="Muy alta",5,"")))))</f>
        <v>1</v>
      </c>
      <c r="AJ13" s="127">
        <f>IF(OR($AA13="Preventivo",$AA13="Detectivo"),($Q13-($Q13*($AD13+$AB13))),$Q13)</f>
        <v>0.12</v>
      </c>
      <c r="AK13" s="127" t="str">
        <f>IF(OR(R13="",AA13="",AC13=""),"",IF(AM13&lt;=20%,"Leve",IF(AM13&lt;=40%,"Menor",IF(AM13&lt;=60%,"Moderado",IF(AM13&lt;=80%,"Mayor","Catastrófico")))))</f>
        <v>Mayor</v>
      </c>
      <c r="AL13" s="119">
        <f>IF($AK13="Leve",1,IF($AK13="Menor",2,IF($AK13="Moderado",3,IF($AK13="Mayor",4,IF($AK13="Catastrófico",5,"")))))</f>
        <v>4</v>
      </c>
      <c r="AM13" s="127">
        <f>IF($AA13="Correctivo",($T13-($T13*($AD13+$AB13))),$T13)</f>
        <v>0.8</v>
      </c>
      <c r="AN13" s="128">
        <f>IF(OR(AI13="",AL13=""),"",AI13*AL13)</f>
        <v>4</v>
      </c>
      <c r="AO13" s="122" t="str">
        <f t="shared" ref="AO13:AO15" si="2">IF(AN13="","",IF(AN13&lt;=2,"BAJA",IF(AN13&lt;=6,"MODERADA",IF(AN13&lt;=12,"ALTA","EXTREMA"))))</f>
        <v>MODERADA</v>
      </c>
      <c r="AP13" s="129" t="str">
        <f>IF(AO13="","",IF(AO13="Baja","Asumir el Riesgo.",IF(AO13="Moderada","Asumir o reducir el Riesgo.",IF(AO13="Alta","Reducir el Riesgo, Evitar, Compartir o Transferir (pronta atención).",IF(AO13="Extrema","Reducir el Riesgo, Evitar o Compartir (Se requiere acción inmediata).","")))))</f>
        <v>Asumir o reducir el Riesgo.</v>
      </c>
      <c r="AQ13" s="114" t="s">
        <v>363</v>
      </c>
      <c r="AR13" s="115" t="s">
        <v>364</v>
      </c>
      <c r="AS13" s="116">
        <v>2</v>
      </c>
      <c r="AT13" s="115" t="s">
        <v>265</v>
      </c>
      <c r="AU13" s="130">
        <v>45292</v>
      </c>
      <c r="AV13" s="131">
        <v>45657</v>
      </c>
      <c r="AW13" s="170" t="s">
        <v>365</v>
      </c>
      <c r="AX13" s="159">
        <v>45412</v>
      </c>
      <c r="AY13" s="167" t="s">
        <v>544</v>
      </c>
      <c r="AZ13" s="166">
        <v>0.3</v>
      </c>
      <c r="BA13" s="156">
        <f t="shared" ref="BA13:BA19" si="3">IF(AZ13="","",IF(OR(AS13=0,AS13="",AQ13=""),"",(AZ13*100%/AS13)))</f>
        <v>0.15</v>
      </c>
      <c r="BB13" s="157" t="str">
        <f t="shared" ref="BB13:BB15" si="4">IF(AZ13="","",IF(AX13&lt;&gt;AQ13,IF(BA13=100%,"TERMINADA",IF(BA13&gt;0%,"EN PROCESO"))))</f>
        <v>EN PROCESO</v>
      </c>
      <c r="BC13" s="352" t="s">
        <v>545</v>
      </c>
      <c r="BD13" s="166" t="s">
        <v>542</v>
      </c>
    </row>
    <row r="14" spans="1:56" ht="63" x14ac:dyDescent="0.15">
      <c r="A14" s="132" t="s">
        <v>13</v>
      </c>
      <c r="B14" s="161" t="s">
        <v>460</v>
      </c>
      <c r="C14" s="133" t="s">
        <v>266</v>
      </c>
      <c r="D14" s="133" t="s">
        <v>267</v>
      </c>
      <c r="E14" s="134" t="s">
        <v>20</v>
      </c>
      <c r="F14" s="134" t="s">
        <v>132</v>
      </c>
      <c r="G14" s="134" t="s">
        <v>155</v>
      </c>
      <c r="H14" s="133" t="s">
        <v>256</v>
      </c>
      <c r="I14" s="133" t="s">
        <v>270</v>
      </c>
      <c r="J14" s="133" t="s">
        <v>269</v>
      </c>
      <c r="K14" s="133" t="s">
        <v>268</v>
      </c>
      <c r="L14" s="133" t="s">
        <v>191</v>
      </c>
      <c r="M14" s="133" t="s">
        <v>179</v>
      </c>
      <c r="N14" s="135" t="s">
        <v>170</v>
      </c>
      <c r="O14" s="136" t="s">
        <v>17</v>
      </c>
      <c r="P14" s="137">
        <f>IF($O14="Muy baja",1,IF($O14="Baja",2,IF($O14="Media",3,IF($O14="Alta",4,IF($O14="Muy alta",5,"")))))</f>
        <v>2</v>
      </c>
      <c r="Q14" s="138">
        <f>IF($O14="Muy baja",20%,IF($O14="Baja",40%,IF($O14="Media",60%,IF($O14="Alta",80%,IF($O14="Muy alta",100%,"")))))</f>
        <v>0.4</v>
      </c>
      <c r="R14" s="134" t="s">
        <v>27</v>
      </c>
      <c r="S14" s="137">
        <f>IF($R14="Leve",1,IF($R14="Menor",2,IF($R14="Moderado",3,IF($R14="Mayor",4,IF($R14="Catastrófico",5,"")))))</f>
        <v>4</v>
      </c>
      <c r="T14" s="138">
        <f>IF($R14="Leve",20%,IF($R14="Menor",40%,IF($R14="Moderado",60%,IF($R14="Mayor",80%,IF($R14="Catastrófico",100%,"")))))</f>
        <v>0.8</v>
      </c>
      <c r="U14" s="139">
        <f t="shared" si="0"/>
        <v>8</v>
      </c>
      <c r="V14" s="140" t="str">
        <f t="shared" si="1"/>
        <v>ALTA</v>
      </c>
      <c r="W14" s="141" t="s">
        <v>271</v>
      </c>
      <c r="X14" s="133" t="s">
        <v>272</v>
      </c>
      <c r="Y14" s="133" t="s">
        <v>352</v>
      </c>
      <c r="Z14" s="142">
        <v>1</v>
      </c>
      <c r="AA14" s="134" t="s">
        <v>207</v>
      </c>
      <c r="AB14" s="143">
        <f>IF(AA14="","",IF(AA14="Preventivo",25%,IF(AA14="Detectivo",15%,10%)))</f>
        <v>0.25</v>
      </c>
      <c r="AC14" s="137" t="s">
        <v>212</v>
      </c>
      <c r="AD14" s="143">
        <f>IF(AC14="","",IF(AC14="Automático",25%,15%))</f>
        <v>0.15</v>
      </c>
      <c r="AE14" s="137" t="s">
        <v>216</v>
      </c>
      <c r="AF14" s="137" t="s">
        <v>217</v>
      </c>
      <c r="AG14" s="139" t="s">
        <v>220</v>
      </c>
      <c r="AH14" s="144" t="str">
        <f>IF(OR(O14="",AA14="",AC14=""),"",IF(AJ14&lt;=20%,"Muy baja",IF(AJ14&lt;=40%,"Baja",IF(AJ14&lt;=60%,"Media",IF(AJ14&lt;=80%,"Alta","Muy alta")))))</f>
        <v>Baja</v>
      </c>
      <c r="AI14" s="137">
        <f>IF($AH14="Muy baja",1,IF($AH14="Baja",2,IF($AH14="Media",3,IF($AH14="Alta",4,IF($AH14="Muy alta",5,"")))))</f>
        <v>2</v>
      </c>
      <c r="AJ14" s="145">
        <f>IF(OR($AA14="Preventivo",$AA14="Detectivo"),($Q14-($Q14*($AD14+$AB14))),$Q14)</f>
        <v>0.24</v>
      </c>
      <c r="AK14" s="145" t="str">
        <f>IF(OR(R14="",AA14="",AC14=""),"",IF(AM14&lt;=20%,"Leve",IF(AM14&lt;=40%,"Menor",IF(AM14&lt;=60%,"Moderado",IF(AM14&lt;=80%,"Mayor","Catastrófico")))))</f>
        <v>Mayor</v>
      </c>
      <c r="AL14" s="137">
        <f>IF($AK14="Leve",1,IF($AK14="Menor",2,IF($AK14="Moderado",3,IF($AK14="Mayor",4,IF($AK14="Catastrófico",5,"")))))</f>
        <v>4</v>
      </c>
      <c r="AM14" s="145">
        <f>IF($AA14="Correctivo",($T14-($T14*($AD14+$AB14))),$T14)</f>
        <v>0.8</v>
      </c>
      <c r="AN14" s="146">
        <f>IF(OR(AI14="",AL14=""),"",AI14*AL14)</f>
        <v>8</v>
      </c>
      <c r="AO14" s="140" t="str">
        <f t="shared" si="2"/>
        <v>ALTA</v>
      </c>
      <c r="AP14" s="147"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32" t="s">
        <v>387</v>
      </c>
      <c r="AR14" s="133" t="s">
        <v>273</v>
      </c>
      <c r="AS14" s="134">
        <v>2</v>
      </c>
      <c r="AT14" s="133" t="s">
        <v>274</v>
      </c>
      <c r="AU14" s="148">
        <v>45292</v>
      </c>
      <c r="AV14" s="148">
        <v>45657</v>
      </c>
      <c r="AW14" s="171" t="s">
        <v>353</v>
      </c>
      <c r="AX14" s="159">
        <v>45412</v>
      </c>
      <c r="AY14" s="158" t="s">
        <v>524</v>
      </c>
      <c r="AZ14" s="155">
        <v>0</v>
      </c>
      <c r="BA14" s="156">
        <f t="shared" si="3"/>
        <v>0</v>
      </c>
      <c r="BB14" s="157" t="str">
        <f>IF(AZ14="","",IF(AX14&lt;AV14,IF(BA14=100%,"TERMINADA",IF(BA14=0%,"SIN INICIAR"))))</f>
        <v>SIN INICIAR</v>
      </c>
      <c r="BC14" s="353" t="s">
        <v>528</v>
      </c>
      <c r="BD14" s="155" t="s">
        <v>521</v>
      </c>
    </row>
    <row r="15" spans="1:56" ht="199.5" x14ac:dyDescent="0.15">
      <c r="A15" s="132" t="s">
        <v>13</v>
      </c>
      <c r="B15" s="133" t="s">
        <v>227</v>
      </c>
      <c r="C15" s="133" t="s">
        <v>378</v>
      </c>
      <c r="D15" s="133" t="s">
        <v>322</v>
      </c>
      <c r="E15" s="134" t="s">
        <v>20</v>
      </c>
      <c r="F15" s="134" t="s">
        <v>122</v>
      </c>
      <c r="G15" s="134" t="s">
        <v>154</v>
      </c>
      <c r="H15" s="133" t="s">
        <v>256</v>
      </c>
      <c r="I15" s="133" t="s">
        <v>380</v>
      </c>
      <c r="J15" s="133" t="s">
        <v>379</v>
      </c>
      <c r="K15" s="133" t="s">
        <v>345</v>
      </c>
      <c r="L15" s="133" t="s">
        <v>191</v>
      </c>
      <c r="M15" s="133" t="s">
        <v>180</v>
      </c>
      <c r="N15" s="135" t="s">
        <v>167</v>
      </c>
      <c r="O15" s="136" t="s">
        <v>194</v>
      </c>
      <c r="P15" s="137">
        <f>IF($O15="Muy baja",1,IF($O15="Baja",2,IF($O15="Media",3,IF($O15="Alta",4,IF($O15="Muy alta",5,"")))))</f>
        <v>3</v>
      </c>
      <c r="Q15" s="138">
        <f>IF($O15="Muy baja",20%,IF($O15="Baja",40%,IF($O15="Media",60%,IF($O15="Alta",80%,IF($O15="Muy alta",100%,"")))))</f>
        <v>0.6</v>
      </c>
      <c r="R15" s="134" t="s">
        <v>27</v>
      </c>
      <c r="S15" s="137">
        <f>IF($R15="Leve",1,IF($R15="Menor",2,IF($R15="Moderado",3,IF($R15="Mayor",4,IF($R15="Catastrófico",5,"")))))</f>
        <v>4</v>
      </c>
      <c r="T15" s="138">
        <f>IF($R15="Leve",20%,IF($R15="Menor",40%,IF($R15="Moderado",60%,IF($R15="Mayor",80%,IF($R15="Catastrófico",100%,"")))))</f>
        <v>0.8</v>
      </c>
      <c r="U15" s="139">
        <f t="shared" si="0"/>
        <v>12</v>
      </c>
      <c r="V15" s="140" t="str">
        <f t="shared" si="1"/>
        <v>ALTA</v>
      </c>
      <c r="W15" s="141" t="s">
        <v>381</v>
      </c>
      <c r="X15" s="133" t="s">
        <v>386</v>
      </c>
      <c r="Y15" s="133" t="s">
        <v>382</v>
      </c>
      <c r="Z15" s="142">
        <v>1</v>
      </c>
      <c r="AA15" s="134" t="s">
        <v>207</v>
      </c>
      <c r="AB15" s="143">
        <f>IF(AA15="","",IF(AA15="Preventivo",25%,IF(AA15="Detectivo",15%,10%)))</f>
        <v>0.25</v>
      </c>
      <c r="AC15" s="137" t="s">
        <v>212</v>
      </c>
      <c r="AD15" s="143">
        <f>IF(AC15="","",IF(AC15="Automático",25%,15%))</f>
        <v>0.15</v>
      </c>
      <c r="AE15" s="137" t="s">
        <v>216</v>
      </c>
      <c r="AF15" s="137" t="s">
        <v>217</v>
      </c>
      <c r="AG15" s="139" t="s">
        <v>220</v>
      </c>
      <c r="AH15" s="144" t="str">
        <f>IF(OR(O15="",AA15="",AC15=""),"",IF(AJ15&lt;=20%,"Muy baja",IF(AJ15&lt;=40%,"Baja",IF(AJ15&lt;=60%,"Media",IF(AJ15&lt;=80%,"Alta","Muy alta")))))</f>
        <v>Baja</v>
      </c>
      <c r="AI15" s="137">
        <f>IF($AH15="Muy baja",1,IF($AH15="Baja",2,IF($AH15="Media",3,IF($AH15="Alta",4,IF($AH15="Muy alta",5,"")))))</f>
        <v>2</v>
      </c>
      <c r="AJ15" s="145">
        <f>IF(OR($AA15="Preventivo",$AA15="Detectivo"),($Q15-($Q15*($AD15+$AB15))),$Q15)</f>
        <v>0.36</v>
      </c>
      <c r="AK15" s="145" t="str">
        <f>IF(OR(R15="",AA15="",AC15=""),"",IF(AM15&lt;=20%,"Leve",IF(AM15&lt;=40%,"Menor",IF(AM15&lt;=60%,"Moderado",IF(AM15&lt;=80%,"Mayor","Catastrófico")))))</f>
        <v>Mayor</v>
      </c>
      <c r="AL15" s="137">
        <f>IF($AK15="Leve",1,IF($AK15="Menor",2,IF($AK15="Moderado",3,IF($AK15="Mayor",4,IF($AK15="Catastrófico",5,"")))))</f>
        <v>4</v>
      </c>
      <c r="AM15" s="145">
        <f>IF($AA15="Correctivo",($T15-($T15*($AD15+$AB15))),$T15)</f>
        <v>0.8</v>
      </c>
      <c r="AN15" s="146">
        <f>IF(OR(AI15="",AL15=""),"",AI15*AL15)</f>
        <v>8</v>
      </c>
      <c r="AO15" s="140" t="str">
        <f t="shared" si="2"/>
        <v>ALTA</v>
      </c>
      <c r="AP15" s="147"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32" t="s">
        <v>383</v>
      </c>
      <c r="AR15" s="133" t="s">
        <v>384</v>
      </c>
      <c r="AS15" s="134">
        <v>2</v>
      </c>
      <c r="AT15" s="133" t="s">
        <v>385</v>
      </c>
      <c r="AU15" s="148">
        <v>45292</v>
      </c>
      <c r="AV15" s="148">
        <v>45657</v>
      </c>
      <c r="AW15" s="171" t="s">
        <v>323</v>
      </c>
      <c r="AX15" s="159">
        <v>45412</v>
      </c>
      <c r="AY15" s="169" t="s">
        <v>546</v>
      </c>
      <c r="AZ15" s="155">
        <v>0.3</v>
      </c>
      <c r="BA15" s="156">
        <f t="shared" si="3"/>
        <v>0.15</v>
      </c>
      <c r="BB15" s="157" t="str">
        <f t="shared" si="4"/>
        <v>EN PROCESO</v>
      </c>
      <c r="BC15" s="354" t="s">
        <v>547</v>
      </c>
      <c r="BD15" s="155" t="s">
        <v>542</v>
      </c>
    </row>
    <row r="16" spans="1:56" ht="168" x14ac:dyDescent="0.15">
      <c r="A16" s="132" t="s">
        <v>18</v>
      </c>
      <c r="B16" s="161" t="s">
        <v>230</v>
      </c>
      <c r="C16" s="133" t="s">
        <v>275</v>
      </c>
      <c r="D16" s="133" t="s">
        <v>429</v>
      </c>
      <c r="E16" s="134" t="s">
        <v>20</v>
      </c>
      <c r="F16" s="134" t="s">
        <v>119</v>
      </c>
      <c r="G16" s="134" t="s">
        <v>154</v>
      </c>
      <c r="H16" s="133" t="s">
        <v>430</v>
      </c>
      <c r="I16" s="133" t="s">
        <v>431</v>
      </c>
      <c r="J16" s="133" t="s">
        <v>432</v>
      </c>
      <c r="K16" s="149" t="s">
        <v>433</v>
      </c>
      <c r="L16" s="133" t="s">
        <v>191</v>
      </c>
      <c r="M16" s="133" t="s">
        <v>179</v>
      </c>
      <c r="N16" s="135" t="s">
        <v>167</v>
      </c>
      <c r="O16" s="136" t="s">
        <v>17</v>
      </c>
      <c r="P16" s="137">
        <f t="shared" ref="P16:P35" si="5">IF($O16="Muy baja",1,IF($O16="Baja",2,IF($O16="Media",3,IF($O16="Alta",4,IF($O16="Muy alta",5,"")))))</f>
        <v>2</v>
      </c>
      <c r="Q16" s="138">
        <f t="shared" ref="Q16:Q35" si="6">IF($O16="Muy baja",20%,IF($O16="Baja",40%,IF($O16="Media",60%,IF($O16="Alta",80%,IF($O16="Muy alta",100%,"")))))</f>
        <v>0.4</v>
      </c>
      <c r="R16" s="134" t="s">
        <v>27</v>
      </c>
      <c r="S16" s="137">
        <f t="shared" ref="S16:S35" si="7">IF($R16="Leve",1,IF($R16="Menor",2,IF($R16="Moderado",3,IF($R16="Mayor",4,IF($R16="Catastrófico",5,"")))))</f>
        <v>4</v>
      </c>
      <c r="T16" s="138">
        <f t="shared" ref="T16:T35" si="8">IF($R16="Leve",20%,IF($R16="Menor",40%,IF($R16="Moderado",60%,IF($R16="Mayor",80%,IF($R16="Catastrófico",100%,"")))))</f>
        <v>0.8</v>
      </c>
      <c r="U16" s="139">
        <f t="shared" ref="U16:U32" si="9">IF(OR(P16="",S16=""),"",P16*S16)</f>
        <v>8</v>
      </c>
      <c r="V16" s="140" t="str">
        <f t="shared" ref="V16:V32" si="10">IF(U16="","",IF(U16&lt;=2,"BAJA",IF(U16&lt;=6,"MODERADA",IF(U16&lt;=12,"ALTA","EXTREMA"))))</f>
        <v>ALTA</v>
      </c>
      <c r="W16" s="150" t="s">
        <v>434</v>
      </c>
      <c r="X16" s="149" t="s">
        <v>435</v>
      </c>
      <c r="Y16" s="149" t="s">
        <v>436</v>
      </c>
      <c r="Z16" s="142">
        <v>1</v>
      </c>
      <c r="AA16" s="134" t="s">
        <v>207</v>
      </c>
      <c r="AB16" s="143">
        <f t="shared" ref="AB16:AB38" si="11">IF(AA16="","",IF(AA16="Preventivo",25%,IF(AA16="Detectivo",15%,10%)))</f>
        <v>0.25</v>
      </c>
      <c r="AC16" s="137" t="s">
        <v>212</v>
      </c>
      <c r="AD16" s="143">
        <f t="shared" ref="AD16:AD38" si="12">IF(AC16="","",IF(AC16="Automático",25%,15%))</f>
        <v>0.15</v>
      </c>
      <c r="AE16" s="137" t="s">
        <v>216</v>
      </c>
      <c r="AF16" s="137" t="s">
        <v>217</v>
      </c>
      <c r="AG16" s="139" t="s">
        <v>220</v>
      </c>
      <c r="AH16" s="144" t="str">
        <f t="shared" ref="AH16:AH32" si="13">IF(OR(O16="",AA16="",AC16=""),"",IF(AJ16&lt;=20%,"Muy baja",IF(AJ16&lt;=40%,"Baja",IF(AJ16&lt;=60%,"Media",IF(AJ16&lt;=80%,"Alta","Muy alta")))))</f>
        <v>Baja</v>
      </c>
      <c r="AI16" s="137">
        <f t="shared" ref="AI16:AI38" si="14">IF($AH16="Muy baja",1,IF($AH16="Baja",2,IF($AH16="Media",3,IF($AH16="Alta",4,IF($AH16="Muy alta",5,"")))))</f>
        <v>2</v>
      </c>
      <c r="AJ16" s="145">
        <f t="shared" ref="AJ16:AJ35" si="15">IF(OR($AA16="Preventivo",$AA16="Detectivo"),($Q16-($Q16*($AD16+$AB16))),$Q16)</f>
        <v>0.24</v>
      </c>
      <c r="AK16" s="145" t="str">
        <f t="shared" ref="AK16:AK32" si="16">IF(OR(R16="",AA16="",AC16=""),"",IF(AM16&lt;=20%,"Leve",IF(AM16&lt;=40%,"Menor",IF(AM16&lt;=60%,"Moderado",IF(AM16&lt;=80%,"Mayor","Catastrófico")))))</f>
        <v>Mayor</v>
      </c>
      <c r="AL16" s="137">
        <f t="shared" ref="AL16:AL36" si="17">IF($AK16="Leve",1,IF($AK16="Menor",2,IF($AK16="Moderado",3,IF($AK16="Mayor",4,IF($AK16="Catastrófico",5,"")))))</f>
        <v>4</v>
      </c>
      <c r="AM16" s="145">
        <f t="shared" ref="AM16:AM35" si="18">IF($AA16="Correctivo",($T16-($T16*($AD16+$AB16))),$T16)</f>
        <v>0.8</v>
      </c>
      <c r="AN16" s="146">
        <f t="shared" ref="AN16:AN32" si="19">IF(OR(AI16="",AL16=""),"",AI16*AL16)</f>
        <v>8</v>
      </c>
      <c r="AO16" s="140" t="str">
        <f t="shared" ref="AO16:AO32" si="20">IF(AN16="","",IF(AN16&lt;=2,"BAJA",IF(AN16&lt;=6,"MODERADA",IF(AN16&lt;=12,"ALTA","EXTREMA"))))</f>
        <v>ALTA</v>
      </c>
      <c r="AP16" s="147" t="str">
        <f t="shared" ref="AP16:AP35" si="21">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51" t="s">
        <v>437</v>
      </c>
      <c r="AR16" s="133" t="s">
        <v>438</v>
      </c>
      <c r="AS16" s="134">
        <v>2</v>
      </c>
      <c r="AT16" s="133" t="s">
        <v>439</v>
      </c>
      <c r="AU16" s="148">
        <v>45292</v>
      </c>
      <c r="AV16" s="148">
        <v>45657</v>
      </c>
      <c r="AW16" s="172" t="s">
        <v>440</v>
      </c>
      <c r="AX16" s="164">
        <v>45385</v>
      </c>
      <c r="AY16" s="163" t="s">
        <v>525</v>
      </c>
      <c r="AZ16" s="155">
        <v>1</v>
      </c>
      <c r="BA16" s="156">
        <f t="shared" si="3"/>
        <v>0.5</v>
      </c>
      <c r="BB16" s="157" t="str">
        <f t="shared" ref="BB16:BB17" si="22">IF(AZ16="","",IF(AX16&lt;&gt;AQ16,IF(BA16=100%,"TERMINADA",IF(BA16&gt;0%,"EN PROCESO"))))</f>
        <v>EN PROCESO</v>
      </c>
      <c r="BC16" s="353" t="s">
        <v>526</v>
      </c>
      <c r="BD16" s="155" t="s">
        <v>521</v>
      </c>
    </row>
    <row r="17" spans="1:56" ht="294" x14ac:dyDescent="0.15">
      <c r="A17" s="132" t="s">
        <v>18</v>
      </c>
      <c r="B17" s="133" t="s">
        <v>229</v>
      </c>
      <c r="C17" s="133" t="s">
        <v>441</v>
      </c>
      <c r="D17" s="133" t="s">
        <v>442</v>
      </c>
      <c r="E17" s="134" t="s">
        <v>20</v>
      </c>
      <c r="F17" s="134" t="s">
        <v>120</v>
      </c>
      <c r="G17" s="134" t="s">
        <v>155</v>
      </c>
      <c r="H17" s="133" t="s">
        <v>256</v>
      </c>
      <c r="I17" s="133" t="s">
        <v>405</v>
      </c>
      <c r="J17" s="133" t="s">
        <v>406</v>
      </c>
      <c r="K17" s="133" t="s">
        <v>443</v>
      </c>
      <c r="L17" s="133" t="s">
        <v>191</v>
      </c>
      <c r="M17" s="133" t="s">
        <v>179</v>
      </c>
      <c r="N17" s="135" t="s">
        <v>167</v>
      </c>
      <c r="O17" s="136" t="s">
        <v>194</v>
      </c>
      <c r="P17" s="137">
        <f t="shared" si="5"/>
        <v>3</v>
      </c>
      <c r="Q17" s="138">
        <f t="shared" si="6"/>
        <v>0.6</v>
      </c>
      <c r="R17" s="134" t="s">
        <v>27</v>
      </c>
      <c r="S17" s="137">
        <f t="shared" si="7"/>
        <v>4</v>
      </c>
      <c r="T17" s="138">
        <f t="shared" si="8"/>
        <v>0.8</v>
      </c>
      <c r="U17" s="139">
        <f t="shared" si="9"/>
        <v>12</v>
      </c>
      <c r="V17" s="140" t="str">
        <f t="shared" si="10"/>
        <v>ALTA</v>
      </c>
      <c r="W17" s="141" t="s">
        <v>407</v>
      </c>
      <c r="X17" s="133" t="s">
        <v>472</v>
      </c>
      <c r="Y17" s="133" t="s">
        <v>408</v>
      </c>
      <c r="Z17" s="142">
        <v>1</v>
      </c>
      <c r="AA17" s="134" t="s">
        <v>207</v>
      </c>
      <c r="AB17" s="143">
        <f t="shared" si="11"/>
        <v>0.25</v>
      </c>
      <c r="AC17" s="137" t="s">
        <v>212</v>
      </c>
      <c r="AD17" s="143">
        <f t="shared" si="12"/>
        <v>0.15</v>
      </c>
      <c r="AE17" s="137" t="s">
        <v>216</v>
      </c>
      <c r="AF17" s="137" t="s">
        <v>217</v>
      </c>
      <c r="AG17" s="139" t="s">
        <v>220</v>
      </c>
      <c r="AH17" s="144" t="str">
        <f t="shared" si="13"/>
        <v>Baja</v>
      </c>
      <c r="AI17" s="137">
        <f t="shared" si="14"/>
        <v>2</v>
      </c>
      <c r="AJ17" s="145">
        <f t="shared" si="15"/>
        <v>0.36</v>
      </c>
      <c r="AK17" s="145" t="str">
        <f t="shared" si="16"/>
        <v>Mayor</v>
      </c>
      <c r="AL17" s="137">
        <f t="shared" si="17"/>
        <v>4</v>
      </c>
      <c r="AM17" s="145">
        <f t="shared" si="18"/>
        <v>0.8</v>
      </c>
      <c r="AN17" s="146">
        <f t="shared" si="19"/>
        <v>8</v>
      </c>
      <c r="AO17" s="140" t="str">
        <f t="shared" si="20"/>
        <v>ALTA</v>
      </c>
      <c r="AP17" s="147" t="str">
        <f t="shared" si="21"/>
        <v>Reducir el Riesgo, Evitar, Compartir o Transferir (pronta atención).</v>
      </c>
      <c r="AQ17" s="132" t="s">
        <v>473</v>
      </c>
      <c r="AR17" s="133" t="s">
        <v>276</v>
      </c>
      <c r="AS17" s="134">
        <v>3</v>
      </c>
      <c r="AT17" s="133" t="s">
        <v>474</v>
      </c>
      <c r="AU17" s="148">
        <v>45292</v>
      </c>
      <c r="AV17" s="148">
        <v>45657</v>
      </c>
      <c r="AW17" s="172" t="s">
        <v>415</v>
      </c>
      <c r="AX17" s="164">
        <v>45412</v>
      </c>
      <c r="AY17" s="163" t="s">
        <v>529</v>
      </c>
      <c r="AZ17" s="155">
        <v>1</v>
      </c>
      <c r="BA17" s="156">
        <f t="shared" si="3"/>
        <v>0.33333333333333331</v>
      </c>
      <c r="BB17" s="165" t="str">
        <f t="shared" si="22"/>
        <v>EN PROCESO</v>
      </c>
      <c r="BC17" s="353" t="s">
        <v>539</v>
      </c>
      <c r="BD17" s="155" t="s">
        <v>530</v>
      </c>
    </row>
    <row r="18" spans="1:56" ht="325.5" x14ac:dyDescent="0.15">
      <c r="A18" s="132" t="s">
        <v>18</v>
      </c>
      <c r="B18" s="133" t="s">
        <v>461</v>
      </c>
      <c r="C18" s="133" t="s">
        <v>354</v>
      </c>
      <c r="D18" s="133" t="s">
        <v>355</v>
      </c>
      <c r="E18" s="134" t="s">
        <v>20</v>
      </c>
      <c r="F18" s="134" t="s">
        <v>121</v>
      </c>
      <c r="G18" s="134" t="s">
        <v>154</v>
      </c>
      <c r="H18" s="149" t="s">
        <v>256</v>
      </c>
      <c r="I18" s="149" t="s">
        <v>409</v>
      </c>
      <c r="J18" s="149" t="s">
        <v>475</v>
      </c>
      <c r="K18" s="149" t="s">
        <v>410</v>
      </c>
      <c r="L18" s="133" t="s">
        <v>191</v>
      </c>
      <c r="M18" s="133" t="s">
        <v>180</v>
      </c>
      <c r="N18" s="135" t="s">
        <v>167</v>
      </c>
      <c r="O18" s="136" t="s">
        <v>17</v>
      </c>
      <c r="P18" s="137">
        <f t="shared" si="5"/>
        <v>2</v>
      </c>
      <c r="Q18" s="138">
        <f t="shared" si="6"/>
        <v>0.4</v>
      </c>
      <c r="R18" s="134" t="s">
        <v>27</v>
      </c>
      <c r="S18" s="137">
        <f t="shared" si="7"/>
        <v>4</v>
      </c>
      <c r="T18" s="138">
        <f t="shared" si="8"/>
        <v>0.8</v>
      </c>
      <c r="U18" s="139">
        <f t="shared" si="9"/>
        <v>8</v>
      </c>
      <c r="V18" s="140" t="str">
        <f t="shared" si="10"/>
        <v>ALTA</v>
      </c>
      <c r="W18" s="141" t="s">
        <v>426</v>
      </c>
      <c r="X18" s="133" t="s">
        <v>427</v>
      </c>
      <c r="Y18" s="133" t="s">
        <v>428</v>
      </c>
      <c r="Z18" s="142">
        <v>1</v>
      </c>
      <c r="AA18" s="134" t="s">
        <v>207</v>
      </c>
      <c r="AB18" s="143">
        <f t="shared" si="11"/>
        <v>0.25</v>
      </c>
      <c r="AC18" s="137" t="s">
        <v>212</v>
      </c>
      <c r="AD18" s="143">
        <f t="shared" si="12"/>
        <v>0.15</v>
      </c>
      <c r="AE18" s="137" t="s">
        <v>216</v>
      </c>
      <c r="AF18" s="137" t="s">
        <v>217</v>
      </c>
      <c r="AG18" s="139" t="s">
        <v>220</v>
      </c>
      <c r="AH18" s="144" t="str">
        <f t="shared" si="13"/>
        <v>Baja</v>
      </c>
      <c r="AI18" s="137">
        <f t="shared" si="14"/>
        <v>2</v>
      </c>
      <c r="AJ18" s="145">
        <f t="shared" si="15"/>
        <v>0.24</v>
      </c>
      <c r="AK18" s="145" t="str">
        <f t="shared" si="16"/>
        <v>Mayor</v>
      </c>
      <c r="AL18" s="137">
        <f t="shared" si="17"/>
        <v>4</v>
      </c>
      <c r="AM18" s="145">
        <f t="shared" si="18"/>
        <v>0.8</v>
      </c>
      <c r="AN18" s="146">
        <f t="shared" si="19"/>
        <v>8</v>
      </c>
      <c r="AO18" s="140" t="str">
        <f t="shared" si="20"/>
        <v>ALTA</v>
      </c>
      <c r="AP18" s="147" t="str">
        <f t="shared" si="21"/>
        <v>Reducir el Riesgo, Evitar, Compartir o Transferir (pronta atención).</v>
      </c>
      <c r="AQ18" s="132" t="s">
        <v>416</v>
      </c>
      <c r="AR18" s="133" t="s">
        <v>404</v>
      </c>
      <c r="AS18" s="134">
        <v>1</v>
      </c>
      <c r="AT18" s="133" t="s">
        <v>411</v>
      </c>
      <c r="AU18" s="148">
        <v>45292</v>
      </c>
      <c r="AV18" s="148">
        <v>45657</v>
      </c>
      <c r="AW18" s="172" t="s">
        <v>412</v>
      </c>
      <c r="AX18" s="164">
        <v>45412</v>
      </c>
      <c r="AY18" s="163" t="s">
        <v>531</v>
      </c>
      <c r="AZ18" s="155">
        <v>0</v>
      </c>
      <c r="BA18" s="156">
        <f t="shared" si="3"/>
        <v>0</v>
      </c>
      <c r="BB18" s="157" t="str">
        <f>IF(AZ18="","",IF(AX18&lt;AV18,IF(BA18=100%,"TERMINADA",IF(BA18=0%,"SIN INICIAR"))))</f>
        <v>SIN INICIAR</v>
      </c>
      <c r="BC18" s="353" t="s">
        <v>576</v>
      </c>
      <c r="BD18" s="155" t="s">
        <v>530</v>
      </c>
    </row>
    <row r="19" spans="1:56" ht="163.5" customHeight="1" x14ac:dyDescent="0.15">
      <c r="A19" s="132" t="s">
        <v>18</v>
      </c>
      <c r="B19" s="133" t="s">
        <v>231</v>
      </c>
      <c r="C19" s="215" t="s">
        <v>372</v>
      </c>
      <c r="D19" s="215" t="s">
        <v>373</v>
      </c>
      <c r="E19" s="134" t="s">
        <v>20</v>
      </c>
      <c r="F19" s="134" t="s">
        <v>374</v>
      </c>
      <c r="G19" s="134" t="s">
        <v>155</v>
      </c>
      <c r="H19" s="215" t="s">
        <v>256</v>
      </c>
      <c r="I19" s="215" t="s">
        <v>375</v>
      </c>
      <c r="J19" s="215" t="s">
        <v>376</v>
      </c>
      <c r="K19" s="215" t="s">
        <v>444</v>
      </c>
      <c r="L19" s="133" t="s">
        <v>191</v>
      </c>
      <c r="M19" s="133" t="s">
        <v>179</v>
      </c>
      <c r="N19" s="327" t="s">
        <v>167</v>
      </c>
      <c r="O19" s="328" t="s">
        <v>194</v>
      </c>
      <c r="P19" s="137">
        <f t="shared" si="5"/>
        <v>3</v>
      </c>
      <c r="Q19" s="138">
        <f t="shared" si="6"/>
        <v>0.6</v>
      </c>
      <c r="R19" s="292" t="s">
        <v>27</v>
      </c>
      <c r="S19" s="137">
        <f t="shared" si="7"/>
        <v>4</v>
      </c>
      <c r="T19" s="138">
        <f t="shared" si="8"/>
        <v>0.8</v>
      </c>
      <c r="U19" s="290">
        <f t="shared" ref="U19" si="23">IF(OR(P19="",S19=""),"",P19*S19)</f>
        <v>12</v>
      </c>
      <c r="V19" s="284" t="str">
        <f t="shared" ref="V19" si="24">IF(U19="","",IF(U19&lt;=2,"BAJA",IF(U19&lt;=6,"MODERADA",IF(U19&lt;=12,"ALTA","EXTREMA"))))</f>
        <v>ALTA</v>
      </c>
      <c r="W19" s="214" t="s">
        <v>445</v>
      </c>
      <c r="X19" s="215" t="s">
        <v>446</v>
      </c>
      <c r="Y19" s="215" t="s">
        <v>476</v>
      </c>
      <c r="Z19" s="299">
        <v>1</v>
      </c>
      <c r="AA19" s="292" t="s">
        <v>207</v>
      </c>
      <c r="AB19" s="217">
        <f>IF(AA19="","",IF(AA19="Preventivo",25%,IF(AA19="Detectivo",15%,10%)))</f>
        <v>0.25</v>
      </c>
      <c r="AC19" s="281" t="s">
        <v>212</v>
      </c>
      <c r="AD19" s="217">
        <f t="shared" ref="AD19" si="25">IF(AC19="","",IF(AC19="Automático",25%,15%))</f>
        <v>0.15</v>
      </c>
      <c r="AE19" s="281" t="s">
        <v>216</v>
      </c>
      <c r="AF19" s="281" t="s">
        <v>217</v>
      </c>
      <c r="AG19" s="290" t="s">
        <v>220</v>
      </c>
      <c r="AH19" s="291" t="str">
        <f t="shared" ref="AH19" si="26">IF(OR(O19="",AA19="",AC19=""),"",IF(AJ19&lt;=20%,"Muy baja",IF(AJ19&lt;=40%,"Baja",IF(AJ19&lt;=60%,"Media",IF(AJ19&lt;=80%,"Alta","Muy alta")))))</f>
        <v>Baja</v>
      </c>
      <c r="AI19" s="281">
        <f t="shared" si="14"/>
        <v>2</v>
      </c>
      <c r="AJ19" s="282">
        <f t="shared" si="15"/>
        <v>0.36</v>
      </c>
      <c r="AK19" s="282" t="str">
        <f t="shared" ref="AK19" si="27">IF(OR(R19="",AA19="",AC19=""),"",IF(AM19&lt;=20%,"Leve",IF(AM19&lt;=40%,"Menor",IF(AM19&lt;=60%,"Moderado",IF(AM19&lt;=80%,"Mayor","Catastrófico")))))</f>
        <v>Mayor</v>
      </c>
      <c r="AL19" s="281">
        <f t="shared" si="17"/>
        <v>4</v>
      </c>
      <c r="AM19" s="282">
        <f t="shared" si="18"/>
        <v>0.8</v>
      </c>
      <c r="AN19" s="283">
        <f t="shared" ref="AN19" si="28">IF(OR(AI19="",AL19=""),"",AI19*AL19)</f>
        <v>8</v>
      </c>
      <c r="AO19" s="284" t="str">
        <f t="shared" ref="AO19" si="29">IF(AN19="","",IF(AN19&lt;=2,"BAJA",IF(AN19&lt;=6,"MODERADA",IF(AN19&lt;=12,"ALTA","EXTREMA"))))</f>
        <v>ALTA</v>
      </c>
      <c r="AP19" s="285" t="str">
        <f t="shared" ref="AP19" si="30">IF(AO19="","",IF(AO19="Baja","Asumir el Riesgo.",IF(AO19="Moderada","Asumir o reducir el Riesgo.",IF(AO19="Alta","Reducir el Riesgo, Evitar, Compartir o Transferir (pronta atención).",IF(AO19="Extrema","Reducir el Riesgo, Evitar o Compartir (Se requiere acción inmediata).","")))))</f>
        <v>Reducir el Riesgo, Evitar, Compartir o Transferir (pronta atención).</v>
      </c>
      <c r="AQ19" s="286" t="s">
        <v>417</v>
      </c>
      <c r="AR19" s="287" t="s">
        <v>519</v>
      </c>
      <c r="AS19" s="304">
        <v>2</v>
      </c>
      <c r="AT19" s="215" t="s">
        <v>377</v>
      </c>
      <c r="AU19" s="288">
        <v>45292</v>
      </c>
      <c r="AV19" s="288">
        <v>45657</v>
      </c>
      <c r="AW19" s="280" t="s">
        <v>418</v>
      </c>
      <c r="AX19" s="197">
        <v>45412</v>
      </c>
      <c r="AY19" s="199" t="s">
        <v>533</v>
      </c>
      <c r="AZ19" s="195">
        <v>0.3</v>
      </c>
      <c r="BA19" s="201">
        <f t="shared" si="3"/>
        <v>0.15</v>
      </c>
      <c r="BB19" s="203" t="s">
        <v>534</v>
      </c>
      <c r="BC19" s="355" t="s">
        <v>543</v>
      </c>
      <c r="BD19" s="195" t="s">
        <v>530</v>
      </c>
    </row>
    <row r="20" spans="1:56" ht="121.15" customHeight="1" x14ac:dyDescent="0.15">
      <c r="A20" s="132" t="s">
        <v>18</v>
      </c>
      <c r="B20" s="133" t="s">
        <v>231</v>
      </c>
      <c r="C20" s="215"/>
      <c r="D20" s="215"/>
      <c r="E20" s="134" t="s">
        <v>20</v>
      </c>
      <c r="F20" s="134" t="s">
        <v>374</v>
      </c>
      <c r="G20" s="134" t="s">
        <v>155</v>
      </c>
      <c r="H20" s="215"/>
      <c r="I20" s="215"/>
      <c r="J20" s="215"/>
      <c r="K20" s="215"/>
      <c r="L20" s="133" t="s">
        <v>161</v>
      </c>
      <c r="M20" s="133" t="s">
        <v>184</v>
      </c>
      <c r="N20" s="327"/>
      <c r="O20" s="328"/>
      <c r="P20" s="137"/>
      <c r="Q20" s="138"/>
      <c r="R20" s="292"/>
      <c r="S20" s="137"/>
      <c r="T20" s="138"/>
      <c r="U20" s="290"/>
      <c r="V20" s="284"/>
      <c r="W20" s="214"/>
      <c r="X20" s="216"/>
      <c r="Y20" s="216"/>
      <c r="Z20" s="299"/>
      <c r="AA20" s="292"/>
      <c r="AB20" s="217"/>
      <c r="AC20" s="281"/>
      <c r="AD20" s="217"/>
      <c r="AE20" s="281"/>
      <c r="AF20" s="281"/>
      <c r="AG20" s="290"/>
      <c r="AH20" s="291"/>
      <c r="AI20" s="281"/>
      <c r="AJ20" s="282"/>
      <c r="AK20" s="282"/>
      <c r="AL20" s="281"/>
      <c r="AM20" s="282"/>
      <c r="AN20" s="283"/>
      <c r="AO20" s="284"/>
      <c r="AP20" s="285"/>
      <c r="AQ20" s="286"/>
      <c r="AR20" s="287"/>
      <c r="AS20" s="305"/>
      <c r="AT20" s="215"/>
      <c r="AU20" s="289"/>
      <c r="AV20" s="289"/>
      <c r="AW20" s="280"/>
      <c r="AX20" s="198"/>
      <c r="AY20" s="200"/>
      <c r="AZ20" s="196"/>
      <c r="BA20" s="202"/>
      <c r="BB20" s="204"/>
      <c r="BC20" s="194"/>
      <c r="BD20" s="196"/>
    </row>
    <row r="21" spans="1:56" ht="84" x14ac:dyDescent="0.15">
      <c r="A21" s="132" t="s">
        <v>23</v>
      </c>
      <c r="B21" s="161" t="s">
        <v>31</v>
      </c>
      <c r="C21" s="133" t="s">
        <v>277</v>
      </c>
      <c r="D21" s="133" t="s">
        <v>278</v>
      </c>
      <c r="E21" s="134" t="s">
        <v>20</v>
      </c>
      <c r="F21" s="134" t="s">
        <v>123</v>
      </c>
      <c r="G21" s="134" t="s">
        <v>155</v>
      </c>
      <c r="H21" s="133" t="s">
        <v>256</v>
      </c>
      <c r="I21" s="133" t="s">
        <v>422</v>
      </c>
      <c r="J21" s="133" t="s">
        <v>447</v>
      </c>
      <c r="K21" s="133" t="s">
        <v>484</v>
      </c>
      <c r="L21" s="133" t="s">
        <v>191</v>
      </c>
      <c r="M21" s="133" t="s">
        <v>179</v>
      </c>
      <c r="N21" s="135" t="s">
        <v>170</v>
      </c>
      <c r="O21" s="136" t="s">
        <v>196</v>
      </c>
      <c r="P21" s="137">
        <f t="shared" si="5"/>
        <v>1</v>
      </c>
      <c r="Q21" s="138">
        <f t="shared" si="6"/>
        <v>0.2</v>
      </c>
      <c r="R21" s="134" t="s">
        <v>27</v>
      </c>
      <c r="S21" s="137">
        <f t="shared" si="7"/>
        <v>4</v>
      </c>
      <c r="T21" s="138">
        <f t="shared" si="8"/>
        <v>0.8</v>
      </c>
      <c r="U21" s="139">
        <f t="shared" si="9"/>
        <v>4</v>
      </c>
      <c r="V21" s="140" t="str">
        <f t="shared" si="10"/>
        <v>MODERADA</v>
      </c>
      <c r="W21" s="141" t="s">
        <v>423</v>
      </c>
      <c r="X21" s="133" t="s">
        <v>425</v>
      </c>
      <c r="Y21" s="133" t="s">
        <v>424</v>
      </c>
      <c r="Z21" s="142">
        <v>1</v>
      </c>
      <c r="AA21" s="134" t="s">
        <v>207</v>
      </c>
      <c r="AB21" s="143">
        <f t="shared" si="11"/>
        <v>0.25</v>
      </c>
      <c r="AC21" s="137" t="s">
        <v>212</v>
      </c>
      <c r="AD21" s="143">
        <f t="shared" si="12"/>
        <v>0.15</v>
      </c>
      <c r="AE21" s="137" t="s">
        <v>216</v>
      </c>
      <c r="AF21" s="137" t="s">
        <v>217</v>
      </c>
      <c r="AG21" s="139" t="s">
        <v>220</v>
      </c>
      <c r="AH21" s="144" t="str">
        <f t="shared" si="13"/>
        <v>Muy baja</v>
      </c>
      <c r="AI21" s="137">
        <f t="shared" si="14"/>
        <v>1</v>
      </c>
      <c r="AJ21" s="145">
        <f t="shared" si="15"/>
        <v>0.12</v>
      </c>
      <c r="AK21" s="145" t="str">
        <f t="shared" si="16"/>
        <v>Mayor</v>
      </c>
      <c r="AL21" s="137">
        <f t="shared" si="17"/>
        <v>4</v>
      </c>
      <c r="AM21" s="145">
        <f t="shared" si="18"/>
        <v>0.8</v>
      </c>
      <c r="AN21" s="146">
        <f t="shared" si="19"/>
        <v>4</v>
      </c>
      <c r="AO21" s="140" t="str">
        <f t="shared" si="20"/>
        <v>MODERADA</v>
      </c>
      <c r="AP21" s="147" t="str">
        <f t="shared" si="21"/>
        <v>Asumir o reducir el Riesgo.</v>
      </c>
      <c r="AQ21" s="132" t="s">
        <v>485</v>
      </c>
      <c r="AR21" s="133" t="s">
        <v>421</v>
      </c>
      <c r="AS21" s="134">
        <v>1</v>
      </c>
      <c r="AT21" s="133" t="s">
        <v>279</v>
      </c>
      <c r="AU21" s="148">
        <v>45292</v>
      </c>
      <c r="AV21" s="148">
        <v>45657</v>
      </c>
      <c r="AW21" s="172" t="s">
        <v>486</v>
      </c>
      <c r="AX21" s="159">
        <v>45412</v>
      </c>
      <c r="AY21" s="158" t="s">
        <v>524</v>
      </c>
      <c r="AZ21" s="155">
        <v>0</v>
      </c>
      <c r="BA21" s="156">
        <f>IF(AZ21="","",IF(OR(AS21=0,AS21="",AQ21=""),"",(AZ21*100%/AS21)))</f>
        <v>0</v>
      </c>
      <c r="BB21" s="157" t="str">
        <f>IF(AZ21="","",IF(AX21&lt;AV21,IF(BA21=100%,"TERMINADA",IF(BA21=0%,"SIN INICIAR"))))</f>
        <v>SIN INICIAR</v>
      </c>
      <c r="BC21" s="353" t="s">
        <v>527</v>
      </c>
      <c r="BD21" s="155" t="s">
        <v>521</v>
      </c>
    </row>
    <row r="22" spans="1:56" ht="157.5" x14ac:dyDescent="0.15">
      <c r="A22" s="132" t="s">
        <v>23</v>
      </c>
      <c r="B22" s="133" t="s">
        <v>319</v>
      </c>
      <c r="C22" s="215" t="s">
        <v>280</v>
      </c>
      <c r="D22" s="326" t="s">
        <v>281</v>
      </c>
      <c r="E22" s="134" t="s">
        <v>20</v>
      </c>
      <c r="F22" s="134" t="s">
        <v>130</v>
      </c>
      <c r="G22" s="292" t="s">
        <v>154</v>
      </c>
      <c r="H22" s="215" t="s">
        <v>256</v>
      </c>
      <c r="I22" s="215" t="s">
        <v>282</v>
      </c>
      <c r="J22" s="215" t="s">
        <v>283</v>
      </c>
      <c r="K22" s="215" t="s">
        <v>284</v>
      </c>
      <c r="L22" s="215" t="s">
        <v>191</v>
      </c>
      <c r="M22" s="215" t="s">
        <v>179</v>
      </c>
      <c r="N22" s="327" t="s">
        <v>167</v>
      </c>
      <c r="O22" s="328" t="s">
        <v>17</v>
      </c>
      <c r="P22" s="281">
        <f t="shared" si="5"/>
        <v>2</v>
      </c>
      <c r="Q22" s="330">
        <f t="shared" si="6"/>
        <v>0.4</v>
      </c>
      <c r="R22" s="292" t="s">
        <v>27</v>
      </c>
      <c r="S22" s="281">
        <f t="shared" si="7"/>
        <v>4</v>
      </c>
      <c r="T22" s="330">
        <f t="shared" si="8"/>
        <v>0.8</v>
      </c>
      <c r="U22" s="290">
        <f t="shared" si="9"/>
        <v>8</v>
      </c>
      <c r="V22" s="284" t="str">
        <f t="shared" si="10"/>
        <v>ALTA</v>
      </c>
      <c r="W22" s="141" t="s">
        <v>285</v>
      </c>
      <c r="X22" s="133" t="s">
        <v>286</v>
      </c>
      <c r="Y22" s="133" t="s">
        <v>287</v>
      </c>
      <c r="Z22" s="142">
        <v>0.4</v>
      </c>
      <c r="AA22" s="134" t="s">
        <v>207</v>
      </c>
      <c r="AB22" s="143">
        <f t="shared" si="11"/>
        <v>0.25</v>
      </c>
      <c r="AC22" s="137" t="s">
        <v>212</v>
      </c>
      <c r="AD22" s="143">
        <f t="shared" si="12"/>
        <v>0.15</v>
      </c>
      <c r="AE22" s="137" t="s">
        <v>216</v>
      </c>
      <c r="AF22" s="137" t="s">
        <v>217</v>
      </c>
      <c r="AG22" s="139" t="s">
        <v>220</v>
      </c>
      <c r="AH22" s="144" t="str">
        <f t="shared" si="13"/>
        <v>Baja</v>
      </c>
      <c r="AI22" s="137">
        <f t="shared" si="14"/>
        <v>2</v>
      </c>
      <c r="AJ22" s="145">
        <f t="shared" si="15"/>
        <v>0.24</v>
      </c>
      <c r="AK22" s="145" t="str">
        <f t="shared" si="16"/>
        <v>Mayor</v>
      </c>
      <c r="AL22" s="137">
        <f t="shared" si="17"/>
        <v>4</v>
      </c>
      <c r="AM22" s="145">
        <f t="shared" si="18"/>
        <v>0.8</v>
      </c>
      <c r="AN22" s="146">
        <f t="shared" si="19"/>
        <v>8</v>
      </c>
      <c r="AO22" s="284" t="str">
        <f>IF(AN23="","",IF(AN23&lt;=2,"BAJA",IF(AN23&lt;=6,"MODERADA",IF(AN23&lt;=12,"ALTA","EXTREMA"))))</f>
        <v>MODERADA</v>
      </c>
      <c r="AP22" s="285" t="str">
        <f t="shared" si="21"/>
        <v>Asumir o reducir el Riesgo.</v>
      </c>
      <c r="AQ22" s="132" t="s">
        <v>290</v>
      </c>
      <c r="AR22" s="133" t="s">
        <v>291</v>
      </c>
      <c r="AS22" s="134">
        <v>1</v>
      </c>
      <c r="AT22" s="133" t="s">
        <v>294</v>
      </c>
      <c r="AU22" s="148">
        <v>45292</v>
      </c>
      <c r="AV22" s="148">
        <v>45657</v>
      </c>
      <c r="AW22" s="172" t="s">
        <v>295</v>
      </c>
      <c r="AX22" s="159">
        <v>45412</v>
      </c>
      <c r="AY22" s="169" t="s">
        <v>549</v>
      </c>
      <c r="AZ22" s="155">
        <v>0.3</v>
      </c>
      <c r="BA22" s="156">
        <f>IF(AZ22="","",IF(OR(AS22=0,AS22="",AQ22=""),"",(AZ22*100%/AS22)))</f>
        <v>0.3</v>
      </c>
      <c r="BB22" s="157" t="str">
        <f>IF(AZ22="","",IF(AX22&lt;AV22,IF(BA22=100%,"TERMINADA",IF(BA22&gt;0%,"EN PROCESO"))))</f>
        <v>EN PROCESO</v>
      </c>
      <c r="BC22" s="354" t="s">
        <v>548</v>
      </c>
      <c r="BD22" s="155" t="s">
        <v>542</v>
      </c>
    </row>
    <row r="23" spans="1:56" ht="157.5" x14ac:dyDescent="0.15">
      <c r="A23" s="132" t="s">
        <v>23</v>
      </c>
      <c r="B23" s="133" t="s">
        <v>319</v>
      </c>
      <c r="C23" s="215"/>
      <c r="D23" s="326"/>
      <c r="E23" s="134" t="s">
        <v>20</v>
      </c>
      <c r="F23" s="134" t="s">
        <v>130</v>
      </c>
      <c r="G23" s="292"/>
      <c r="H23" s="215"/>
      <c r="I23" s="215"/>
      <c r="J23" s="215"/>
      <c r="K23" s="215"/>
      <c r="L23" s="215"/>
      <c r="M23" s="215"/>
      <c r="N23" s="327"/>
      <c r="O23" s="328"/>
      <c r="P23" s="281"/>
      <c r="Q23" s="330"/>
      <c r="R23" s="292"/>
      <c r="S23" s="281"/>
      <c r="T23" s="330"/>
      <c r="U23" s="290"/>
      <c r="V23" s="284"/>
      <c r="W23" s="141" t="s">
        <v>285</v>
      </c>
      <c r="X23" s="133" t="s">
        <v>288</v>
      </c>
      <c r="Y23" s="133" t="s">
        <v>289</v>
      </c>
      <c r="Z23" s="142">
        <v>0.6</v>
      </c>
      <c r="AA23" s="134" t="s">
        <v>207</v>
      </c>
      <c r="AB23" s="143">
        <f t="shared" si="11"/>
        <v>0.25</v>
      </c>
      <c r="AC23" s="137" t="s">
        <v>212</v>
      </c>
      <c r="AD23" s="143">
        <f t="shared" si="12"/>
        <v>0.15</v>
      </c>
      <c r="AE23" s="137" t="s">
        <v>216</v>
      </c>
      <c r="AF23" s="137" t="s">
        <v>217</v>
      </c>
      <c r="AG23" s="139" t="s">
        <v>220</v>
      </c>
      <c r="AH23" s="144" t="str">
        <f>IF(OR(O22="",AA23="",AC23=""),"",IF(AJ23&lt;=20%,"Muy baja",IF(AJ23&lt;=40%,"Baja",IF(AJ23&lt;=60%,"Media",IF(AJ23&lt;=80%,"Alta","Muy alta")))))</f>
        <v>Muy baja</v>
      </c>
      <c r="AI23" s="137">
        <f t="shared" si="14"/>
        <v>1</v>
      </c>
      <c r="AJ23" s="145">
        <f>IF(OR($AA23="Preventivo",$AA23="Detectivo"),($AJ22-($AJ22*($AD23+$AB23))),$AJ22)</f>
        <v>0.14399999999999999</v>
      </c>
      <c r="AK23" s="145" t="str">
        <f>IF(OR(R22="",AA23="",AC23=""),"",IF(AM23&lt;=20%,"Leve",IF(AM23&lt;=40%,"Menor",IF(AM23&lt;=60%,"Moderado",IF(AM23&lt;=80%,"Mayor","Catastrófico")))))</f>
        <v>Mayor</v>
      </c>
      <c r="AL23" s="137">
        <f t="shared" si="17"/>
        <v>4</v>
      </c>
      <c r="AM23" s="145">
        <f>IF($AA23="Correctivo",($T22-($T22*($AD23+$AB23))),$T22)</f>
        <v>0.8</v>
      </c>
      <c r="AN23" s="146">
        <f t="shared" si="19"/>
        <v>4</v>
      </c>
      <c r="AO23" s="284"/>
      <c r="AP23" s="285"/>
      <c r="AQ23" s="132" t="s">
        <v>292</v>
      </c>
      <c r="AR23" s="133" t="s">
        <v>293</v>
      </c>
      <c r="AS23" s="134">
        <v>1</v>
      </c>
      <c r="AT23" s="133" t="s">
        <v>294</v>
      </c>
      <c r="AU23" s="148">
        <v>45292</v>
      </c>
      <c r="AV23" s="148">
        <v>45657</v>
      </c>
      <c r="AW23" s="172" t="s">
        <v>296</v>
      </c>
      <c r="AX23" s="159">
        <v>45412</v>
      </c>
      <c r="AY23" s="169" t="s">
        <v>550</v>
      </c>
      <c r="AZ23" s="155">
        <v>0.3</v>
      </c>
      <c r="BA23" s="156">
        <f>IF(AZ23="","",IF(OR(AS23=0,AS23="",AQ23=""),"",(AZ23*100%/AS23)))</f>
        <v>0.3</v>
      </c>
      <c r="BB23" s="157" t="str">
        <f>IF(AZ23="","",IF(AX23&lt;AV23,IF(BA23=100%,"TERMINADA",IF(BA23&gt;0%,"EN PROCESO"))))</f>
        <v>EN PROCESO</v>
      </c>
      <c r="BC23" s="354" t="s">
        <v>551</v>
      </c>
      <c r="BD23" s="155" t="s">
        <v>542</v>
      </c>
    </row>
    <row r="24" spans="1:56" ht="171.75" customHeight="1" x14ac:dyDescent="0.15">
      <c r="A24" s="132" t="s">
        <v>23</v>
      </c>
      <c r="B24" s="133" t="s">
        <v>320</v>
      </c>
      <c r="C24" s="215" t="s">
        <v>280</v>
      </c>
      <c r="D24" s="326" t="s">
        <v>281</v>
      </c>
      <c r="E24" s="134" t="s">
        <v>20</v>
      </c>
      <c r="F24" s="134" t="s">
        <v>131</v>
      </c>
      <c r="G24" s="292" t="s">
        <v>155</v>
      </c>
      <c r="H24" s="215" t="s">
        <v>256</v>
      </c>
      <c r="I24" s="215" t="s">
        <v>297</v>
      </c>
      <c r="J24" s="215" t="s">
        <v>298</v>
      </c>
      <c r="K24" s="215" t="s">
        <v>299</v>
      </c>
      <c r="L24" s="215" t="s">
        <v>191</v>
      </c>
      <c r="M24" s="215" t="s">
        <v>179</v>
      </c>
      <c r="N24" s="327" t="s">
        <v>167</v>
      </c>
      <c r="O24" s="328" t="s">
        <v>194</v>
      </c>
      <c r="P24" s="281">
        <f t="shared" si="5"/>
        <v>3</v>
      </c>
      <c r="Q24" s="330">
        <f t="shared" si="6"/>
        <v>0.6</v>
      </c>
      <c r="R24" s="292" t="s">
        <v>27</v>
      </c>
      <c r="S24" s="281">
        <f t="shared" si="7"/>
        <v>4</v>
      </c>
      <c r="T24" s="330">
        <f t="shared" si="8"/>
        <v>0.8</v>
      </c>
      <c r="U24" s="290">
        <f t="shared" ref="U24" si="31">IF(OR(P24="",S24=""),"",P24*S24)</f>
        <v>12</v>
      </c>
      <c r="V24" s="284" t="str">
        <f t="shared" si="10"/>
        <v>ALTA</v>
      </c>
      <c r="W24" s="141" t="s">
        <v>300</v>
      </c>
      <c r="X24" s="133" t="s">
        <v>301</v>
      </c>
      <c r="Y24" s="133" t="s">
        <v>303</v>
      </c>
      <c r="Z24" s="142">
        <v>0.5</v>
      </c>
      <c r="AA24" s="134" t="s">
        <v>209</v>
      </c>
      <c r="AB24" s="143">
        <f t="shared" si="11"/>
        <v>0.15</v>
      </c>
      <c r="AC24" s="137" t="s">
        <v>212</v>
      </c>
      <c r="AD24" s="143">
        <f t="shared" si="12"/>
        <v>0.15</v>
      </c>
      <c r="AE24" s="137" t="s">
        <v>216</v>
      </c>
      <c r="AF24" s="137" t="s">
        <v>217</v>
      </c>
      <c r="AG24" s="139" t="s">
        <v>220</v>
      </c>
      <c r="AH24" s="144" t="str">
        <f t="shared" si="13"/>
        <v>Media</v>
      </c>
      <c r="AI24" s="137">
        <f t="shared" si="14"/>
        <v>3</v>
      </c>
      <c r="AJ24" s="145">
        <f t="shared" si="15"/>
        <v>0.42</v>
      </c>
      <c r="AK24" s="145" t="str">
        <f t="shared" si="16"/>
        <v>Mayor</v>
      </c>
      <c r="AL24" s="137">
        <f t="shared" si="17"/>
        <v>4</v>
      </c>
      <c r="AM24" s="145">
        <f t="shared" si="18"/>
        <v>0.8</v>
      </c>
      <c r="AN24" s="146">
        <f t="shared" si="19"/>
        <v>12</v>
      </c>
      <c r="AO24" s="284" t="str">
        <f>IF(AN25="","",IF(AN25&lt;=2,"BAJA",IF(AN25&lt;=6,"MODERADA",IF(AN25&lt;=12,"ALTA","EXTREMA"))))</f>
        <v>ALTA</v>
      </c>
      <c r="AP24" s="285" t="str">
        <f t="shared" si="21"/>
        <v>Reducir el Riesgo, Evitar, Compartir o Transferir (pronta atención).</v>
      </c>
      <c r="AQ24" s="339" t="s">
        <v>305</v>
      </c>
      <c r="AR24" s="215" t="s">
        <v>306</v>
      </c>
      <c r="AS24" s="306">
        <v>3</v>
      </c>
      <c r="AT24" s="215" t="s">
        <v>307</v>
      </c>
      <c r="AU24" s="288">
        <v>45292</v>
      </c>
      <c r="AV24" s="288">
        <v>45657</v>
      </c>
      <c r="AW24" s="280" t="s">
        <v>308</v>
      </c>
      <c r="AX24" s="341">
        <v>45412</v>
      </c>
      <c r="AY24" s="342" t="s">
        <v>552</v>
      </c>
      <c r="AZ24" s="195">
        <v>0.3</v>
      </c>
      <c r="BA24" s="201">
        <f t="shared" ref="BA24" si="32">IF(AZ24="","",IF(OR(AS24=0,AS24="",AQ24=""),"",(AZ24*100%/AS24)))</f>
        <v>9.9999999999999992E-2</v>
      </c>
      <c r="BB24" s="343" t="str">
        <f t="shared" ref="BB24" si="33">IF(AZ24="","",IF(AX24&lt;AV24,IF(BA24=100%,"TERMINADA",IF(BA24&gt;0%,"EN PROCESO"))))</f>
        <v>EN PROCESO</v>
      </c>
      <c r="BC24" s="356" t="s">
        <v>553</v>
      </c>
      <c r="BD24" s="195" t="s">
        <v>542</v>
      </c>
    </row>
    <row r="25" spans="1:56" ht="44.45" customHeight="1" x14ac:dyDescent="0.15">
      <c r="A25" s="132" t="s">
        <v>23</v>
      </c>
      <c r="B25" s="133" t="s">
        <v>320</v>
      </c>
      <c r="C25" s="215"/>
      <c r="D25" s="326"/>
      <c r="E25" s="134" t="s">
        <v>20</v>
      </c>
      <c r="F25" s="134" t="s">
        <v>131</v>
      </c>
      <c r="G25" s="292"/>
      <c r="H25" s="215"/>
      <c r="I25" s="215"/>
      <c r="J25" s="216"/>
      <c r="K25" s="216"/>
      <c r="L25" s="215"/>
      <c r="M25" s="215"/>
      <c r="N25" s="327"/>
      <c r="O25" s="328"/>
      <c r="P25" s="281"/>
      <c r="Q25" s="330"/>
      <c r="R25" s="292"/>
      <c r="S25" s="281"/>
      <c r="T25" s="330"/>
      <c r="U25" s="290"/>
      <c r="V25" s="284"/>
      <c r="W25" s="141" t="s">
        <v>300</v>
      </c>
      <c r="X25" s="133" t="s">
        <v>302</v>
      </c>
      <c r="Y25" s="133" t="s">
        <v>304</v>
      </c>
      <c r="Z25" s="142">
        <v>0.5</v>
      </c>
      <c r="AA25" s="134" t="s">
        <v>209</v>
      </c>
      <c r="AB25" s="143">
        <f t="shared" si="11"/>
        <v>0.15</v>
      </c>
      <c r="AC25" s="137" t="s">
        <v>212</v>
      </c>
      <c r="AD25" s="143">
        <f t="shared" si="12"/>
        <v>0.15</v>
      </c>
      <c r="AE25" s="137" t="s">
        <v>216</v>
      </c>
      <c r="AF25" s="137" t="s">
        <v>217</v>
      </c>
      <c r="AG25" s="139" t="s">
        <v>220</v>
      </c>
      <c r="AH25" s="144" t="str">
        <f>IF(OR(O24="",AA25="",AC25=""),"",IF(AJ25&lt;=20%,"Muy baja",IF(AJ25&lt;=40%,"Baja",IF(AJ25&lt;=60%,"Media",IF(AJ25&lt;=80%,"Alta","Muy alta")))))</f>
        <v>Baja</v>
      </c>
      <c r="AI25" s="137">
        <f t="shared" si="14"/>
        <v>2</v>
      </c>
      <c r="AJ25" s="145">
        <f>IF(OR($AA25="Preventivo",$AA25="Detectivo"),($AJ24-($AJ24*($AD25+$AB25))),$AJ24)</f>
        <v>0.29399999999999998</v>
      </c>
      <c r="AK25" s="145" t="str">
        <f>IF(OR(R24="",AA25="",AC25=""),"",IF(AM25&lt;=20%,"Leve",IF(AM25&lt;=40%,"Menor",IF(AM25&lt;=60%,"Moderado",IF(AM25&lt;=80%,"Mayor","Catastrófico")))))</f>
        <v>Mayor</v>
      </c>
      <c r="AL25" s="137">
        <f t="shared" si="17"/>
        <v>4</v>
      </c>
      <c r="AM25" s="145">
        <f>IF($AA25="Correctivo",($T24-($T24*($AD25+$AB25))),$T24)</f>
        <v>0.8</v>
      </c>
      <c r="AN25" s="146">
        <f t="shared" si="19"/>
        <v>8</v>
      </c>
      <c r="AO25" s="284"/>
      <c r="AP25" s="285"/>
      <c r="AQ25" s="339"/>
      <c r="AR25" s="215"/>
      <c r="AS25" s="307"/>
      <c r="AT25" s="215"/>
      <c r="AU25" s="289"/>
      <c r="AV25" s="289"/>
      <c r="AW25" s="280"/>
      <c r="AX25" s="198"/>
      <c r="AY25" s="194"/>
      <c r="AZ25" s="196"/>
      <c r="BA25" s="202"/>
      <c r="BB25" s="344"/>
      <c r="BC25" s="345"/>
      <c r="BD25" s="196"/>
    </row>
    <row r="26" spans="1:56" ht="157.5" x14ac:dyDescent="0.15">
      <c r="A26" s="132" t="s">
        <v>23</v>
      </c>
      <c r="B26" s="133" t="s">
        <v>321</v>
      </c>
      <c r="C26" s="215" t="s">
        <v>280</v>
      </c>
      <c r="D26" s="215" t="s">
        <v>281</v>
      </c>
      <c r="E26" s="134" t="s">
        <v>20</v>
      </c>
      <c r="F26" s="134" t="s">
        <v>129</v>
      </c>
      <c r="G26" s="292" t="s">
        <v>154</v>
      </c>
      <c r="H26" s="215" t="s">
        <v>256</v>
      </c>
      <c r="I26" s="215" t="s">
        <v>309</v>
      </c>
      <c r="J26" s="215" t="s">
        <v>310</v>
      </c>
      <c r="K26" s="215" t="s">
        <v>311</v>
      </c>
      <c r="L26" s="215" t="s">
        <v>191</v>
      </c>
      <c r="M26" s="215" t="s">
        <v>179</v>
      </c>
      <c r="N26" s="327" t="s">
        <v>167</v>
      </c>
      <c r="O26" s="328" t="s">
        <v>194</v>
      </c>
      <c r="P26" s="281">
        <f t="shared" si="5"/>
        <v>3</v>
      </c>
      <c r="Q26" s="330">
        <f t="shared" si="6"/>
        <v>0.6</v>
      </c>
      <c r="R26" s="292" t="s">
        <v>27</v>
      </c>
      <c r="S26" s="281">
        <f t="shared" si="7"/>
        <v>4</v>
      </c>
      <c r="T26" s="330">
        <f t="shared" si="8"/>
        <v>0.8</v>
      </c>
      <c r="U26" s="290">
        <f t="shared" ref="U26" si="34">IF(OR(P26="",S26=""),"",P26*S26)</f>
        <v>12</v>
      </c>
      <c r="V26" s="284" t="str">
        <f t="shared" ref="V26" si="35">IF(U26="","",IF(U26&lt;=2,"BAJA",IF(U26&lt;=6,"MODERADA",IF(U26&lt;=12,"ALTA","EXTREMA"))))</f>
        <v>ALTA</v>
      </c>
      <c r="W26" s="141" t="s">
        <v>312</v>
      </c>
      <c r="X26" s="133" t="s">
        <v>318</v>
      </c>
      <c r="Y26" s="133" t="s">
        <v>313</v>
      </c>
      <c r="Z26" s="142">
        <v>0.25</v>
      </c>
      <c r="AA26" s="134" t="s">
        <v>207</v>
      </c>
      <c r="AB26" s="143">
        <f t="shared" si="11"/>
        <v>0.25</v>
      </c>
      <c r="AC26" s="137" t="s">
        <v>212</v>
      </c>
      <c r="AD26" s="143">
        <f t="shared" si="12"/>
        <v>0.15</v>
      </c>
      <c r="AE26" s="137" t="s">
        <v>216</v>
      </c>
      <c r="AF26" s="137" t="s">
        <v>217</v>
      </c>
      <c r="AG26" s="139" t="s">
        <v>220</v>
      </c>
      <c r="AH26" s="144" t="str">
        <f t="shared" ref="AH26" si="36">IF(OR(O26="",AA26="",AC26=""),"",IF(AJ26&lt;=20%,"Muy baja",IF(AJ26&lt;=40%,"Baja",IF(AJ26&lt;=60%,"Media",IF(AJ26&lt;=80%,"Alta","Muy alta")))))</f>
        <v>Baja</v>
      </c>
      <c r="AI26" s="137">
        <f t="shared" si="14"/>
        <v>2</v>
      </c>
      <c r="AJ26" s="145">
        <f t="shared" si="15"/>
        <v>0.36</v>
      </c>
      <c r="AK26" s="145" t="str">
        <f t="shared" ref="AK26" si="37">IF(OR(R26="",AA26="",AC26=""),"",IF(AM26&lt;=20%,"Leve",IF(AM26&lt;=40%,"Menor",IF(AM26&lt;=60%,"Moderado",IF(AM26&lt;=80%,"Mayor","Catastrófico")))))</f>
        <v>Mayor</v>
      </c>
      <c r="AL26" s="137">
        <f t="shared" si="17"/>
        <v>4</v>
      </c>
      <c r="AM26" s="145">
        <f t="shared" si="18"/>
        <v>0.8</v>
      </c>
      <c r="AN26" s="146">
        <f t="shared" si="19"/>
        <v>8</v>
      </c>
      <c r="AO26" s="284" t="str">
        <f>IF(AN29="","",IF(AN29&lt;=2,"BAJA",IF(AN29&lt;=6,"MODERADA",IF(AN29&lt;=12,"ALTA","EXTREMA"))))</f>
        <v>MODERADA</v>
      </c>
      <c r="AP26" s="285" t="str">
        <f t="shared" si="21"/>
        <v>Asumir o reducir el Riesgo.</v>
      </c>
      <c r="AQ26" s="132" t="s">
        <v>391</v>
      </c>
      <c r="AR26" s="133" t="s">
        <v>454</v>
      </c>
      <c r="AS26" s="134">
        <v>1</v>
      </c>
      <c r="AT26" s="133" t="s">
        <v>477</v>
      </c>
      <c r="AU26" s="148">
        <v>45292</v>
      </c>
      <c r="AV26" s="148">
        <v>45657</v>
      </c>
      <c r="AW26" s="172" t="s">
        <v>392</v>
      </c>
      <c r="AX26" s="164">
        <v>45412</v>
      </c>
      <c r="AY26" s="163" t="s">
        <v>535</v>
      </c>
      <c r="AZ26" s="155">
        <v>0.3</v>
      </c>
      <c r="BA26" s="156">
        <f>IF(AZ26="","",IF(OR(AS26=0,AS26="",AQ26=""),"",(AZ26*100%/AS26)))</f>
        <v>0.3</v>
      </c>
      <c r="BB26" s="165" t="str">
        <f t="shared" ref="BB26:BB28" si="38">IF(AZ26="","",IF(AX26&lt;&gt;AQ26,IF(BA26=100%,"TERMINADA",IF(BA26&gt;0%,"EN PROCESO"))))</f>
        <v>EN PROCESO</v>
      </c>
      <c r="BC26" s="353" t="s">
        <v>554</v>
      </c>
      <c r="BD26" s="155" t="s">
        <v>530</v>
      </c>
    </row>
    <row r="27" spans="1:56" ht="157.5" x14ac:dyDescent="0.15">
      <c r="A27" s="132" t="s">
        <v>23</v>
      </c>
      <c r="B27" s="133" t="s">
        <v>321</v>
      </c>
      <c r="C27" s="215"/>
      <c r="D27" s="215"/>
      <c r="E27" s="134" t="s">
        <v>20</v>
      </c>
      <c r="F27" s="134" t="s">
        <v>129</v>
      </c>
      <c r="G27" s="292"/>
      <c r="H27" s="215"/>
      <c r="I27" s="215"/>
      <c r="J27" s="215"/>
      <c r="K27" s="215"/>
      <c r="L27" s="215"/>
      <c r="M27" s="215"/>
      <c r="N27" s="327"/>
      <c r="O27" s="328"/>
      <c r="P27" s="281"/>
      <c r="Q27" s="330"/>
      <c r="R27" s="292"/>
      <c r="S27" s="281"/>
      <c r="T27" s="330"/>
      <c r="U27" s="290"/>
      <c r="V27" s="284"/>
      <c r="W27" s="141" t="s">
        <v>312</v>
      </c>
      <c r="X27" s="133" t="s">
        <v>314</v>
      </c>
      <c r="Y27" s="133" t="s">
        <v>315</v>
      </c>
      <c r="Z27" s="142">
        <v>0.25</v>
      </c>
      <c r="AA27" s="134" t="s">
        <v>207</v>
      </c>
      <c r="AB27" s="143">
        <f t="shared" si="11"/>
        <v>0.25</v>
      </c>
      <c r="AC27" s="137" t="s">
        <v>212</v>
      </c>
      <c r="AD27" s="143">
        <f t="shared" si="12"/>
        <v>0.15</v>
      </c>
      <c r="AE27" s="137" t="s">
        <v>216</v>
      </c>
      <c r="AF27" s="137" t="s">
        <v>217</v>
      </c>
      <c r="AG27" s="139" t="s">
        <v>220</v>
      </c>
      <c r="AH27" s="144" t="str">
        <f>IF(OR(O26="",AA27="",AC27=""),"",IF(AJ27&lt;=20%,"Muy baja",IF(AJ27&lt;=40%,"Baja",IF(AJ27&lt;=60%,"Media",IF(AJ27&lt;=80%,"Alta","Muy alta")))))</f>
        <v>Baja</v>
      </c>
      <c r="AI27" s="137">
        <f t="shared" si="14"/>
        <v>2</v>
      </c>
      <c r="AJ27" s="145">
        <f>IF(OR($AA27="Preventivo",$AA27="Detectivo"),($AJ26-($AJ26*($AD27+$AB27))),$AJ26)</f>
        <v>0.216</v>
      </c>
      <c r="AK27" s="145" t="str">
        <f>IF(OR(R26="",AA27="",AC27=""),"",IF(AM27&lt;=20%,"Leve",IF(AM27&lt;=40%,"Menor",IF(AM27&lt;=60%,"Moderado",IF(AM27&lt;=80%,"Mayor","Catastrófico")))))</f>
        <v>Mayor</v>
      </c>
      <c r="AL27" s="137">
        <f t="shared" si="17"/>
        <v>4</v>
      </c>
      <c r="AM27" s="145">
        <f>IF($AA27="Correctivo",($T26-($T26*($AD27+$AB27))),$T26)</f>
        <v>0.8</v>
      </c>
      <c r="AN27" s="146">
        <f t="shared" si="19"/>
        <v>8</v>
      </c>
      <c r="AO27" s="284"/>
      <c r="AP27" s="285"/>
      <c r="AQ27" s="339" t="s">
        <v>393</v>
      </c>
      <c r="AR27" s="133" t="s">
        <v>455</v>
      </c>
      <c r="AS27" s="134">
        <v>3</v>
      </c>
      <c r="AT27" s="133" t="s">
        <v>477</v>
      </c>
      <c r="AU27" s="148">
        <v>45292</v>
      </c>
      <c r="AV27" s="148">
        <v>45657</v>
      </c>
      <c r="AW27" s="172" t="s">
        <v>478</v>
      </c>
      <c r="AX27" s="164">
        <v>45412</v>
      </c>
      <c r="AY27" s="163" t="s">
        <v>536</v>
      </c>
      <c r="AZ27" s="155">
        <v>1</v>
      </c>
      <c r="BA27" s="156">
        <f>IF(AZ27="","",IF(OR(AS27=0,AS27="",AQ27=""),"",(AZ27*100%/AS27)))</f>
        <v>0.33333333333333331</v>
      </c>
      <c r="BB27" s="165" t="str">
        <f t="shared" si="38"/>
        <v>EN PROCESO</v>
      </c>
      <c r="BC27" s="353" t="s">
        <v>555</v>
      </c>
      <c r="BD27" s="155" t="s">
        <v>530</v>
      </c>
    </row>
    <row r="28" spans="1:56" ht="168" x14ac:dyDescent="0.15">
      <c r="A28" s="132" t="s">
        <v>23</v>
      </c>
      <c r="B28" s="133" t="s">
        <v>321</v>
      </c>
      <c r="C28" s="215"/>
      <c r="D28" s="215"/>
      <c r="E28" s="134" t="s">
        <v>20</v>
      </c>
      <c r="F28" s="134" t="s">
        <v>129</v>
      </c>
      <c r="G28" s="292"/>
      <c r="H28" s="215"/>
      <c r="I28" s="215"/>
      <c r="J28" s="215"/>
      <c r="K28" s="215"/>
      <c r="L28" s="215"/>
      <c r="M28" s="215"/>
      <c r="N28" s="327"/>
      <c r="O28" s="328"/>
      <c r="P28" s="281"/>
      <c r="Q28" s="330"/>
      <c r="R28" s="292"/>
      <c r="S28" s="281"/>
      <c r="T28" s="330"/>
      <c r="U28" s="290"/>
      <c r="V28" s="284"/>
      <c r="W28" s="141" t="s">
        <v>312</v>
      </c>
      <c r="X28" s="133" t="s">
        <v>368</v>
      </c>
      <c r="Y28" s="133" t="s">
        <v>369</v>
      </c>
      <c r="Z28" s="142">
        <v>0.25</v>
      </c>
      <c r="AA28" s="134" t="s">
        <v>207</v>
      </c>
      <c r="AB28" s="143">
        <f t="shared" ref="AB28" si="39">IF(AA28="","",IF(AA28="Preventivo",25%,IF(AA28="Detectivo",15%,10%)))</f>
        <v>0.25</v>
      </c>
      <c r="AC28" s="137" t="s">
        <v>212</v>
      </c>
      <c r="AD28" s="143">
        <f t="shared" ref="AD28" si="40">IF(AC28="","",IF(AC28="Automático",25%,15%))</f>
        <v>0.15</v>
      </c>
      <c r="AE28" s="137" t="s">
        <v>216</v>
      </c>
      <c r="AF28" s="137" t="s">
        <v>217</v>
      </c>
      <c r="AG28" s="139" t="s">
        <v>220</v>
      </c>
      <c r="AH28" s="144" t="str">
        <f>IF(OR(O26="",AA28="",AC28=""),"",IF(AJ28&lt;=20%,"Muy baja",IF(AJ28&lt;=40%,"Baja",IF(AJ28&lt;=60%,"Media",IF(AJ28&lt;=80%,"Alta","Muy alta")))))</f>
        <v>Muy baja</v>
      </c>
      <c r="AI28" s="137">
        <f t="shared" si="14"/>
        <v>1</v>
      </c>
      <c r="AJ28" s="145">
        <f>IF(OR($AA28="Preventivo",$AA28="Detectivo"),($AJ27-($AJ27*($AD28+$AB28))),$AJ27)</f>
        <v>0.12959999999999999</v>
      </c>
      <c r="AK28" s="145" t="str">
        <f>IF(OR(R26="",AA28="",AC28=""),"",IF(AM28&lt;=20%,"Leve",IF(AM28&lt;=40%,"Menor",IF(AM28&lt;=60%,"Moderado",IF(AM28&lt;=80%,"Mayor","Catastrófico")))))</f>
        <v>Mayor</v>
      </c>
      <c r="AL28" s="137">
        <f>IF($AK27="Leve",1,IF($AK27="Menor",2,IF($AK27="Moderado",3,IF($AK27="Mayor",4,IF($AK27="Catastrófico",5,"")))))</f>
        <v>4</v>
      </c>
      <c r="AM28" s="145">
        <f>IF($AA28="Correctivo",($T26-($T26*($AD28+$AB28))),$T26)</f>
        <v>0.8</v>
      </c>
      <c r="AN28" s="146">
        <f t="shared" si="19"/>
        <v>4</v>
      </c>
      <c r="AO28" s="284"/>
      <c r="AP28" s="285"/>
      <c r="AQ28" s="339"/>
      <c r="AR28" s="133" t="s">
        <v>370</v>
      </c>
      <c r="AS28" s="134">
        <v>1</v>
      </c>
      <c r="AT28" s="133" t="s">
        <v>477</v>
      </c>
      <c r="AU28" s="148">
        <v>45292</v>
      </c>
      <c r="AV28" s="148">
        <v>45657</v>
      </c>
      <c r="AW28" s="172" t="s">
        <v>370</v>
      </c>
      <c r="AX28" s="164">
        <v>45412</v>
      </c>
      <c r="AY28" s="163" t="s">
        <v>537</v>
      </c>
      <c r="AZ28" s="155">
        <v>0.3</v>
      </c>
      <c r="BA28" s="156">
        <v>0.3</v>
      </c>
      <c r="BB28" s="165" t="str">
        <f t="shared" si="38"/>
        <v>EN PROCESO</v>
      </c>
      <c r="BC28" s="353" t="s">
        <v>556</v>
      </c>
      <c r="BD28" s="155" t="s">
        <v>530</v>
      </c>
    </row>
    <row r="29" spans="1:56" ht="136.5" x14ac:dyDescent="0.15">
      <c r="A29" s="132" t="s">
        <v>23</v>
      </c>
      <c r="B29" s="133" t="s">
        <v>321</v>
      </c>
      <c r="C29" s="215"/>
      <c r="D29" s="215"/>
      <c r="E29" s="134" t="s">
        <v>20</v>
      </c>
      <c r="F29" s="134" t="s">
        <v>129</v>
      </c>
      <c r="G29" s="292"/>
      <c r="H29" s="215"/>
      <c r="I29" s="215"/>
      <c r="J29" s="215"/>
      <c r="K29" s="215"/>
      <c r="L29" s="215"/>
      <c r="M29" s="215"/>
      <c r="N29" s="327"/>
      <c r="O29" s="328"/>
      <c r="P29" s="281"/>
      <c r="Q29" s="330"/>
      <c r="R29" s="292"/>
      <c r="S29" s="281"/>
      <c r="T29" s="330"/>
      <c r="U29" s="290"/>
      <c r="V29" s="284"/>
      <c r="W29" s="141" t="s">
        <v>312</v>
      </c>
      <c r="X29" s="133" t="s">
        <v>316</v>
      </c>
      <c r="Y29" s="133" t="s">
        <v>317</v>
      </c>
      <c r="Z29" s="142">
        <v>0.25</v>
      </c>
      <c r="AA29" s="134" t="s">
        <v>207</v>
      </c>
      <c r="AB29" s="143">
        <f t="shared" si="11"/>
        <v>0.25</v>
      </c>
      <c r="AC29" s="137" t="s">
        <v>212</v>
      </c>
      <c r="AD29" s="143">
        <f t="shared" si="12"/>
        <v>0.15</v>
      </c>
      <c r="AE29" s="137" t="s">
        <v>216</v>
      </c>
      <c r="AF29" s="137" t="s">
        <v>217</v>
      </c>
      <c r="AG29" s="139" t="s">
        <v>220</v>
      </c>
      <c r="AH29" s="144" t="str">
        <f>IF(OR(O26="",AA29="",AC29=""),"",IF(AJ29&lt;=20%,"Muy baja",IF(AJ29&lt;=40%,"Baja",IF(AJ29&lt;=60%,"Media",IF(AJ29&lt;=80%,"Alta","Muy alta")))))</f>
        <v>Muy baja</v>
      </c>
      <c r="AI29" s="137">
        <f t="shared" si="14"/>
        <v>1</v>
      </c>
      <c r="AJ29" s="145">
        <f>IF(OR($AA29="Preventivo",$AA29="Detectivo"),($AJ28-($AJ28*($AD29+$AB29))),$AJ28)</f>
        <v>7.7759999999999996E-2</v>
      </c>
      <c r="AK29" s="145" t="str">
        <f>IF(OR(R26="",AA29="",AC29=""),"",IF(AM29&lt;=20%,"Leve",IF(AM29&lt;=40%,"Menor",IF(AM29&lt;=60%,"Moderado",IF(AM29&lt;=80%,"Mayor","Catastrófico")))))</f>
        <v>Mayor</v>
      </c>
      <c r="AL29" s="137">
        <f>IF($AK28="Leve",1,IF($AK28="Menor",2,IF($AK28="Moderado",3,IF($AK28="Mayor",4,IF($AK28="Catastrófico",5,"")))))</f>
        <v>4</v>
      </c>
      <c r="AM29" s="145">
        <f>IF($AA29="Correctivo",($T26-($T26*($AD29+$AB29))),$T26)</f>
        <v>0.8</v>
      </c>
      <c r="AN29" s="146">
        <f t="shared" si="19"/>
        <v>4</v>
      </c>
      <c r="AO29" s="284"/>
      <c r="AP29" s="285"/>
      <c r="AQ29" s="132" t="s">
        <v>394</v>
      </c>
      <c r="AR29" s="133" t="s">
        <v>388</v>
      </c>
      <c r="AS29" s="134">
        <v>2</v>
      </c>
      <c r="AT29" s="133" t="s">
        <v>477</v>
      </c>
      <c r="AU29" s="148">
        <v>45292</v>
      </c>
      <c r="AV29" s="148">
        <v>45657</v>
      </c>
      <c r="AW29" s="172" t="s">
        <v>395</v>
      </c>
      <c r="AX29" s="164">
        <v>45412</v>
      </c>
      <c r="AY29" s="163" t="s">
        <v>538</v>
      </c>
      <c r="AZ29" s="155">
        <v>0</v>
      </c>
      <c r="BA29" s="156">
        <v>0</v>
      </c>
      <c r="BB29" s="155" t="s">
        <v>532</v>
      </c>
      <c r="BC29" s="353" t="s">
        <v>540</v>
      </c>
      <c r="BD29" s="155" t="s">
        <v>530</v>
      </c>
    </row>
    <row r="30" spans="1:56" ht="178.5" x14ac:dyDescent="0.15">
      <c r="A30" s="132" t="s">
        <v>23</v>
      </c>
      <c r="B30" s="133" t="s">
        <v>30</v>
      </c>
      <c r="C30" s="277" t="s">
        <v>324</v>
      </c>
      <c r="D30" s="277" t="s">
        <v>367</v>
      </c>
      <c r="E30" s="134" t="s">
        <v>20</v>
      </c>
      <c r="F30" s="134" t="s">
        <v>124</v>
      </c>
      <c r="G30" s="134" t="s">
        <v>155</v>
      </c>
      <c r="H30" s="133" t="s">
        <v>325</v>
      </c>
      <c r="I30" s="133" t="s">
        <v>356</v>
      </c>
      <c r="J30" s="133" t="s">
        <v>357</v>
      </c>
      <c r="K30" s="133" t="s">
        <v>448</v>
      </c>
      <c r="L30" s="133" t="s">
        <v>159</v>
      </c>
      <c r="M30" s="133" t="s">
        <v>176</v>
      </c>
      <c r="N30" s="135" t="s">
        <v>167</v>
      </c>
      <c r="O30" s="136" t="s">
        <v>196</v>
      </c>
      <c r="P30" s="137">
        <f t="shared" ref="P30:P31" si="41">IF($O30="Muy baja",1,IF($O30="Baja",2,IF($O30="Media",3,IF($O30="Alta",4,IF($O30="Muy alta",5,"")))))</f>
        <v>1</v>
      </c>
      <c r="Q30" s="138">
        <f t="shared" ref="Q30:Q31" si="42">IF($O30="Muy baja",20%,IF($O30="Baja",40%,IF($O30="Media",60%,IF($O30="Alta",80%,IF($O30="Muy alta",100%,"")))))</f>
        <v>0.2</v>
      </c>
      <c r="R30" s="134" t="s">
        <v>27</v>
      </c>
      <c r="S30" s="137">
        <f t="shared" ref="S30:S31" si="43">IF($R30="Leve",1,IF($R30="Menor",2,IF($R30="Moderado",3,IF($R30="Mayor",4,IF($R30="Catastrófico",5,"")))))</f>
        <v>4</v>
      </c>
      <c r="T30" s="138">
        <f t="shared" ref="T30:T31" si="44">IF($R30="Leve",20%,IF($R30="Menor",40%,IF($R30="Moderado",60%,IF($R30="Mayor",80%,IF($R30="Catastrófico",100%,"")))))</f>
        <v>0.8</v>
      </c>
      <c r="U30" s="139">
        <f t="shared" ref="U30:U31" si="45">IF(OR(P30="",S30=""),"",P30*S30)</f>
        <v>4</v>
      </c>
      <c r="V30" s="140" t="str">
        <f t="shared" ref="V30:V31" si="46">IF(U30="","",IF(U30&lt;=2,"BAJA",IF(U30&lt;=6,"MODERADA",IF(U30&lt;=12,"ALTA","EXTREMA"))))</f>
        <v>MODERADA</v>
      </c>
      <c r="W30" s="141" t="s">
        <v>328</v>
      </c>
      <c r="X30" s="133" t="s">
        <v>450</v>
      </c>
      <c r="Y30" s="133" t="s">
        <v>329</v>
      </c>
      <c r="Z30" s="142">
        <v>1</v>
      </c>
      <c r="AA30" s="134" t="s">
        <v>207</v>
      </c>
      <c r="AB30" s="143">
        <f t="shared" si="11"/>
        <v>0.25</v>
      </c>
      <c r="AC30" s="137" t="s">
        <v>212</v>
      </c>
      <c r="AD30" s="143">
        <f t="shared" si="12"/>
        <v>0.15</v>
      </c>
      <c r="AE30" s="137" t="s">
        <v>216</v>
      </c>
      <c r="AF30" s="137" t="s">
        <v>217</v>
      </c>
      <c r="AG30" s="139" t="s">
        <v>220</v>
      </c>
      <c r="AH30" s="144" t="str">
        <f t="shared" ref="AH30:AH31" si="47">IF(OR(O30="",AA30="",AC30=""),"",IF(AJ30&lt;=20%,"Muy baja",IF(AJ30&lt;=40%,"Baja",IF(AJ30&lt;=60%,"Media",IF(AJ30&lt;=80%,"Alta","Muy alta")))))</f>
        <v>Muy baja</v>
      </c>
      <c r="AI30" s="137">
        <f t="shared" si="14"/>
        <v>1</v>
      </c>
      <c r="AJ30" s="145">
        <f t="shared" ref="AJ30:AJ31" si="48">IF(OR($AA30="Preventivo",$AA30="Detectivo"),($Q30-($Q30*($AD30+$AB30))),$Q30)</f>
        <v>0.12</v>
      </c>
      <c r="AK30" s="145" t="str">
        <f t="shared" ref="AK30:AK31" si="49">IF(OR(R30="",AA30="",AC30=""),"",IF(AM30&lt;=20%,"Leve",IF(AM30&lt;=40%,"Menor",IF(AM30&lt;=60%,"Moderado",IF(AM30&lt;=80%,"Mayor","Catastrófico")))))</f>
        <v>Mayor</v>
      </c>
      <c r="AL30" s="137">
        <f t="shared" ref="AL30:AL31" si="50">IF($AK30="Leve",1,IF($AK30="Menor",2,IF($AK30="Moderado",3,IF($AK30="Mayor",4,IF($AK30="Catastrófico",5,"")))))</f>
        <v>4</v>
      </c>
      <c r="AM30" s="145">
        <f t="shared" ref="AM30:AM31" si="51">IF($AA30="Correctivo",($T30-($T30*($AD30+$AB30))),$T30)</f>
        <v>0.8</v>
      </c>
      <c r="AN30" s="146">
        <f t="shared" ref="AN30:AN31" si="52">IF(OR(AI30="",AL30=""),"",AI30*AL30)</f>
        <v>4</v>
      </c>
      <c r="AO30" s="140" t="str">
        <f t="shared" ref="AO30:AO31" si="53">IF(AN30="","",IF(AN30&lt;=2,"BAJA",IF(AN30&lt;=6,"MODERADA",IF(AN30&lt;=12,"ALTA","EXTREMA"))))</f>
        <v>MODERADA</v>
      </c>
      <c r="AP30" s="147" t="str">
        <f t="shared" ref="AP30:AP31" si="54">IF(AO30="","",IF(AO30="Baja","Asumir el Riesgo.",IF(AO30="Moderada","Asumir o reducir el Riesgo.",IF(AO30="Alta","Reducir el Riesgo, Evitar, Compartir o Transferir (pronta atención).",IF(AO30="Extrema","Reducir el Riesgo, Evitar o Compartir (Se requiere acción inmediata).","")))))</f>
        <v>Asumir o reducir el Riesgo.</v>
      </c>
      <c r="AQ30" s="132" t="s">
        <v>451</v>
      </c>
      <c r="AR30" s="133" t="s">
        <v>389</v>
      </c>
      <c r="AS30" s="134">
        <v>4</v>
      </c>
      <c r="AT30" s="133" t="s">
        <v>328</v>
      </c>
      <c r="AU30" s="148">
        <v>45292</v>
      </c>
      <c r="AV30" s="148">
        <v>45657</v>
      </c>
      <c r="AW30" s="172" t="s">
        <v>452</v>
      </c>
      <c r="AX30" s="159">
        <v>45412</v>
      </c>
      <c r="AY30" s="162" t="s">
        <v>522</v>
      </c>
      <c r="AZ30" s="155">
        <v>1</v>
      </c>
      <c r="BA30" s="156">
        <f>IF(AZ30="","",IF(OR(AS30=0,AS30="",AQ30=""),"",(AZ30*100%/AS30)))</f>
        <v>0.25</v>
      </c>
      <c r="BB30" s="157" t="str">
        <f t="shared" ref="BB30:BB31" si="55">IF(AZ30="","",IF(AX30&lt;&gt;AQ30,IF(BA30=100%,"TERMINADA",IF(BA30&gt;0%,"EN PROCESO"))))</f>
        <v>EN PROCESO</v>
      </c>
      <c r="BC30" s="353" t="s">
        <v>557</v>
      </c>
      <c r="BD30" s="155" t="s">
        <v>521</v>
      </c>
    </row>
    <row r="31" spans="1:56" ht="157.5" x14ac:dyDescent="0.15">
      <c r="A31" s="132" t="s">
        <v>23</v>
      </c>
      <c r="B31" s="133" t="s">
        <v>30</v>
      </c>
      <c r="C31" s="278"/>
      <c r="D31" s="278"/>
      <c r="E31" s="134" t="s">
        <v>20</v>
      </c>
      <c r="F31" s="134" t="s">
        <v>125</v>
      </c>
      <c r="G31" s="134" t="s">
        <v>155</v>
      </c>
      <c r="H31" s="133" t="s">
        <v>325</v>
      </c>
      <c r="I31" s="133" t="s">
        <v>326</v>
      </c>
      <c r="J31" s="133" t="s">
        <v>449</v>
      </c>
      <c r="K31" s="133" t="s">
        <v>327</v>
      </c>
      <c r="L31" s="133" t="s">
        <v>159</v>
      </c>
      <c r="M31" s="133" t="s">
        <v>176</v>
      </c>
      <c r="N31" s="135" t="s">
        <v>167</v>
      </c>
      <c r="O31" s="136" t="s">
        <v>196</v>
      </c>
      <c r="P31" s="137">
        <f t="shared" si="41"/>
        <v>1</v>
      </c>
      <c r="Q31" s="138">
        <f t="shared" si="42"/>
        <v>0.2</v>
      </c>
      <c r="R31" s="134" t="s">
        <v>29</v>
      </c>
      <c r="S31" s="137">
        <f t="shared" si="43"/>
        <v>5</v>
      </c>
      <c r="T31" s="138">
        <f t="shared" si="44"/>
        <v>1</v>
      </c>
      <c r="U31" s="139">
        <f t="shared" si="45"/>
        <v>5</v>
      </c>
      <c r="V31" s="140" t="str">
        <f t="shared" si="46"/>
        <v>MODERADA</v>
      </c>
      <c r="W31" s="141" t="s">
        <v>332</v>
      </c>
      <c r="X31" s="133" t="s">
        <v>330</v>
      </c>
      <c r="Y31" s="133" t="s">
        <v>331</v>
      </c>
      <c r="Z31" s="142">
        <v>1</v>
      </c>
      <c r="AA31" s="134" t="s">
        <v>207</v>
      </c>
      <c r="AB31" s="143">
        <f t="shared" si="11"/>
        <v>0.25</v>
      </c>
      <c r="AC31" s="137" t="s">
        <v>212</v>
      </c>
      <c r="AD31" s="143">
        <f t="shared" si="12"/>
        <v>0.15</v>
      </c>
      <c r="AE31" s="137" t="s">
        <v>216</v>
      </c>
      <c r="AF31" s="137" t="s">
        <v>217</v>
      </c>
      <c r="AG31" s="139" t="s">
        <v>220</v>
      </c>
      <c r="AH31" s="144" t="str">
        <f t="shared" si="47"/>
        <v>Muy baja</v>
      </c>
      <c r="AI31" s="137">
        <f t="shared" si="14"/>
        <v>1</v>
      </c>
      <c r="AJ31" s="145">
        <f t="shared" si="48"/>
        <v>0.12</v>
      </c>
      <c r="AK31" s="145" t="str">
        <f t="shared" si="49"/>
        <v>Catastrófico</v>
      </c>
      <c r="AL31" s="137">
        <f t="shared" si="50"/>
        <v>5</v>
      </c>
      <c r="AM31" s="145">
        <f t="shared" si="51"/>
        <v>1</v>
      </c>
      <c r="AN31" s="146">
        <f t="shared" si="52"/>
        <v>5</v>
      </c>
      <c r="AO31" s="140" t="str">
        <f t="shared" si="53"/>
        <v>MODERADA</v>
      </c>
      <c r="AP31" s="147" t="str">
        <f t="shared" si="54"/>
        <v>Asumir o reducir el Riesgo.</v>
      </c>
      <c r="AQ31" s="132" t="s">
        <v>358</v>
      </c>
      <c r="AR31" s="133" t="s">
        <v>390</v>
      </c>
      <c r="AS31" s="134">
        <v>3</v>
      </c>
      <c r="AT31" s="133" t="s">
        <v>366</v>
      </c>
      <c r="AU31" s="148">
        <v>45292</v>
      </c>
      <c r="AV31" s="148">
        <v>45657</v>
      </c>
      <c r="AW31" s="172" t="s">
        <v>453</v>
      </c>
      <c r="AX31" s="159">
        <v>45412</v>
      </c>
      <c r="AY31" s="160" t="s">
        <v>523</v>
      </c>
      <c r="AZ31" s="155">
        <v>0.3</v>
      </c>
      <c r="BA31" s="156">
        <f>IF(AZ31="","",IF(OR(AS31=0,AS31="",AQ31=""),"",(AZ31*100%/AS31)))</f>
        <v>9.9999999999999992E-2</v>
      </c>
      <c r="BB31" s="157" t="str">
        <f t="shared" si="55"/>
        <v>EN PROCESO</v>
      </c>
      <c r="BC31" s="353" t="s">
        <v>558</v>
      </c>
      <c r="BD31" s="155" t="s">
        <v>521</v>
      </c>
    </row>
    <row r="32" spans="1:56" ht="241.5" x14ac:dyDescent="0.15">
      <c r="A32" s="132" t="s">
        <v>23</v>
      </c>
      <c r="B32" s="133" t="s">
        <v>458</v>
      </c>
      <c r="C32" s="133" t="s">
        <v>456</v>
      </c>
      <c r="D32" s="133" t="s">
        <v>457</v>
      </c>
      <c r="E32" s="134" t="s">
        <v>20</v>
      </c>
      <c r="F32" s="134" t="s">
        <v>133</v>
      </c>
      <c r="G32" s="134" t="s">
        <v>155</v>
      </c>
      <c r="H32" s="133" t="s">
        <v>256</v>
      </c>
      <c r="I32" s="133" t="s">
        <v>462</v>
      </c>
      <c r="J32" s="133" t="s">
        <v>479</v>
      </c>
      <c r="K32" s="133" t="s">
        <v>480</v>
      </c>
      <c r="L32" s="133" t="s">
        <v>191</v>
      </c>
      <c r="M32" s="133" t="s">
        <v>180</v>
      </c>
      <c r="N32" s="135" t="s">
        <v>167</v>
      </c>
      <c r="O32" s="136" t="s">
        <v>25</v>
      </c>
      <c r="P32" s="137">
        <f t="shared" si="5"/>
        <v>4</v>
      </c>
      <c r="Q32" s="138">
        <f t="shared" si="6"/>
        <v>0.8</v>
      </c>
      <c r="R32" s="134" t="s">
        <v>29</v>
      </c>
      <c r="S32" s="137">
        <f t="shared" si="7"/>
        <v>5</v>
      </c>
      <c r="T32" s="138">
        <f t="shared" si="8"/>
        <v>1</v>
      </c>
      <c r="U32" s="139">
        <f t="shared" si="9"/>
        <v>20</v>
      </c>
      <c r="V32" s="140" t="str">
        <f t="shared" si="10"/>
        <v>EXTREMA</v>
      </c>
      <c r="W32" s="141" t="s">
        <v>463</v>
      </c>
      <c r="X32" s="133" t="s">
        <v>481</v>
      </c>
      <c r="Y32" s="133" t="s">
        <v>520</v>
      </c>
      <c r="Z32" s="142">
        <v>1</v>
      </c>
      <c r="AA32" s="134" t="s">
        <v>207</v>
      </c>
      <c r="AB32" s="143">
        <f t="shared" si="11"/>
        <v>0.25</v>
      </c>
      <c r="AC32" s="137" t="s">
        <v>212</v>
      </c>
      <c r="AD32" s="143">
        <f t="shared" si="12"/>
        <v>0.15</v>
      </c>
      <c r="AE32" s="137" t="s">
        <v>216</v>
      </c>
      <c r="AF32" s="137" t="s">
        <v>217</v>
      </c>
      <c r="AG32" s="139" t="s">
        <v>220</v>
      </c>
      <c r="AH32" s="144" t="str">
        <f t="shared" si="13"/>
        <v>Media</v>
      </c>
      <c r="AI32" s="137">
        <f t="shared" si="14"/>
        <v>3</v>
      </c>
      <c r="AJ32" s="145">
        <f t="shared" si="15"/>
        <v>0.48</v>
      </c>
      <c r="AK32" s="145" t="str">
        <f t="shared" si="16"/>
        <v>Catastrófico</v>
      </c>
      <c r="AL32" s="137">
        <f t="shared" si="17"/>
        <v>5</v>
      </c>
      <c r="AM32" s="145">
        <f t="shared" si="18"/>
        <v>1</v>
      </c>
      <c r="AN32" s="146">
        <f t="shared" si="19"/>
        <v>15</v>
      </c>
      <c r="AO32" s="140" t="str">
        <f t="shared" si="20"/>
        <v>EXTREMA</v>
      </c>
      <c r="AP32" s="147" t="str">
        <f t="shared" si="21"/>
        <v>Reducir el Riesgo, Evitar o Compartir (Se requiere acción inmediata).</v>
      </c>
      <c r="AQ32" s="151" t="s">
        <v>419</v>
      </c>
      <c r="AR32" s="149" t="s">
        <v>487</v>
      </c>
      <c r="AS32" s="152">
        <v>2</v>
      </c>
      <c r="AT32" s="133" t="s">
        <v>420</v>
      </c>
      <c r="AU32" s="148">
        <v>45292</v>
      </c>
      <c r="AV32" s="148">
        <v>45657</v>
      </c>
      <c r="AW32" s="172" t="s">
        <v>397</v>
      </c>
      <c r="AX32" s="159">
        <v>45412</v>
      </c>
      <c r="AY32" s="163" t="s">
        <v>559</v>
      </c>
      <c r="AZ32" s="155">
        <v>1</v>
      </c>
      <c r="BA32" s="156">
        <f>IF(AZ32="","",IF(OR(AS32=0,AS32="",AQ32=""),"",(AZ32*100%/AS32)))</f>
        <v>0.5</v>
      </c>
      <c r="BB32" s="157" t="str">
        <f t="shared" ref="BB32" si="56">IF(AZ32="","",IF(AX32&lt;&gt;AQ32,IF(BA32=100%,"TERMINADA",IF(BA32&gt;0%,"EN PROCESO"))))</f>
        <v>EN PROCESO</v>
      </c>
      <c r="BC32" s="357" t="s">
        <v>561</v>
      </c>
      <c r="BD32" s="155" t="s">
        <v>560</v>
      </c>
    </row>
    <row r="33" spans="1:56" ht="168" x14ac:dyDescent="0.15">
      <c r="A33" s="132" t="s">
        <v>23</v>
      </c>
      <c r="B33" s="133" t="s">
        <v>234</v>
      </c>
      <c r="C33" s="133" t="s">
        <v>333</v>
      </c>
      <c r="D33" s="133" t="s">
        <v>334</v>
      </c>
      <c r="E33" s="134" t="s">
        <v>20</v>
      </c>
      <c r="F33" s="134" t="s">
        <v>126</v>
      </c>
      <c r="G33" s="134" t="s">
        <v>155</v>
      </c>
      <c r="H33" s="133" t="s">
        <v>325</v>
      </c>
      <c r="I33" s="133" t="s">
        <v>464</v>
      </c>
      <c r="J33" s="133" t="s">
        <v>465</v>
      </c>
      <c r="K33" s="133" t="s">
        <v>466</v>
      </c>
      <c r="L33" s="133" t="s">
        <v>191</v>
      </c>
      <c r="M33" s="133" t="s">
        <v>179</v>
      </c>
      <c r="N33" s="135" t="s">
        <v>167</v>
      </c>
      <c r="O33" s="136" t="s">
        <v>196</v>
      </c>
      <c r="P33" s="137">
        <f t="shared" si="5"/>
        <v>1</v>
      </c>
      <c r="Q33" s="138">
        <f t="shared" si="6"/>
        <v>0.2</v>
      </c>
      <c r="R33" s="134" t="s">
        <v>29</v>
      </c>
      <c r="S33" s="137">
        <f t="shared" si="7"/>
        <v>5</v>
      </c>
      <c r="T33" s="138">
        <f t="shared" si="8"/>
        <v>1</v>
      </c>
      <c r="U33" s="139">
        <f t="shared" ref="U33:U35" si="57">IF(OR(P33="",S33=""),"",P33*S33)</f>
        <v>5</v>
      </c>
      <c r="V33" s="140" t="str">
        <f t="shared" ref="V33:V35" si="58">IF(U33="","",IF(U33&lt;=2,"BAJA",IF(U33&lt;=6,"MODERADA",IF(U33&lt;=12,"ALTA","EXTREMA"))))</f>
        <v>MODERADA</v>
      </c>
      <c r="W33" s="141" t="s">
        <v>359</v>
      </c>
      <c r="X33" s="133" t="s">
        <v>470</v>
      </c>
      <c r="Y33" s="133" t="s">
        <v>488</v>
      </c>
      <c r="Z33" s="142">
        <v>1</v>
      </c>
      <c r="AA33" s="134" t="s">
        <v>207</v>
      </c>
      <c r="AB33" s="143">
        <f t="shared" si="11"/>
        <v>0.25</v>
      </c>
      <c r="AC33" s="137" t="s">
        <v>212</v>
      </c>
      <c r="AD33" s="143">
        <f t="shared" si="12"/>
        <v>0.15</v>
      </c>
      <c r="AE33" s="137" t="s">
        <v>216</v>
      </c>
      <c r="AF33" s="137" t="s">
        <v>217</v>
      </c>
      <c r="AG33" s="139" t="s">
        <v>220</v>
      </c>
      <c r="AH33" s="144" t="str">
        <f t="shared" ref="AH33:AH35" si="59">IF(OR(O33="",AA33="",AC33=""),"",IF(AJ33&lt;=20%,"Muy baja",IF(AJ33&lt;=40%,"Baja",IF(AJ33&lt;=60%,"Media",IF(AJ33&lt;=80%,"Alta","Muy alta")))))</f>
        <v>Muy baja</v>
      </c>
      <c r="AI33" s="137">
        <f t="shared" si="14"/>
        <v>1</v>
      </c>
      <c r="AJ33" s="145">
        <f t="shared" si="15"/>
        <v>0.12</v>
      </c>
      <c r="AK33" s="145" t="str">
        <f t="shared" ref="AK33:AK35" si="60">IF(OR(R33="",AA33="",AC33=""),"",IF(AM33&lt;=20%,"Leve",IF(AM33&lt;=40%,"Menor",IF(AM33&lt;=60%,"Moderado",IF(AM33&lt;=80%,"Mayor","Catastrófico")))))</f>
        <v>Catastrófico</v>
      </c>
      <c r="AL33" s="137">
        <f t="shared" si="17"/>
        <v>5</v>
      </c>
      <c r="AM33" s="145">
        <f t="shared" si="18"/>
        <v>1</v>
      </c>
      <c r="AN33" s="146">
        <f t="shared" ref="AN33:AN37" si="61">IF(OR(AI33="",AL33=""),"",AI33*AL33)</f>
        <v>5</v>
      </c>
      <c r="AO33" s="140" t="str">
        <f t="shared" ref="AO33" si="62">IF(AN33="","",IF(AN33&lt;=2,"BAJA",IF(AN33&lt;=6,"MODERADA",IF(AN33&lt;=12,"ALTA","EXTREMA"))))</f>
        <v>MODERADA</v>
      </c>
      <c r="AP33" s="147" t="str">
        <f t="shared" si="21"/>
        <v>Asumir o reducir el Riesgo.</v>
      </c>
      <c r="AQ33" s="132" t="s">
        <v>482</v>
      </c>
      <c r="AR33" s="133" t="s">
        <v>483</v>
      </c>
      <c r="AS33" s="134">
        <v>3</v>
      </c>
      <c r="AT33" s="133" t="s">
        <v>335</v>
      </c>
      <c r="AU33" s="148">
        <v>45292</v>
      </c>
      <c r="AV33" s="148">
        <v>45657</v>
      </c>
      <c r="AW33" s="172" t="s">
        <v>489</v>
      </c>
      <c r="AX33" s="159">
        <v>45412</v>
      </c>
      <c r="AY33" s="154" t="s">
        <v>562</v>
      </c>
      <c r="AZ33" s="155">
        <v>1</v>
      </c>
      <c r="BA33" s="156">
        <f>IF(AZ33="","",IF(OR(AS33=0,AS33="",AQ33=""),"",(AZ33*100%/AS33)))</f>
        <v>0.33333333333333331</v>
      </c>
      <c r="BB33" s="157" t="str">
        <f t="shared" ref="BB33" si="63">IF(AZ33="","",IF(AX33&lt;&gt;AQ33,IF(BA33=100%,"TERMINADA",IF(BA33&gt;0%,"EN PROCESO"))))</f>
        <v>EN PROCESO</v>
      </c>
      <c r="BC33" s="358" t="s">
        <v>563</v>
      </c>
      <c r="BD33" s="155" t="s">
        <v>542</v>
      </c>
    </row>
    <row r="34" spans="1:56" ht="84" x14ac:dyDescent="0.15">
      <c r="A34" s="132" t="s">
        <v>23</v>
      </c>
      <c r="B34" s="133" t="s">
        <v>234</v>
      </c>
      <c r="C34" s="133" t="s">
        <v>333</v>
      </c>
      <c r="D34" s="133" t="s">
        <v>334</v>
      </c>
      <c r="E34" s="134" t="s">
        <v>413</v>
      </c>
      <c r="F34" s="134" t="s">
        <v>346</v>
      </c>
      <c r="G34" s="134" t="s">
        <v>155</v>
      </c>
      <c r="H34" s="133" t="s">
        <v>325</v>
      </c>
      <c r="I34" s="133" t="s">
        <v>467</v>
      </c>
      <c r="J34" s="133" t="s">
        <v>468</v>
      </c>
      <c r="K34" s="133" t="s">
        <v>469</v>
      </c>
      <c r="L34" s="133" t="s">
        <v>191</v>
      </c>
      <c r="M34" s="133" t="s">
        <v>179</v>
      </c>
      <c r="N34" s="135" t="s">
        <v>167</v>
      </c>
      <c r="O34" s="136" t="s">
        <v>196</v>
      </c>
      <c r="P34" s="137">
        <f t="shared" si="5"/>
        <v>1</v>
      </c>
      <c r="Q34" s="138">
        <f t="shared" si="6"/>
        <v>0.2</v>
      </c>
      <c r="R34" s="134" t="s">
        <v>29</v>
      </c>
      <c r="S34" s="137">
        <f t="shared" si="7"/>
        <v>5</v>
      </c>
      <c r="T34" s="138">
        <f t="shared" si="8"/>
        <v>1</v>
      </c>
      <c r="U34" s="139">
        <f t="shared" ref="U34" si="64">IF(OR(P34="",S34=""),"",P34*S34)</f>
        <v>5</v>
      </c>
      <c r="V34" s="140" t="str">
        <f t="shared" ref="V34" si="65">IF(U34="","",IF(U34&lt;=2,"BAJA",IF(U34&lt;=6,"MODERADA",IF(U34&lt;=12,"ALTA","EXTREMA"))))</f>
        <v>MODERADA</v>
      </c>
      <c r="W34" s="141" t="s">
        <v>359</v>
      </c>
      <c r="X34" s="133" t="s">
        <v>349</v>
      </c>
      <c r="Y34" s="133" t="s">
        <v>360</v>
      </c>
      <c r="Z34" s="142">
        <v>1</v>
      </c>
      <c r="AA34" s="134" t="s">
        <v>207</v>
      </c>
      <c r="AB34" s="143">
        <f t="shared" ref="AB34" si="66">IF(AA34="","",IF(AA34="Preventivo",25%,IF(AA34="Detectivo",15%,10%)))</f>
        <v>0.25</v>
      </c>
      <c r="AC34" s="137" t="s">
        <v>212</v>
      </c>
      <c r="AD34" s="143">
        <f t="shared" ref="AD34" si="67">IF(AC34="","",IF(AC34="Automático",25%,15%))</f>
        <v>0.15</v>
      </c>
      <c r="AE34" s="137" t="s">
        <v>216</v>
      </c>
      <c r="AF34" s="137" t="s">
        <v>217</v>
      </c>
      <c r="AG34" s="139" t="s">
        <v>220</v>
      </c>
      <c r="AH34" s="144" t="str">
        <f t="shared" ref="AH34" si="68">IF(OR(O34="",AA34="",AC34=""),"",IF(AJ34&lt;=20%,"Muy baja",IF(AJ34&lt;=40%,"Baja",IF(AJ34&lt;=60%,"Media",IF(AJ34&lt;=80%,"Alta","Muy alta")))))</f>
        <v>Muy baja</v>
      </c>
      <c r="AI34" s="137">
        <f t="shared" si="14"/>
        <v>1</v>
      </c>
      <c r="AJ34" s="145">
        <f t="shared" si="15"/>
        <v>0.12</v>
      </c>
      <c r="AK34" s="145" t="str">
        <f t="shared" ref="AK34" si="69">IF(OR(R34="",AA34="",AC34=""),"",IF(AM34&lt;=20%,"Leve",IF(AM34&lt;=40%,"Menor",IF(AM34&lt;=60%,"Moderado",IF(AM34&lt;=80%,"Mayor","Catastrófico")))))</f>
        <v>Catastrófico</v>
      </c>
      <c r="AL34" s="137">
        <f t="shared" si="17"/>
        <v>5</v>
      </c>
      <c r="AM34" s="145">
        <f t="shared" si="18"/>
        <v>1</v>
      </c>
      <c r="AN34" s="146">
        <f t="shared" ref="AN34" si="70">IF(OR(AI34="",AL34=""),"",AI34*AL34)</f>
        <v>5</v>
      </c>
      <c r="AO34" s="140" t="str">
        <f t="shared" ref="AO34" si="71">IF(AN34="","",IF(AN34&lt;=2,"BAJA",IF(AN34&lt;=6,"MODERADA",IF(AN34&lt;=12,"ALTA","EXTREMA"))))</f>
        <v>MODERADA</v>
      </c>
      <c r="AP34" s="147" t="str">
        <f t="shared" ref="AP34" si="72">IF(AO34="","",IF(AO34="Baja","Asumir el Riesgo.",IF(AO34="Moderada","Asumir o reducir el Riesgo.",IF(AO34="Alta","Reducir el Riesgo, Evitar, Compartir o Transferir (pronta atención).",IF(AO34="Extrema","Reducir el Riesgo, Evitar o Compartir (Se requiere acción inmediata).","")))))</f>
        <v>Asumir o reducir el Riesgo.</v>
      </c>
      <c r="AQ34" s="132" t="s">
        <v>471</v>
      </c>
      <c r="AR34" s="133" t="s">
        <v>347</v>
      </c>
      <c r="AS34" s="134">
        <v>1</v>
      </c>
      <c r="AT34" s="133" t="s">
        <v>335</v>
      </c>
      <c r="AU34" s="148">
        <v>45292</v>
      </c>
      <c r="AV34" s="148">
        <v>45657</v>
      </c>
      <c r="AW34" s="172" t="s">
        <v>348</v>
      </c>
      <c r="AX34" s="159">
        <v>45412</v>
      </c>
      <c r="AY34" s="154" t="s">
        <v>564</v>
      </c>
      <c r="AZ34" s="155">
        <v>0.3</v>
      </c>
      <c r="BA34" s="156">
        <f>IF(AZ34="","",IF(OR(AS34=0,AS34="",AQ34=""),"",(AZ34*100%/AS34)))</f>
        <v>0.3</v>
      </c>
      <c r="BB34" s="157" t="str">
        <f t="shared" ref="BB34" si="73">IF(AZ34="","",IF(AX34&lt;&gt;AQ34,IF(BA34=100%,"TERMINADA",IF(BA34&gt;0%,"EN PROCESO"))))</f>
        <v>EN PROCESO</v>
      </c>
      <c r="BC34" s="359" t="s">
        <v>565</v>
      </c>
      <c r="BD34" s="155" t="s">
        <v>542</v>
      </c>
    </row>
    <row r="35" spans="1:56" ht="63" x14ac:dyDescent="0.15">
      <c r="A35" s="132" t="s">
        <v>26</v>
      </c>
      <c r="B35" s="133" t="s">
        <v>32</v>
      </c>
      <c r="C35" s="340" t="s">
        <v>336</v>
      </c>
      <c r="D35" s="340" t="s">
        <v>337</v>
      </c>
      <c r="E35" s="134" t="s">
        <v>20</v>
      </c>
      <c r="F35" s="134" t="s">
        <v>127</v>
      </c>
      <c r="G35" s="292" t="s">
        <v>155</v>
      </c>
      <c r="H35" s="340" t="s">
        <v>325</v>
      </c>
      <c r="I35" s="340" t="s">
        <v>490</v>
      </c>
      <c r="J35" s="340" t="s">
        <v>491</v>
      </c>
      <c r="K35" s="340" t="s">
        <v>492</v>
      </c>
      <c r="L35" s="215" t="s">
        <v>191</v>
      </c>
      <c r="M35" s="215" t="s">
        <v>180</v>
      </c>
      <c r="N35" s="327" t="s">
        <v>167</v>
      </c>
      <c r="O35" s="328" t="s">
        <v>194</v>
      </c>
      <c r="P35" s="281">
        <f t="shared" si="5"/>
        <v>3</v>
      </c>
      <c r="Q35" s="330">
        <f t="shared" si="6"/>
        <v>0.6</v>
      </c>
      <c r="R35" s="292" t="s">
        <v>27</v>
      </c>
      <c r="S35" s="281">
        <f t="shared" si="7"/>
        <v>4</v>
      </c>
      <c r="T35" s="330">
        <f t="shared" si="8"/>
        <v>0.8</v>
      </c>
      <c r="U35" s="290">
        <f t="shared" si="57"/>
        <v>12</v>
      </c>
      <c r="V35" s="284" t="str">
        <f t="shared" si="58"/>
        <v>ALTA</v>
      </c>
      <c r="W35" s="153" t="s">
        <v>338</v>
      </c>
      <c r="X35" s="154" t="s">
        <v>339</v>
      </c>
      <c r="Y35" s="133" t="s">
        <v>400</v>
      </c>
      <c r="Z35" s="142">
        <v>0.25</v>
      </c>
      <c r="AA35" s="134" t="s">
        <v>207</v>
      </c>
      <c r="AB35" s="143">
        <f t="shared" si="11"/>
        <v>0.25</v>
      </c>
      <c r="AC35" s="137" t="s">
        <v>212</v>
      </c>
      <c r="AD35" s="143">
        <f t="shared" si="12"/>
        <v>0.15</v>
      </c>
      <c r="AE35" s="137" t="s">
        <v>216</v>
      </c>
      <c r="AF35" s="137" t="s">
        <v>217</v>
      </c>
      <c r="AG35" s="139" t="s">
        <v>220</v>
      </c>
      <c r="AH35" s="144" t="str">
        <f t="shared" si="59"/>
        <v>Baja</v>
      </c>
      <c r="AI35" s="137">
        <f t="shared" si="14"/>
        <v>2</v>
      </c>
      <c r="AJ35" s="145">
        <f t="shared" si="15"/>
        <v>0.36</v>
      </c>
      <c r="AK35" s="145" t="str">
        <f t="shared" si="60"/>
        <v>Mayor</v>
      </c>
      <c r="AL35" s="137">
        <f t="shared" si="17"/>
        <v>4</v>
      </c>
      <c r="AM35" s="145">
        <f t="shared" si="18"/>
        <v>0.8</v>
      </c>
      <c r="AN35" s="146">
        <f t="shared" si="61"/>
        <v>8</v>
      </c>
      <c r="AO35" s="284" t="str">
        <f>IF(AN38="","",IF(AN38&lt;=2,"BAJA",IF(AN38&lt;=6,"MODERADA",IF(AN38&lt;=12,"ALTA","EXTREMA"))))</f>
        <v>MODERADA</v>
      </c>
      <c r="AP35" s="285" t="str">
        <f t="shared" si="21"/>
        <v>Asumir o reducir el Riesgo.</v>
      </c>
      <c r="AQ35" s="132" t="s">
        <v>493</v>
      </c>
      <c r="AR35" s="133" t="s">
        <v>494</v>
      </c>
      <c r="AS35" s="134">
        <v>3</v>
      </c>
      <c r="AT35" s="133" t="s">
        <v>344</v>
      </c>
      <c r="AU35" s="148">
        <v>45292</v>
      </c>
      <c r="AV35" s="148">
        <v>45657</v>
      </c>
      <c r="AW35" s="172" t="s">
        <v>495</v>
      </c>
      <c r="AX35" s="159">
        <v>45412</v>
      </c>
      <c r="AY35" s="173" t="s">
        <v>524</v>
      </c>
      <c r="AZ35" s="155">
        <v>0</v>
      </c>
      <c r="BA35" s="156">
        <f t="shared" ref="BA35:BA38" si="74">IF(AZ35="","",IF(OR(AS35=0,AS35="",AQ35=""),"",(AZ35*100%/AS35)))</f>
        <v>0</v>
      </c>
      <c r="BB35" s="157" t="str">
        <f>IF(AZ35="","",IF(AX35&lt;&gt;AQ35,IF(BA35=100%,"TERMINADA",IF(BA35=0%,"SIN INICIAR"))))</f>
        <v>SIN INICIAR</v>
      </c>
      <c r="BC35" s="358" t="s">
        <v>568</v>
      </c>
      <c r="BD35" s="155" t="s">
        <v>542</v>
      </c>
    </row>
    <row r="36" spans="1:56" ht="84" x14ac:dyDescent="0.15">
      <c r="A36" s="132" t="s">
        <v>26</v>
      </c>
      <c r="B36" s="133" t="s">
        <v>32</v>
      </c>
      <c r="C36" s="340"/>
      <c r="D36" s="340"/>
      <c r="E36" s="134" t="s">
        <v>20</v>
      </c>
      <c r="F36" s="134" t="s">
        <v>127</v>
      </c>
      <c r="G36" s="292"/>
      <c r="H36" s="340"/>
      <c r="I36" s="340"/>
      <c r="J36" s="340"/>
      <c r="K36" s="340"/>
      <c r="L36" s="215"/>
      <c r="M36" s="215"/>
      <c r="N36" s="327"/>
      <c r="O36" s="328"/>
      <c r="P36" s="281"/>
      <c r="Q36" s="330"/>
      <c r="R36" s="292"/>
      <c r="S36" s="281"/>
      <c r="T36" s="330"/>
      <c r="U36" s="290"/>
      <c r="V36" s="284"/>
      <c r="W36" s="153" t="s">
        <v>340</v>
      </c>
      <c r="X36" s="154" t="s">
        <v>341</v>
      </c>
      <c r="Y36" s="133" t="s">
        <v>401</v>
      </c>
      <c r="Z36" s="142">
        <v>0.25</v>
      </c>
      <c r="AA36" s="134" t="s">
        <v>207</v>
      </c>
      <c r="AB36" s="143">
        <f t="shared" si="11"/>
        <v>0.25</v>
      </c>
      <c r="AC36" s="137" t="s">
        <v>212</v>
      </c>
      <c r="AD36" s="143">
        <f t="shared" si="12"/>
        <v>0.15</v>
      </c>
      <c r="AE36" s="137" t="s">
        <v>216</v>
      </c>
      <c r="AF36" s="137" t="s">
        <v>217</v>
      </c>
      <c r="AG36" s="139" t="s">
        <v>220</v>
      </c>
      <c r="AH36" s="144" t="str">
        <f>IF(OR(O35="",AA36="",AC36=""),"",IF(AJ36&lt;=20%,"Muy baja",IF(AJ36&lt;=40%,"Baja",IF(AJ36&lt;=60%,"Media",IF(AJ36&lt;=80%,"Alta","Muy alta")))))</f>
        <v>Baja</v>
      </c>
      <c r="AI36" s="137">
        <f t="shared" si="14"/>
        <v>2</v>
      </c>
      <c r="AJ36" s="145">
        <f>IF(OR($AA36="Preventivo",$AA36="Detectivo"),($AJ35-($AJ35*($AD36+$AB36))),$AJ35)</f>
        <v>0.216</v>
      </c>
      <c r="AK36" s="145" t="str">
        <f>IF(OR(R35="",AA36="",AC36=""),"",IF(AM36&lt;=20%,"Leve",IF(AM36&lt;=40%,"Menor",IF(AM36&lt;=60%,"Moderado",IF(AM36&lt;=80%,"Mayor","Catastrófico")))))</f>
        <v>Mayor</v>
      </c>
      <c r="AL36" s="137">
        <f t="shared" si="17"/>
        <v>4</v>
      </c>
      <c r="AM36" s="145">
        <f>IF($AA36="Correctivo",($T35-($T35*($AD36+$AB36))),$T35)</f>
        <v>0.8</v>
      </c>
      <c r="AN36" s="146">
        <f t="shared" si="61"/>
        <v>8</v>
      </c>
      <c r="AO36" s="284"/>
      <c r="AP36" s="285"/>
      <c r="AQ36" s="132" t="s">
        <v>496</v>
      </c>
      <c r="AR36" s="133" t="s">
        <v>497</v>
      </c>
      <c r="AS36" s="134">
        <v>13</v>
      </c>
      <c r="AT36" s="133" t="s">
        <v>344</v>
      </c>
      <c r="AU36" s="148">
        <v>45292</v>
      </c>
      <c r="AV36" s="148">
        <v>45657</v>
      </c>
      <c r="AW36" s="172" t="s">
        <v>498</v>
      </c>
      <c r="AX36" s="159">
        <v>45412</v>
      </c>
      <c r="AY36" s="154" t="s">
        <v>566</v>
      </c>
      <c r="AZ36" s="155">
        <v>4</v>
      </c>
      <c r="BA36" s="156">
        <f t="shared" si="74"/>
        <v>0.30769230769230771</v>
      </c>
      <c r="BB36" s="157" t="str">
        <f t="shared" ref="BB36:BB38" si="75">IF(AZ36="","",IF(AX36&lt;&gt;AQ36,IF(BA36=100%,"TERMINADA",IF(BA36&gt;0%,"EN PROCESO"))))</f>
        <v>EN PROCESO</v>
      </c>
      <c r="BC36" s="358" t="s">
        <v>569</v>
      </c>
      <c r="BD36" s="155" t="s">
        <v>542</v>
      </c>
    </row>
    <row r="37" spans="1:56" ht="105" x14ac:dyDescent="0.15">
      <c r="A37" s="132" t="s">
        <v>26</v>
      </c>
      <c r="B37" s="133" t="s">
        <v>32</v>
      </c>
      <c r="C37" s="340"/>
      <c r="D37" s="340"/>
      <c r="E37" s="134" t="s">
        <v>20</v>
      </c>
      <c r="F37" s="134" t="s">
        <v>127</v>
      </c>
      <c r="G37" s="292"/>
      <c r="H37" s="340"/>
      <c r="I37" s="340"/>
      <c r="J37" s="340"/>
      <c r="K37" s="340"/>
      <c r="L37" s="215"/>
      <c r="M37" s="215"/>
      <c r="N37" s="327"/>
      <c r="O37" s="328"/>
      <c r="P37" s="281"/>
      <c r="Q37" s="330"/>
      <c r="R37" s="292"/>
      <c r="S37" s="281"/>
      <c r="T37" s="330"/>
      <c r="U37" s="290"/>
      <c r="V37" s="284"/>
      <c r="W37" s="153" t="s">
        <v>338</v>
      </c>
      <c r="X37" s="133" t="s">
        <v>414</v>
      </c>
      <c r="Y37" s="133" t="s">
        <v>399</v>
      </c>
      <c r="Z37" s="142">
        <v>0.25</v>
      </c>
      <c r="AA37" s="134" t="s">
        <v>207</v>
      </c>
      <c r="AB37" s="143">
        <f t="shared" si="11"/>
        <v>0.25</v>
      </c>
      <c r="AC37" s="137" t="s">
        <v>212</v>
      </c>
      <c r="AD37" s="143">
        <f t="shared" si="12"/>
        <v>0.15</v>
      </c>
      <c r="AE37" s="137" t="s">
        <v>216</v>
      </c>
      <c r="AF37" s="137" t="s">
        <v>217</v>
      </c>
      <c r="AG37" s="139" t="s">
        <v>220</v>
      </c>
      <c r="AH37" s="144" t="str">
        <f>IF(OR(O35="",AA37="",AC37=""),"",IF(AJ37&lt;=20%,"Muy baja",IF(AJ37&lt;=40%,"Baja",IF(AJ37&lt;=60%,"Media",IF(AJ37&lt;=80%,"Alta","Muy alta")))))</f>
        <v>Muy baja</v>
      </c>
      <c r="AI37" s="137">
        <f t="shared" si="14"/>
        <v>1</v>
      </c>
      <c r="AJ37" s="145">
        <f>IF(OR($AA37="Preventivo",$AA37="Detectivo"),($AJ36-($AJ36*($AD37+$AB37))),$AJ36)</f>
        <v>0.12959999999999999</v>
      </c>
      <c r="AK37" s="145" t="str">
        <f>IF(OR(R35="",AA37="",AC37=""),"",IF(AM37&lt;=20%,"Leve",IF(AM37&lt;=40%,"Menor",IF(AM37&lt;=60%,"Moderado",IF(AM37&lt;=80%,"Mayor","Catastrófico")))))</f>
        <v>Mayor</v>
      </c>
      <c r="AL37" s="137">
        <f>IF($AK36="Leve",1,IF($AK36="Menor",2,IF($AK36="Moderado",3,IF($AK36="Mayor",4,IF($AK36="Catastrófico",5,"")))))</f>
        <v>4</v>
      </c>
      <c r="AM37" s="145">
        <f>IF($AA37="Correctivo",($T35-($T35*($AD37+$AB37))),$T35)</f>
        <v>0.8</v>
      </c>
      <c r="AN37" s="146">
        <f t="shared" si="61"/>
        <v>4</v>
      </c>
      <c r="AO37" s="284"/>
      <c r="AP37" s="285"/>
      <c r="AQ37" s="132" t="s">
        <v>499</v>
      </c>
      <c r="AR37" s="133" t="s">
        <v>500</v>
      </c>
      <c r="AS37" s="134">
        <v>3</v>
      </c>
      <c r="AT37" s="133" t="s">
        <v>344</v>
      </c>
      <c r="AU37" s="148">
        <v>45292</v>
      </c>
      <c r="AV37" s="148">
        <v>45657</v>
      </c>
      <c r="AW37" s="172" t="s">
        <v>501</v>
      </c>
      <c r="AX37" s="159">
        <v>45412</v>
      </c>
      <c r="AY37" s="154" t="s">
        <v>567</v>
      </c>
      <c r="AZ37" s="155">
        <v>1</v>
      </c>
      <c r="BA37" s="156">
        <f t="shared" si="74"/>
        <v>0.33333333333333331</v>
      </c>
      <c r="BB37" s="157" t="str">
        <f t="shared" si="75"/>
        <v>EN PROCESO</v>
      </c>
      <c r="BC37" s="358" t="s">
        <v>570</v>
      </c>
      <c r="BD37" s="155" t="s">
        <v>542</v>
      </c>
    </row>
    <row r="38" spans="1:56" ht="63" x14ac:dyDescent="0.15">
      <c r="A38" s="132" t="s">
        <v>26</v>
      </c>
      <c r="B38" s="133" t="s">
        <v>32</v>
      </c>
      <c r="C38" s="340"/>
      <c r="D38" s="340"/>
      <c r="E38" s="134" t="s">
        <v>20</v>
      </c>
      <c r="F38" s="134" t="s">
        <v>127</v>
      </c>
      <c r="G38" s="292"/>
      <c r="H38" s="340"/>
      <c r="I38" s="340"/>
      <c r="J38" s="340"/>
      <c r="K38" s="340"/>
      <c r="L38" s="215"/>
      <c r="M38" s="215"/>
      <c r="N38" s="327"/>
      <c r="O38" s="328"/>
      <c r="P38" s="281"/>
      <c r="Q38" s="330"/>
      <c r="R38" s="292"/>
      <c r="S38" s="281"/>
      <c r="T38" s="330"/>
      <c r="U38" s="290"/>
      <c r="V38" s="284"/>
      <c r="W38" s="153" t="s">
        <v>342</v>
      </c>
      <c r="X38" s="133" t="s">
        <v>398</v>
      </c>
      <c r="Y38" s="133" t="s">
        <v>343</v>
      </c>
      <c r="Z38" s="142">
        <v>0.25</v>
      </c>
      <c r="AA38" s="134" t="s">
        <v>207</v>
      </c>
      <c r="AB38" s="143">
        <f t="shared" si="11"/>
        <v>0.25</v>
      </c>
      <c r="AC38" s="137" t="s">
        <v>212</v>
      </c>
      <c r="AD38" s="143">
        <f t="shared" si="12"/>
        <v>0.15</v>
      </c>
      <c r="AE38" s="137" t="s">
        <v>216</v>
      </c>
      <c r="AF38" s="137" t="s">
        <v>217</v>
      </c>
      <c r="AG38" s="139" t="s">
        <v>220</v>
      </c>
      <c r="AH38" s="144" t="str">
        <f>IF(OR(O35="",AA38="",AC38=""),"",IF(AJ38&lt;=20%,"Muy baja",IF(AJ38&lt;=40%,"Baja",IF(AJ38&lt;=60%,"Media",IF(AJ38&lt;=80%,"Alta","Muy alta")))))</f>
        <v>Muy baja</v>
      </c>
      <c r="AI38" s="137">
        <f t="shared" si="14"/>
        <v>1</v>
      </c>
      <c r="AJ38" s="145">
        <f>IF(OR($AA38="Preventivo",$AA38="Detectivo"),($AJ37-($AJ37*($AD38+$AB38))),$AJ37)</f>
        <v>7.7759999999999996E-2</v>
      </c>
      <c r="AK38" s="145" t="str">
        <f>IF(OR(R35="",AA38="",AC38=""),"",IF(AM38&lt;=20%,"Leve",IF(AM38&lt;=40%,"Menor",IF(AM38&lt;=60%,"Moderado",IF(AM38&lt;=80%,"Mayor","Catastrófico")))))</f>
        <v>Mayor</v>
      </c>
      <c r="AL38" s="137">
        <f>IF($AK37="Leve",1,IF($AK37="Menor",2,IF($AK37="Moderado",3,IF($AK37="Mayor",4,IF($AK37="Catastrófico",5,"")))))</f>
        <v>4</v>
      </c>
      <c r="AM38" s="145">
        <f>IF($AA38="Correctivo",($T35-($T35*($AD38+$AB38))),$T35)</f>
        <v>0.8</v>
      </c>
      <c r="AN38" s="146">
        <f t="shared" ref="AN38" si="76">IF(OR(AI38="",AL38=""),"",AI38*AL38)</f>
        <v>4</v>
      </c>
      <c r="AO38" s="284"/>
      <c r="AP38" s="285"/>
      <c r="AQ38" s="132" t="s">
        <v>502</v>
      </c>
      <c r="AR38" s="133" t="s">
        <v>402</v>
      </c>
      <c r="AS38" s="134">
        <v>3</v>
      </c>
      <c r="AT38" s="133" t="s">
        <v>344</v>
      </c>
      <c r="AU38" s="148">
        <v>45292</v>
      </c>
      <c r="AV38" s="148">
        <v>45657</v>
      </c>
      <c r="AW38" s="172" t="s">
        <v>403</v>
      </c>
      <c r="AX38" s="159">
        <v>45412</v>
      </c>
      <c r="AY38" s="154" t="s">
        <v>571</v>
      </c>
      <c r="AZ38" s="155">
        <v>1</v>
      </c>
      <c r="BA38" s="156">
        <f t="shared" si="74"/>
        <v>0.33333333333333331</v>
      </c>
      <c r="BB38" s="157" t="str">
        <f t="shared" si="75"/>
        <v>EN PROCESO</v>
      </c>
      <c r="BC38" s="358" t="s">
        <v>572</v>
      </c>
      <c r="BD38" s="155" t="s">
        <v>542</v>
      </c>
    </row>
    <row r="39" spans="1:56" x14ac:dyDescent="0.15">
      <c r="AZ39" s="99"/>
      <c r="BA39" s="99"/>
      <c r="BB39" s="99"/>
      <c r="BD39" s="99"/>
    </row>
    <row r="40" spans="1:56" x14ac:dyDescent="0.15">
      <c r="A40" s="97" t="s">
        <v>396</v>
      </c>
      <c r="AZ40" s="99"/>
      <c r="BA40" s="99"/>
      <c r="BB40" s="99"/>
      <c r="BD40" s="99"/>
    </row>
    <row r="41" spans="1:56" x14ac:dyDescent="0.15">
      <c r="AZ41" s="99"/>
      <c r="BA41" s="99"/>
      <c r="BB41" s="99"/>
      <c r="BD41" s="99"/>
    </row>
    <row r="42" spans="1:56" x14ac:dyDescent="0.15">
      <c r="AZ42" s="99"/>
      <c r="BA42" s="99"/>
      <c r="BB42" s="99"/>
      <c r="BD42" s="99"/>
    </row>
  </sheetData>
  <autoFilter ref="A12:BD38"/>
  <mergeCells count="201">
    <mergeCell ref="AX24:AX25"/>
    <mergeCell ref="AY24:AY25"/>
    <mergeCell ref="AZ24:AZ25"/>
    <mergeCell ref="BA24:BA25"/>
    <mergeCell ref="BB24:BB25"/>
    <mergeCell ref="BC24:BC25"/>
    <mergeCell ref="BD24:BD25"/>
    <mergeCell ref="AP35:AP38"/>
    <mergeCell ref="A8:B8"/>
    <mergeCell ref="R26:R29"/>
    <mergeCell ref="S26:S29"/>
    <mergeCell ref="T26:T29"/>
    <mergeCell ref="U26:U29"/>
    <mergeCell ref="V26:V29"/>
    <mergeCell ref="AW24:AW25"/>
    <mergeCell ref="C26:C29"/>
    <mergeCell ref="D26:D29"/>
    <mergeCell ref="G24:G25"/>
    <mergeCell ref="G26:G29"/>
    <mergeCell ref="H26:H29"/>
    <mergeCell ref="I26:I29"/>
    <mergeCell ref="J26:J29"/>
    <mergeCell ref="K26:K29"/>
    <mergeCell ref="L26:L29"/>
    <mergeCell ref="A7:B7"/>
    <mergeCell ref="S35:S38"/>
    <mergeCell ref="T35:T38"/>
    <mergeCell ref="U35:U38"/>
    <mergeCell ref="V35:V38"/>
    <mergeCell ref="AO35:AO38"/>
    <mergeCell ref="AO26:AO29"/>
    <mergeCell ref="AP26:AP29"/>
    <mergeCell ref="C35:C38"/>
    <mergeCell ref="D35:D38"/>
    <mergeCell ref="G35:G38"/>
    <mergeCell ref="H35:H38"/>
    <mergeCell ref="I35:I38"/>
    <mergeCell ref="J35:J38"/>
    <mergeCell ref="K35:K38"/>
    <mergeCell ref="L35:L38"/>
    <mergeCell ref="M35:M38"/>
    <mergeCell ref="N35:N38"/>
    <mergeCell ref="O35:O38"/>
    <mergeCell ref="R35:R38"/>
    <mergeCell ref="P35:P38"/>
    <mergeCell ref="Q35:Q38"/>
    <mergeCell ref="P26:P29"/>
    <mergeCell ref="Q26:Q29"/>
    <mergeCell ref="M26:M29"/>
    <mergeCell ref="N26:N29"/>
    <mergeCell ref="O26:O29"/>
    <mergeCell ref="AP24:AP25"/>
    <mergeCell ref="AQ24:AQ25"/>
    <mergeCell ref="AR24:AR25"/>
    <mergeCell ref="S24:S25"/>
    <mergeCell ref="T24:T25"/>
    <mergeCell ref="U24:U25"/>
    <mergeCell ref="V24:V25"/>
    <mergeCell ref="AQ27:AQ28"/>
    <mergeCell ref="K24:K25"/>
    <mergeCell ref="O24:O25"/>
    <mergeCell ref="P24:P25"/>
    <mergeCell ref="Q24:Q25"/>
    <mergeCell ref="R24:R25"/>
    <mergeCell ref="C24:C25"/>
    <mergeCell ref="D24:D25"/>
    <mergeCell ref="H24:H25"/>
    <mergeCell ref="I24:I25"/>
    <mergeCell ref="J24:J25"/>
    <mergeCell ref="L24:L25"/>
    <mergeCell ref="M24:M25"/>
    <mergeCell ref="N24:N25"/>
    <mergeCell ref="G11:G12"/>
    <mergeCell ref="T22:T23"/>
    <mergeCell ref="U22:U23"/>
    <mergeCell ref="V22:V23"/>
    <mergeCell ref="AO22:AO23"/>
    <mergeCell ref="AP22:AP23"/>
    <mergeCell ref="O22:O23"/>
    <mergeCell ref="P22:P23"/>
    <mergeCell ref="Q22:Q23"/>
    <mergeCell ref="R22:R23"/>
    <mergeCell ref="S22:S23"/>
    <mergeCell ref="V11:V12"/>
    <mergeCell ref="P11:P12"/>
    <mergeCell ref="S11:S12"/>
    <mergeCell ref="O11:O12"/>
    <mergeCell ref="AA11:AA12"/>
    <mergeCell ref="AC11:AG11"/>
    <mergeCell ref="W11:Y11"/>
    <mergeCell ref="AM11:AM12"/>
    <mergeCell ref="AN11:AN12"/>
    <mergeCell ref="AL11:AL12"/>
    <mergeCell ref="Z11:Z12"/>
    <mergeCell ref="C1:T4"/>
    <mergeCell ref="X1:AV4"/>
    <mergeCell ref="AW1:AW4"/>
    <mergeCell ref="AH10:AP10"/>
    <mergeCell ref="H22:H23"/>
    <mergeCell ref="I22:I23"/>
    <mergeCell ref="J22:J23"/>
    <mergeCell ref="K22:K23"/>
    <mergeCell ref="C22:C23"/>
    <mergeCell ref="D22:D23"/>
    <mergeCell ref="G22:G23"/>
    <mergeCell ref="L11:M11"/>
    <mergeCell ref="Q11:Q12"/>
    <mergeCell ref="H19:H20"/>
    <mergeCell ref="I19:I20"/>
    <mergeCell ref="J19:J20"/>
    <mergeCell ref="K19:K20"/>
    <mergeCell ref="N19:N20"/>
    <mergeCell ref="O19:O20"/>
    <mergeCell ref="L22:L23"/>
    <mergeCell ref="M22:M23"/>
    <mergeCell ref="N22:N23"/>
    <mergeCell ref="C19:C20"/>
    <mergeCell ref="D19:D20"/>
    <mergeCell ref="AO24:AO25"/>
    <mergeCell ref="AT24:AT25"/>
    <mergeCell ref="AU24:AU25"/>
    <mergeCell ref="AS11:AS12"/>
    <mergeCell ref="AU11:AV11"/>
    <mergeCell ref="AS19:AS20"/>
    <mergeCell ref="AV19:AV20"/>
    <mergeCell ref="AV24:AV25"/>
    <mergeCell ref="AS24:AS25"/>
    <mergeCell ref="AQ11:AQ12"/>
    <mergeCell ref="AO11:AO12"/>
    <mergeCell ref="C30:C31"/>
    <mergeCell ref="D30:D31"/>
    <mergeCell ref="C8:X8"/>
    <mergeCell ref="AW19:AW20"/>
    <mergeCell ref="AL19:AL20"/>
    <mergeCell ref="AM19:AM20"/>
    <mergeCell ref="AN19:AN20"/>
    <mergeCell ref="AO19:AO20"/>
    <mergeCell ref="AP19:AP20"/>
    <mergeCell ref="AQ19:AQ20"/>
    <mergeCell ref="AR19:AR20"/>
    <mergeCell ref="AT19:AT20"/>
    <mergeCell ref="AU19:AU20"/>
    <mergeCell ref="AC19:AC20"/>
    <mergeCell ref="AE19:AE20"/>
    <mergeCell ref="AF19:AF20"/>
    <mergeCell ref="AG19:AG20"/>
    <mergeCell ref="AH19:AH20"/>
    <mergeCell ref="AI19:AI20"/>
    <mergeCell ref="AJ19:AJ20"/>
    <mergeCell ref="AK19:AK20"/>
    <mergeCell ref="R19:R20"/>
    <mergeCell ref="U19:U20"/>
    <mergeCell ref="V19:V20"/>
    <mergeCell ref="W1:W4"/>
    <mergeCell ref="T11:T12"/>
    <mergeCell ref="H11:K11"/>
    <mergeCell ref="A10:N10"/>
    <mergeCell ref="AX1:AX4"/>
    <mergeCell ref="AY1:BC4"/>
    <mergeCell ref="AX10:BD10"/>
    <mergeCell ref="AX11:AX12"/>
    <mergeCell ref="AY11:AY12"/>
    <mergeCell ref="AZ11:AZ12"/>
    <mergeCell ref="BA11:BA12"/>
    <mergeCell ref="BB11:BB12"/>
    <mergeCell ref="BC11:BC12"/>
    <mergeCell ref="BD11:BD12"/>
    <mergeCell ref="BD1:BD4"/>
    <mergeCell ref="AQ10:AW10"/>
    <mergeCell ref="A6:B6"/>
    <mergeCell ref="A1:B4"/>
    <mergeCell ref="U1:V4"/>
    <mergeCell ref="A11:F11"/>
    <mergeCell ref="N11:N12"/>
    <mergeCell ref="R11:R12"/>
    <mergeCell ref="U11:U12"/>
    <mergeCell ref="O10:V10"/>
    <mergeCell ref="BC19:BC20"/>
    <mergeCell ref="BD19:BD20"/>
    <mergeCell ref="AX19:AX20"/>
    <mergeCell ref="AY19:AY20"/>
    <mergeCell ref="AZ19:AZ20"/>
    <mergeCell ref="BA19:BA20"/>
    <mergeCell ref="BB19:BB20"/>
    <mergeCell ref="AB11:AB12"/>
    <mergeCell ref="W10:AG10"/>
    <mergeCell ref="AJ11:AJ12"/>
    <mergeCell ref="AH11:AH12"/>
    <mergeCell ref="AK11:AK12"/>
    <mergeCell ref="W19:W20"/>
    <mergeCell ref="X19:X20"/>
    <mergeCell ref="Y19:Y20"/>
    <mergeCell ref="AB19:AB20"/>
    <mergeCell ref="AD19:AD20"/>
    <mergeCell ref="AW11:AW12"/>
    <mergeCell ref="AT11:AT12"/>
    <mergeCell ref="AR11:AR12"/>
    <mergeCell ref="AP11:AP12"/>
    <mergeCell ref="AA19:AA20"/>
    <mergeCell ref="Z19:Z20"/>
    <mergeCell ref="AI11:AI12"/>
  </mergeCells>
  <conditionalFormatting sqref="V13:V19 V21:V22 V24 V26 V32:V35">
    <cfRule type="containsText" dxfId="39" priority="1282" operator="containsText" text="BAJA">
      <formula>NOT(ISERROR(SEARCH("BAJA",V13)))</formula>
    </cfRule>
    <cfRule type="containsText" dxfId="38" priority="1281" operator="containsText" text="MODERADA">
      <formula>NOT(ISERROR(SEARCH("MODERADA",V13)))</formula>
    </cfRule>
    <cfRule type="containsText" dxfId="37" priority="1280" operator="containsText" text="ALTA">
      <formula>NOT(ISERROR(SEARCH("ALTA",V13)))</formula>
    </cfRule>
    <cfRule type="containsText" dxfId="36" priority="1279" operator="containsText" text="EXTREMA">
      <formula>NOT(ISERROR(SEARCH("EXTREMA",V13)))</formula>
    </cfRule>
    <cfRule type="containsText" dxfId="35" priority="1247" operator="containsText" text="BAJA">
      <formula>NOT(ISERROR(SEARCH("BAJA",V13)))</formula>
    </cfRule>
    <cfRule type="containsText" dxfId="34" priority="1246" operator="containsText" text="MODERADA">
      <formula>NOT(ISERROR(SEARCH("MODERADA",V13)))</formula>
    </cfRule>
    <cfRule type="containsText" dxfId="33" priority="1245" operator="containsText" text="ALTA">
      <formula>NOT(ISERROR(SEARCH("ALTA",V13)))</formula>
    </cfRule>
  </conditionalFormatting>
  <conditionalFormatting sqref="V13:V19 V21:V22 V24 V26">
    <cfRule type="containsText" dxfId="32" priority="1244" operator="containsText" text="EXTREMA">
      <formula>NOT(ISERROR(SEARCH("EXTREMA",V13)))</formula>
    </cfRule>
    <cfRule type="containsText" dxfId="31" priority="1243" operator="containsText" text="ALTA">
      <formula>NOT(ISERROR(SEARCH("ALTA",V13)))</formula>
    </cfRule>
  </conditionalFormatting>
  <conditionalFormatting sqref="V24 V26 V21:V22 V13:V19 V32:V35">
    <cfRule type="colorScale" priority="1358">
      <colorScale>
        <cfvo type="min"/>
        <cfvo type="percentile" val="50"/>
        <cfvo type="max"/>
        <color rgb="FFF8696B"/>
        <color rgb="FFFFEB84"/>
        <color rgb="FF63BE7B"/>
      </colorScale>
    </cfRule>
    <cfRule type="colorScale" priority="1357">
      <colorScale>
        <cfvo type="num" val="1"/>
        <cfvo type="num" val="2"/>
        <cfvo type="num" val="5"/>
        <color rgb="FFF8696B"/>
        <color rgb="FFFFEB84"/>
        <color rgb="FF63BE7B"/>
      </colorScale>
    </cfRule>
    <cfRule type="colorScale" priority="1355">
      <colorScale>
        <cfvo type="num" val="1"/>
        <cfvo type="num" val="2"/>
        <cfvo type="num" val="5"/>
        <color rgb="FFF8696B"/>
        <color rgb="FFFFEB84"/>
        <color rgb="FF63BE7B"/>
      </colorScale>
    </cfRule>
    <cfRule type="colorScale" priority="1356">
      <colorScale>
        <cfvo type="min"/>
        <cfvo type="percentile" val="50"/>
        <cfvo type="max"/>
        <color rgb="FFF8696B"/>
        <color rgb="FFFFEB84"/>
        <color rgb="FF63BE7B"/>
      </colorScale>
    </cfRule>
  </conditionalFormatting>
  <conditionalFormatting sqref="V30:V31">
    <cfRule type="colorScale" priority="9">
      <colorScale>
        <cfvo type="num" val="1"/>
        <cfvo type="num" val="2"/>
        <cfvo type="num" val="5"/>
        <color rgb="FFF8696B"/>
        <color rgb="FFFFEB84"/>
        <color rgb="FF63BE7B"/>
      </colorScale>
    </cfRule>
    <cfRule type="containsText" dxfId="30" priority="5" operator="containsText" text="EXTREMA">
      <formula>NOT(ISERROR(SEARCH("EXTREMA",V30)))</formula>
    </cfRule>
    <cfRule type="containsText" dxfId="29" priority="6" operator="containsText" text="ALTA">
      <formula>NOT(ISERROR(SEARCH("ALTA",V30)))</formula>
    </cfRule>
    <cfRule type="containsText" dxfId="28" priority="7" operator="containsText" text="MODERADA">
      <formula>NOT(ISERROR(SEARCH("MODERADA",V30)))</formula>
    </cfRule>
    <cfRule type="containsText" dxfId="27" priority="8" operator="containsText" text="BAJA">
      <formula>NOT(ISERROR(SEARCH("BAJA",V30)))</formula>
    </cfRule>
    <cfRule type="colorScale" priority="16">
      <colorScale>
        <cfvo type="num" val="1"/>
        <cfvo type="num" val="2"/>
        <cfvo type="num" val="5"/>
        <color rgb="FFF8696B"/>
        <color rgb="FFFFEB84"/>
        <color rgb="FF63BE7B"/>
      </colorScale>
    </cfRule>
    <cfRule type="colorScale" priority="10">
      <colorScale>
        <cfvo type="min"/>
        <cfvo type="percentile" val="50"/>
        <cfvo type="max"/>
        <color rgb="FFF8696B"/>
        <color rgb="FFFFEB84"/>
        <color rgb="FF63BE7B"/>
      </colorScale>
    </cfRule>
    <cfRule type="containsText" dxfId="26" priority="13" operator="containsText" text="ALTA">
      <formula>NOT(ISERROR(SEARCH("ALTA",V30)))</formula>
    </cfRule>
    <cfRule type="containsText" dxfId="25" priority="14" operator="containsText" text="MODERADA">
      <formula>NOT(ISERROR(SEARCH("MODERADA",V30)))</formula>
    </cfRule>
    <cfRule type="containsText" dxfId="24" priority="15" operator="containsText" text="BAJA">
      <formula>NOT(ISERROR(SEARCH("BAJA",V30)))</formula>
    </cfRule>
    <cfRule type="colorScale" priority="17">
      <colorScale>
        <cfvo type="min"/>
        <cfvo type="percentile" val="50"/>
        <cfvo type="max"/>
        <color rgb="FFF8696B"/>
        <color rgb="FFFFEB84"/>
        <color rgb="FF63BE7B"/>
      </colorScale>
    </cfRule>
  </conditionalFormatting>
  <conditionalFormatting sqref="V30:V35">
    <cfRule type="containsText" dxfId="23" priority="4" operator="containsText" text="ALTA">
      <formula>NOT(ISERROR(SEARCH("ALTA",V30)))</formula>
    </cfRule>
    <cfRule type="containsText" dxfId="22" priority="12" operator="containsText" text="EXTREMA">
      <formula>NOT(ISERROR(SEARCH("EXTREMA",V30)))</formula>
    </cfRule>
  </conditionalFormatting>
  <conditionalFormatting sqref="AO13:AO19 AO21:AO22 AO24 AO26 AO32:AO35">
    <cfRule type="containsText" dxfId="21" priority="1317" operator="containsText" text="BAJA">
      <formula>NOT(ISERROR(SEARCH("BAJA",AO13)))</formula>
    </cfRule>
    <cfRule type="containsText" dxfId="20" priority="1315" operator="containsText" text="ALTA">
      <formula>NOT(ISERROR(SEARCH("ALTA",AO13)))</formula>
    </cfRule>
    <cfRule type="containsText" dxfId="19" priority="1316" operator="containsText" text="MODERADA">
      <formula>NOT(ISERROR(SEARCH("MODERADA",AO13)))</formula>
    </cfRule>
    <cfRule type="containsText" dxfId="18" priority="1349" operator="containsText" text="EXTREMA">
      <formula>NOT(ISERROR(SEARCH("EXTREMA",AO13)))</formula>
    </cfRule>
    <cfRule type="containsText" dxfId="17" priority="1350" operator="containsText" text="ALTA">
      <formula>NOT(ISERROR(SEARCH("ALTA",AO13)))</formula>
    </cfRule>
    <cfRule type="containsText" dxfId="16" priority="1351" operator="containsText" text="MODERADA">
      <formula>NOT(ISERROR(SEARCH("MODERADA",AO13)))</formula>
    </cfRule>
    <cfRule type="containsText" dxfId="15" priority="1352" operator="containsText" text="BAJA">
      <formula>NOT(ISERROR(SEARCH("BAJA",AO13)))</formula>
    </cfRule>
  </conditionalFormatting>
  <conditionalFormatting sqref="AO13:AO19 AO21:AO22 AO24 AO26">
    <cfRule type="containsText" dxfId="14" priority="1313" operator="containsText" text="ALTA">
      <formula>NOT(ISERROR(SEARCH("ALTA",AO13)))</formula>
    </cfRule>
    <cfRule type="containsText" dxfId="13" priority="1314" operator="containsText" text="EXTREMA">
      <formula>NOT(ISERROR(SEARCH("EXTREMA",AO13)))</formula>
    </cfRule>
  </conditionalFormatting>
  <conditionalFormatting sqref="AO26 AO24 AO13:AO19 AO21:AO22 AO32:AO35">
    <cfRule type="colorScale" priority="1375">
      <colorScale>
        <cfvo type="num" val="1"/>
        <cfvo type="num" val="2"/>
        <cfvo type="num" val="5"/>
        <color rgb="FFF8696B"/>
        <color rgb="FFFFEB84"/>
        <color rgb="FF63BE7B"/>
      </colorScale>
    </cfRule>
    <cfRule type="colorScale" priority="1376">
      <colorScale>
        <cfvo type="min"/>
        <cfvo type="percentile" val="50"/>
        <cfvo type="max"/>
        <color rgb="FFF8696B"/>
        <color rgb="FFFFEB84"/>
        <color rgb="FF63BE7B"/>
      </colorScale>
    </cfRule>
    <cfRule type="colorScale" priority="1377">
      <colorScale>
        <cfvo type="num" val="1"/>
        <cfvo type="num" val="2"/>
        <cfvo type="num" val="5"/>
        <color rgb="FFF8696B"/>
        <color rgb="FFFFEB84"/>
        <color rgb="FF63BE7B"/>
      </colorScale>
    </cfRule>
    <cfRule type="colorScale" priority="1378">
      <colorScale>
        <cfvo type="min"/>
        <cfvo type="percentile" val="50"/>
        <cfvo type="max"/>
        <color rgb="FFF8696B"/>
        <color rgb="FFFFEB84"/>
        <color rgb="FF63BE7B"/>
      </colorScale>
    </cfRule>
  </conditionalFormatting>
  <conditionalFormatting sqref="AO30:AO31">
    <cfRule type="colorScale" priority="23">
      <colorScale>
        <cfvo type="num" val="1"/>
        <cfvo type="num" val="2"/>
        <cfvo type="num" val="5"/>
        <color rgb="FFF8696B"/>
        <color rgb="FFFFEB84"/>
        <color rgb="FF63BE7B"/>
      </colorScale>
    </cfRule>
    <cfRule type="containsText" dxfId="12" priority="22" operator="containsText" text="BAJA">
      <formula>NOT(ISERROR(SEARCH("BAJA",AO30)))</formula>
    </cfRule>
    <cfRule type="containsText" dxfId="11" priority="21" operator="containsText" text="MODERADA">
      <formula>NOT(ISERROR(SEARCH("MODERADA",AO30)))</formula>
    </cfRule>
    <cfRule type="colorScale" priority="30">
      <colorScale>
        <cfvo type="num" val="1"/>
        <cfvo type="num" val="2"/>
        <cfvo type="num" val="5"/>
        <color rgb="FFF8696B"/>
        <color rgb="FFFFEB84"/>
        <color rgb="FF63BE7B"/>
      </colorScale>
    </cfRule>
    <cfRule type="containsText" dxfId="10" priority="29" operator="containsText" text="BAJA">
      <formula>NOT(ISERROR(SEARCH("BAJA",AO30)))</formula>
    </cfRule>
    <cfRule type="containsText" dxfId="9" priority="20" operator="containsText" text="ALTA">
      <formula>NOT(ISERROR(SEARCH("ALTA",AO30)))</formula>
    </cfRule>
    <cfRule type="containsText" dxfId="8" priority="28" operator="containsText" text="MODERADA">
      <formula>NOT(ISERROR(SEARCH("MODERADA",AO30)))</formula>
    </cfRule>
    <cfRule type="containsText" dxfId="7" priority="27" operator="containsText" text="ALTA">
      <formula>NOT(ISERROR(SEARCH("ALTA",AO30)))</formula>
    </cfRule>
    <cfRule type="colorScale" priority="31">
      <colorScale>
        <cfvo type="min"/>
        <cfvo type="percentile" val="50"/>
        <cfvo type="max"/>
        <color rgb="FFF8696B"/>
        <color rgb="FFFFEB84"/>
        <color rgb="FF63BE7B"/>
      </colorScale>
    </cfRule>
    <cfRule type="containsText" dxfId="6" priority="19" operator="containsText" text="EXTREMA">
      <formula>NOT(ISERROR(SEARCH("EXTREMA",AO30)))</formula>
    </cfRule>
    <cfRule type="colorScale" priority="24">
      <colorScale>
        <cfvo type="min"/>
        <cfvo type="percentile" val="50"/>
        <cfvo type="max"/>
        <color rgb="FFF8696B"/>
        <color rgb="FFFFEB84"/>
        <color rgb="FF63BE7B"/>
      </colorScale>
    </cfRule>
  </conditionalFormatting>
  <conditionalFormatting sqref="AO30:AO35">
    <cfRule type="containsText" dxfId="5" priority="26" operator="containsText" text="EXTREMA">
      <formula>NOT(ISERROR(SEARCH("EXTREMA",AO30)))</formula>
    </cfRule>
    <cfRule type="containsText" dxfId="4" priority="18" operator="containsText" text="ALTA">
      <formula>NOT(ISERROR(SEARCH("ALTA",AO30)))</formula>
    </cfRule>
  </conditionalFormatting>
  <conditionalFormatting sqref="BB10:BB11">
    <cfRule type="containsText" dxfId="3" priority="3" operator="containsText" text="INCUMPLIDA">
      <formula>NOT(ISERROR(SEARCH("INCUMPLIDA",BB10)))</formula>
    </cfRule>
  </conditionalFormatting>
  <conditionalFormatting sqref="BB13:BB38">
    <cfRule type="containsText" dxfId="2" priority="2" operator="containsText" text="SIN INICIAR">
      <formula>NOT(ISERROR(SEARCH("SIN INICIAR",BB13)))</formula>
    </cfRule>
    <cfRule type="containsText" dxfId="1" priority="1" operator="containsText" text="EN PROCESO">
      <formula>NOT(ISERROR(SEARCH("EN PROCESO",BB13)))</formula>
    </cfRule>
  </conditionalFormatting>
  <dataValidations count="7">
    <dataValidation type="list" allowBlank="1" showInputMessage="1" showErrorMessage="1" sqref="O21:O22 O24 O26 O13:O19 O30:O35">
      <formula1>Frecuencia</formula1>
    </dataValidation>
    <dataValidation type="list" allowBlank="1" showInputMessage="1" showErrorMessage="1" sqref="R21:R22 R24 R26 R13:R19 R30:R35">
      <formula1>Impacto</formula1>
    </dataValidation>
    <dataValidation type="list" allowBlank="1" showInputMessage="1" showErrorMessage="1" sqref="A13:A38">
      <formula1>Macroprocesos</formula1>
    </dataValidation>
    <dataValidation type="list" allowBlank="1" showInputMessage="1" showErrorMessage="1" sqref="B33:B38 B13 B15:B31">
      <formula1>Procesos</formula1>
    </dataValidation>
    <dataValidation type="list" allowBlank="1" showInputMessage="1" showErrorMessage="1" sqref="M13:M22 M24 M26 M30:M35">
      <formula1>INDIRECT(L13)</formula1>
    </dataValidation>
    <dataValidation type="list" allowBlank="1" showInputMessage="1" showErrorMessage="1" sqref="AZ10:AZ12">
      <formula1>"0,0,3,0,5,1,2,3,4,5"</formula1>
    </dataValidation>
    <dataValidation type="list" allowBlank="1" showInputMessage="1" showErrorMessage="1" sqref="AZ14 AZ16:AZ19 AZ21 AZ26:AZ31">
      <formula1>"0,0,3,05,1,2,3,4,5"</formula1>
    </dataValidation>
  </dataValidations>
  <hyperlinks>
    <hyperlink ref="AY24" r:id="rId1"/>
  </hyperlinks>
  <printOptions horizontalCentered="1"/>
  <pageMargins left="0.11" right="0.13" top="0.27559055118110237" bottom="0.32" header="0.19685039370078741" footer="0.17"/>
  <pageSetup paperSize="281" scale="60" pageOrder="overThenDown" orientation="landscape" r:id="rId2"/>
  <drawing r:id="rId3"/>
  <extLst>
    <ext xmlns:x14="http://schemas.microsoft.com/office/spreadsheetml/2009/9/main" uri="{CCE6A557-97BC-4b89-ADB6-D9C93CAAB3DF}">
      <x14:dataValidations xmlns:xm="http://schemas.microsoft.com/office/excel/2006/main" count="10">
        <x14:dataValidation type="list" allowBlank="1" showInputMessage="1" showErrorMessage="1">
          <x14:formula1>
            <xm:f>Listas!$D$4:$D$11</xm:f>
          </x14:formula1>
          <xm:sqref>N21 N13:N19 N26 N32:N35</xm:sqref>
        </x14:dataValidation>
        <x14:dataValidation type="list" allowBlank="1" showInputMessage="1" showErrorMessage="1">
          <x14:formula1>
            <xm:f>Listas!$C$4:$C$8</xm:f>
          </x14:formula1>
          <xm:sqref>E13:E21 E26:E29 E32:E33 E35:E38</xm:sqref>
        </x14:dataValidation>
        <x14:dataValidation type="list" allowBlank="1" showInputMessage="1" showErrorMessage="1">
          <x14:formula1>
            <xm:f>Listas!$E$3:$E$4</xm:f>
          </x14:formula1>
          <xm:sqref>G13:G21 G26 G32:G35</xm:sqref>
        </x14:dataValidation>
        <x14:dataValidation type="list" allowBlank="1" showInputMessage="1" showErrorMessage="1">
          <x14:formula1>
            <xm:f>Listas!$F$3:$F$7</xm:f>
          </x14:formula1>
          <xm:sqref>L13:L21 L26 L32:L35</xm:sqref>
        </x14:dataValidation>
        <x14:dataValidation type="list" allowBlank="1" showInputMessage="1" showErrorMessage="1">
          <x14:formula1>
            <xm:f>Listas!$U$4:$U$6</xm:f>
          </x14:formula1>
          <xm:sqref>AA21:AA29 AA13:AA18 AA32:AA38</xm:sqref>
        </x14:dataValidation>
        <x14:dataValidation type="list" allowBlank="1" showInputMessage="1" showErrorMessage="1">
          <x14:formula1>
            <xm:f>Listas!$V$4:$V$5</xm:f>
          </x14:formula1>
          <xm:sqref>AC21:AC29 AC13:AC19 AC32:AC38</xm:sqref>
        </x14:dataValidation>
        <x14:dataValidation type="list" allowBlank="1" showInputMessage="1" showErrorMessage="1">
          <x14:formula1>
            <xm:f>Listas!$W$4:$W$5</xm:f>
          </x14:formula1>
          <xm:sqref>AE21:AE29 AE13:AE19 AE32:AE38</xm:sqref>
        </x14:dataValidation>
        <x14:dataValidation type="list" allowBlank="1" showInputMessage="1" showErrorMessage="1">
          <x14:formula1>
            <xm:f>Listas!$X$4:$X$5</xm:f>
          </x14:formula1>
          <xm:sqref>AF21:AF29 AF13:AF19 AF32:AF38</xm:sqref>
        </x14:dataValidation>
        <x14:dataValidation type="list" allowBlank="1" showInputMessage="1" showErrorMessage="1">
          <x14:formula1>
            <xm:f>Listas!$Y$4:$Y$5</xm:f>
          </x14:formula1>
          <xm:sqref>AG21:AG29 AG13:AG19 AG32:AG38</xm:sqref>
        </x14:dataValidation>
        <x14:dataValidation type="list" allowBlank="1" showInputMessage="1" showErrorMessage="1">
          <x14:formula1>
            <xm:f>Listas!$B$3:$B$17</xm:f>
          </x14:formula1>
          <xm:sqref>B32 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7"/>
  <sheetViews>
    <sheetView zoomScale="120" zoomScaleNormal="120" workbookViewId="0">
      <selection activeCell="B17" sqref="B17"/>
    </sheetView>
  </sheetViews>
  <sheetFormatPr baseColWidth="10" defaultColWidth="10.7109375" defaultRowHeight="15" x14ac:dyDescent="0.25"/>
  <cols>
    <col min="1" max="1" width="31.5703125" bestFit="1" customWidth="1"/>
    <col min="2" max="2" width="62.7109375" customWidth="1"/>
    <col min="3" max="3" width="15.5703125" customWidth="1"/>
    <col min="4" max="6" width="22.5703125" customWidth="1"/>
    <col min="7" max="7" width="12.140625" bestFit="1" customWidth="1"/>
    <col min="8" max="8" width="13.5703125" customWidth="1"/>
    <col min="9" max="9" width="6.28515625" bestFit="1" customWidth="1"/>
    <col min="10" max="10" width="23.7109375" bestFit="1" customWidth="1"/>
    <col min="11" max="11" width="12" customWidth="1"/>
    <col min="14" max="14" width="18.140625" customWidth="1"/>
    <col min="15" max="15" width="13.85546875" customWidth="1"/>
    <col min="16" max="16" width="41.42578125" bestFit="1" customWidth="1"/>
    <col min="18" max="18" width="12" customWidth="1"/>
    <col min="19" max="19" width="13.28515625" bestFit="1" customWidth="1"/>
    <col min="20" max="20" width="14.7109375" bestFit="1" customWidth="1"/>
  </cols>
  <sheetData>
    <row r="2" spans="1:25" s="34" customFormat="1" x14ac:dyDescent="0.25">
      <c r="A2" s="34" t="s">
        <v>9</v>
      </c>
      <c r="B2" s="34" t="s">
        <v>10</v>
      </c>
      <c r="C2" s="34" t="s">
        <v>35</v>
      </c>
      <c r="D2" s="34" t="s">
        <v>164</v>
      </c>
      <c r="E2" s="34" t="s">
        <v>153</v>
      </c>
      <c r="F2" s="34" t="s">
        <v>158</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202</v>
      </c>
      <c r="V2" s="34" t="s">
        <v>214</v>
      </c>
      <c r="W2" s="34" t="s">
        <v>204</v>
      </c>
      <c r="X2" s="34" t="s">
        <v>205</v>
      </c>
      <c r="Y2" s="34" t="s">
        <v>206</v>
      </c>
    </row>
    <row r="3" spans="1:25" x14ac:dyDescent="0.25">
      <c r="E3" t="s">
        <v>154</v>
      </c>
      <c r="F3" t="s">
        <v>159</v>
      </c>
    </row>
    <row r="4" spans="1:25" x14ac:dyDescent="0.25">
      <c r="A4" t="s">
        <v>13</v>
      </c>
      <c r="B4" t="s">
        <v>14</v>
      </c>
      <c r="C4" t="s">
        <v>15</v>
      </c>
      <c r="D4" t="s">
        <v>165</v>
      </c>
      <c r="E4" t="s">
        <v>155</v>
      </c>
      <c r="F4" t="s">
        <v>191</v>
      </c>
      <c r="G4" t="s">
        <v>196</v>
      </c>
      <c r="H4" t="s">
        <v>198</v>
      </c>
      <c r="I4" t="s">
        <v>16</v>
      </c>
      <c r="J4" t="s">
        <v>17</v>
      </c>
      <c r="K4" t="s">
        <v>61</v>
      </c>
      <c r="L4" t="s">
        <v>63</v>
      </c>
      <c r="M4" t="s">
        <v>65</v>
      </c>
      <c r="N4" t="s">
        <v>67</v>
      </c>
      <c r="O4" t="s">
        <v>69</v>
      </c>
      <c r="P4" t="s">
        <v>71</v>
      </c>
      <c r="Q4" t="s">
        <v>73</v>
      </c>
      <c r="R4" t="s">
        <v>99</v>
      </c>
      <c r="S4" t="s">
        <v>102</v>
      </c>
      <c r="T4" t="s">
        <v>102</v>
      </c>
      <c r="U4" t="s">
        <v>207</v>
      </c>
      <c r="V4" t="s">
        <v>213</v>
      </c>
      <c r="W4" t="s">
        <v>216</v>
      </c>
      <c r="X4" t="s">
        <v>217</v>
      </c>
      <c r="Y4" t="s">
        <v>220</v>
      </c>
    </row>
    <row r="5" spans="1:25" x14ac:dyDescent="0.25">
      <c r="A5" t="s">
        <v>18</v>
      </c>
      <c r="B5" t="s">
        <v>460</v>
      </c>
      <c r="C5" t="s">
        <v>20</v>
      </c>
      <c r="D5" t="s">
        <v>166</v>
      </c>
      <c r="F5" t="s">
        <v>161</v>
      </c>
      <c r="G5" t="s">
        <v>17</v>
      </c>
      <c r="H5" t="s">
        <v>52</v>
      </c>
      <c r="I5" t="s">
        <v>21</v>
      </c>
      <c r="J5" t="s">
        <v>22</v>
      </c>
      <c r="K5" t="s">
        <v>62</v>
      </c>
      <c r="L5" t="s">
        <v>64</v>
      </c>
      <c r="M5" t="s">
        <v>66</v>
      </c>
      <c r="N5" t="s">
        <v>68</v>
      </c>
      <c r="O5" t="s">
        <v>70</v>
      </c>
      <c r="P5" t="s">
        <v>72</v>
      </c>
      <c r="Q5" t="s">
        <v>74</v>
      </c>
      <c r="R5" t="s">
        <v>24</v>
      </c>
      <c r="S5" t="s">
        <v>103</v>
      </c>
      <c r="T5" t="s">
        <v>104</v>
      </c>
      <c r="U5" s="78" t="s">
        <v>209</v>
      </c>
      <c r="V5" t="s">
        <v>212</v>
      </c>
      <c r="W5" t="s">
        <v>215</v>
      </c>
      <c r="X5" t="s">
        <v>218</v>
      </c>
      <c r="Y5" t="s">
        <v>219</v>
      </c>
    </row>
    <row r="6" spans="1:25" x14ac:dyDescent="0.25">
      <c r="A6" t="s">
        <v>23</v>
      </c>
      <c r="B6" t="s">
        <v>227</v>
      </c>
      <c r="C6" t="s">
        <v>115</v>
      </c>
      <c r="D6" t="s">
        <v>167</v>
      </c>
      <c r="F6" t="s">
        <v>162</v>
      </c>
      <c r="G6" t="s">
        <v>194</v>
      </c>
      <c r="H6" t="s">
        <v>24</v>
      </c>
      <c r="J6" t="s">
        <v>25</v>
      </c>
      <c r="Q6" t="s">
        <v>75</v>
      </c>
      <c r="R6" t="s">
        <v>100</v>
      </c>
      <c r="T6" t="s">
        <v>103</v>
      </c>
      <c r="U6" t="s">
        <v>208</v>
      </c>
    </row>
    <row r="7" spans="1:25" x14ac:dyDescent="0.25">
      <c r="A7" t="s">
        <v>26</v>
      </c>
      <c r="B7" t="s">
        <v>461</v>
      </c>
      <c r="C7" t="s">
        <v>136</v>
      </c>
      <c r="D7" t="s">
        <v>168</v>
      </c>
      <c r="F7" t="s">
        <v>163</v>
      </c>
      <c r="G7" t="s">
        <v>25</v>
      </c>
      <c r="H7" t="s">
        <v>27</v>
      </c>
      <c r="J7" t="s">
        <v>28</v>
      </c>
    </row>
    <row r="8" spans="1:25" x14ac:dyDescent="0.25">
      <c r="B8" t="s">
        <v>229</v>
      </c>
      <c r="C8" t="s">
        <v>137</v>
      </c>
      <c r="D8" t="s">
        <v>169</v>
      </c>
      <c r="G8" t="s">
        <v>195</v>
      </c>
      <c r="H8" t="s">
        <v>29</v>
      </c>
    </row>
    <row r="9" spans="1:25" x14ac:dyDescent="0.25">
      <c r="B9" t="s">
        <v>230</v>
      </c>
      <c r="D9" t="s">
        <v>170</v>
      </c>
    </row>
    <row r="10" spans="1:25" x14ac:dyDescent="0.25">
      <c r="B10" t="s">
        <v>231</v>
      </c>
      <c r="D10" t="s">
        <v>171</v>
      </c>
    </row>
    <row r="11" spans="1:25" x14ac:dyDescent="0.25">
      <c r="B11" t="s">
        <v>30</v>
      </c>
      <c r="D11" t="s">
        <v>47</v>
      </c>
    </row>
    <row r="12" spans="1:25" x14ac:dyDescent="0.25">
      <c r="B12" t="s">
        <v>458</v>
      </c>
    </row>
    <row r="13" spans="1:25" x14ac:dyDescent="0.25">
      <c r="B13" t="s">
        <v>233</v>
      </c>
    </row>
    <row r="14" spans="1:25" x14ac:dyDescent="0.25">
      <c r="B14" t="s">
        <v>31</v>
      </c>
    </row>
    <row r="15" spans="1:25" x14ac:dyDescent="0.25">
      <c r="B15" t="s">
        <v>234</v>
      </c>
    </row>
    <row r="16" spans="1:25" x14ac:dyDescent="0.25">
      <c r="B16" t="s">
        <v>32</v>
      </c>
    </row>
    <row r="17" spans="2:2" x14ac:dyDescent="0.25">
      <c r="B17" t="s">
        <v>459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workbookViewId="0">
      <selection activeCell="B1" sqref="B1"/>
    </sheetView>
  </sheetViews>
  <sheetFormatPr baseColWidth="10" defaultColWidth="10.7109375" defaultRowHeight="15" x14ac:dyDescent="0.25"/>
  <cols>
    <col min="1" max="1" width="6.5703125" customWidth="1"/>
    <col min="2" max="3" width="41.85546875" customWidth="1"/>
    <col min="4" max="4" width="57.7109375" customWidth="1"/>
    <col min="5" max="5" width="12.5703125" bestFit="1" customWidth="1"/>
    <col min="6" max="6" width="12" bestFit="1" customWidth="1"/>
    <col min="7" max="7" width="13.7109375" bestFit="1" customWidth="1"/>
    <col min="8" max="8" width="13" bestFit="1" customWidth="1"/>
    <col min="9" max="9" width="12.42578125" bestFit="1" customWidth="1"/>
  </cols>
  <sheetData>
    <row r="1" spans="2:9" ht="15.75" thickBot="1" x14ac:dyDescent="0.3">
      <c r="B1" s="83" t="s">
        <v>150</v>
      </c>
      <c r="C1" s="84" t="s">
        <v>149</v>
      </c>
      <c r="D1" s="84" t="s">
        <v>143</v>
      </c>
      <c r="E1" s="84" t="s">
        <v>144</v>
      </c>
      <c r="F1" s="84" t="s">
        <v>145</v>
      </c>
      <c r="G1" s="84" t="s">
        <v>146</v>
      </c>
      <c r="H1" s="84" t="s">
        <v>147</v>
      </c>
      <c r="I1" s="85" t="s">
        <v>148</v>
      </c>
    </row>
    <row r="2" spans="2:9" ht="60" x14ac:dyDescent="0.25">
      <c r="B2" s="93" t="s">
        <v>14</v>
      </c>
      <c r="C2" s="92" t="s">
        <v>252</v>
      </c>
      <c r="D2" s="92" t="s">
        <v>253</v>
      </c>
      <c r="E2" s="86" t="s">
        <v>254</v>
      </c>
      <c r="F2" s="86" t="s">
        <v>254</v>
      </c>
      <c r="G2" s="86" t="s">
        <v>254</v>
      </c>
      <c r="H2" s="86" t="s">
        <v>254</v>
      </c>
      <c r="I2" s="96" t="s">
        <v>255</v>
      </c>
    </row>
    <row r="3" spans="2:9" x14ac:dyDescent="0.25">
      <c r="B3" s="94" t="s">
        <v>19</v>
      </c>
      <c r="C3" s="90"/>
      <c r="D3" s="90"/>
      <c r="E3" s="81"/>
      <c r="F3" s="81"/>
      <c r="G3" s="81"/>
      <c r="H3" s="81"/>
      <c r="I3" s="87"/>
    </row>
    <row r="4" spans="2:9" x14ac:dyDescent="0.25">
      <c r="B4" s="94" t="s">
        <v>227</v>
      </c>
      <c r="C4" s="90"/>
      <c r="D4" s="90"/>
      <c r="E4" s="81"/>
      <c r="F4" s="81"/>
      <c r="G4" s="81"/>
      <c r="H4" s="81"/>
      <c r="I4" s="87"/>
    </row>
    <row r="5" spans="2:9" ht="30" x14ac:dyDescent="0.25">
      <c r="B5" s="94" t="s">
        <v>228</v>
      </c>
      <c r="C5" s="90"/>
      <c r="D5" s="90"/>
      <c r="E5" s="81"/>
      <c r="F5" s="81"/>
      <c r="G5" s="81"/>
      <c r="H5" s="81"/>
      <c r="I5" s="87"/>
    </row>
    <row r="6" spans="2:9" ht="30" x14ac:dyDescent="0.25">
      <c r="B6" s="94" t="s">
        <v>229</v>
      </c>
      <c r="C6" s="90"/>
      <c r="D6" s="90"/>
      <c r="E6" s="81"/>
      <c r="F6" s="81"/>
      <c r="G6" s="81"/>
      <c r="H6" s="81"/>
      <c r="I6" s="87"/>
    </row>
    <row r="7" spans="2:9" x14ac:dyDescent="0.25">
      <c r="B7" s="94" t="s">
        <v>230</v>
      </c>
      <c r="C7" s="90"/>
      <c r="D7" s="90"/>
      <c r="E7" s="81"/>
      <c r="F7" s="81"/>
      <c r="G7" s="81"/>
      <c r="H7" s="81"/>
      <c r="I7" s="87"/>
    </row>
    <row r="8" spans="2:9" ht="30" x14ac:dyDescent="0.25">
      <c r="B8" s="94" t="s">
        <v>231</v>
      </c>
      <c r="C8" s="90"/>
      <c r="D8" s="90"/>
      <c r="E8" s="81"/>
      <c r="F8" s="81"/>
      <c r="G8" s="81"/>
      <c r="H8" s="81"/>
      <c r="I8" s="87"/>
    </row>
    <row r="9" spans="2:9" x14ac:dyDescent="0.25">
      <c r="B9" s="94" t="s">
        <v>30</v>
      </c>
      <c r="C9" s="90"/>
      <c r="D9" s="90"/>
      <c r="E9" s="81"/>
      <c r="F9" s="81"/>
      <c r="G9" s="81"/>
      <c r="H9" s="81"/>
      <c r="I9" s="87"/>
    </row>
    <row r="10" spans="2:9" ht="30" x14ac:dyDescent="0.25">
      <c r="B10" s="94" t="s">
        <v>232</v>
      </c>
      <c r="C10" s="90"/>
      <c r="D10" s="90"/>
      <c r="E10" s="81"/>
      <c r="F10" s="81"/>
      <c r="G10" s="81"/>
      <c r="H10" s="81"/>
      <c r="I10" s="87"/>
    </row>
    <row r="11" spans="2:9" x14ac:dyDescent="0.25">
      <c r="B11" s="94" t="s">
        <v>233</v>
      </c>
      <c r="C11" s="90"/>
      <c r="D11" s="90"/>
      <c r="E11" s="81"/>
      <c r="F11" s="81"/>
      <c r="G11" s="81"/>
      <c r="H11" s="81"/>
      <c r="I11" s="87"/>
    </row>
    <row r="12" spans="2:9" x14ac:dyDescent="0.25">
      <c r="B12" s="94" t="s">
        <v>31</v>
      </c>
      <c r="C12" s="90"/>
      <c r="D12" s="90"/>
      <c r="E12" s="81"/>
      <c r="F12" s="81"/>
      <c r="G12" s="81"/>
      <c r="H12" s="81"/>
      <c r="I12" s="87"/>
    </row>
    <row r="13" spans="2:9" x14ac:dyDescent="0.25">
      <c r="B13" s="94" t="s">
        <v>234</v>
      </c>
      <c r="C13" s="90"/>
      <c r="D13" s="90"/>
      <c r="E13" s="81"/>
      <c r="F13" s="81"/>
      <c r="G13" s="81"/>
      <c r="H13" s="81"/>
      <c r="I13" s="87"/>
    </row>
    <row r="14" spans="2:9" ht="15.75" thickBot="1" x14ac:dyDescent="0.3">
      <c r="B14" s="95" t="s">
        <v>32</v>
      </c>
      <c r="C14" s="91"/>
      <c r="D14" s="91"/>
      <c r="E14" s="88"/>
      <c r="F14" s="88"/>
      <c r="G14" s="88"/>
      <c r="H14" s="88"/>
      <c r="I14" s="89"/>
    </row>
    <row r="15" spans="2:9" ht="15" customHeight="1" thickBot="1" x14ac:dyDescent="0.3"/>
    <row r="16" spans="2:9" ht="15.75" thickBot="1" x14ac:dyDescent="0.3">
      <c r="B16" s="82" t="s">
        <v>151</v>
      </c>
      <c r="C16" s="69" t="s">
        <v>150</v>
      </c>
    </row>
    <row r="17" spans="2:3" ht="15" customHeight="1" x14ac:dyDescent="0.25">
      <c r="B17" s="346" t="s">
        <v>245</v>
      </c>
      <c r="C17" s="70" t="s">
        <v>230</v>
      </c>
    </row>
    <row r="18" spans="2:3" ht="24" x14ac:dyDescent="0.25">
      <c r="B18" s="347"/>
      <c r="C18" s="70" t="s">
        <v>229</v>
      </c>
    </row>
    <row r="19" spans="2:3" ht="15.75" thickBot="1" x14ac:dyDescent="0.3">
      <c r="B19" s="348"/>
      <c r="C19" s="71" t="s">
        <v>234</v>
      </c>
    </row>
    <row r="20" spans="2:3" ht="24" customHeight="1" x14ac:dyDescent="0.25">
      <c r="B20" s="346" t="s">
        <v>246</v>
      </c>
      <c r="C20" s="70" t="s">
        <v>247</v>
      </c>
    </row>
    <row r="21" spans="2:3" ht="24" customHeight="1" x14ac:dyDescent="0.25">
      <c r="B21" s="347"/>
      <c r="C21" s="72" t="s">
        <v>230</v>
      </c>
    </row>
    <row r="22" spans="2:3" ht="24" customHeight="1" thickBot="1" x14ac:dyDescent="0.3">
      <c r="B22" s="348"/>
      <c r="C22" s="73" t="s">
        <v>228</v>
      </c>
    </row>
    <row r="23" spans="2:3" ht="15" customHeight="1" x14ac:dyDescent="0.25">
      <c r="B23" s="346" t="s">
        <v>249</v>
      </c>
      <c r="C23" s="70" t="s">
        <v>14</v>
      </c>
    </row>
    <row r="24" spans="2:3" ht="25.5" x14ac:dyDescent="0.25">
      <c r="B24" s="347"/>
      <c r="C24" s="72" t="s">
        <v>228</v>
      </c>
    </row>
    <row r="25" spans="2:3" ht="15" customHeight="1" thickBot="1" x14ac:dyDescent="0.3">
      <c r="B25" s="348"/>
      <c r="C25" s="73" t="s">
        <v>233</v>
      </c>
    </row>
    <row r="26" spans="2:3" ht="36" customHeight="1" x14ac:dyDescent="0.25">
      <c r="B26" s="346" t="s">
        <v>250</v>
      </c>
      <c r="C26" s="72" t="s">
        <v>227</v>
      </c>
    </row>
    <row r="27" spans="2:3" ht="15.75" thickBot="1" x14ac:dyDescent="0.3">
      <c r="B27" s="348"/>
      <c r="C27" s="71" t="s">
        <v>248</v>
      </c>
    </row>
    <row r="28" spans="2:3" ht="36" customHeight="1" x14ac:dyDescent="0.25">
      <c r="B28" s="346" t="s">
        <v>251</v>
      </c>
      <c r="C28" s="70" t="s">
        <v>14</v>
      </c>
    </row>
    <row r="29" spans="2:3" x14ac:dyDescent="0.25">
      <c r="B29" s="347"/>
      <c r="C29" s="70" t="s">
        <v>247</v>
      </c>
    </row>
    <row r="30" spans="2:3" x14ac:dyDescent="0.25">
      <c r="B30" s="347"/>
      <c r="C30" s="72" t="s">
        <v>233</v>
      </c>
    </row>
    <row r="31" spans="2:3" x14ac:dyDescent="0.25">
      <c r="B31" s="347"/>
      <c r="C31" s="70" t="s">
        <v>31</v>
      </c>
    </row>
    <row r="32" spans="2:3" x14ac:dyDescent="0.25">
      <c r="B32" s="347"/>
      <c r="C32" s="70" t="s">
        <v>248</v>
      </c>
    </row>
    <row r="33" spans="2:3" ht="25.5" x14ac:dyDescent="0.25">
      <c r="B33" s="347"/>
      <c r="C33" s="72" t="s">
        <v>232</v>
      </c>
    </row>
    <row r="34" spans="2:3" x14ac:dyDescent="0.25">
      <c r="B34" s="347"/>
      <c r="C34" s="72" t="s">
        <v>234</v>
      </c>
    </row>
    <row r="35" spans="2:3" ht="15.75" thickBot="1" x14ac:dyDescent="0.3">
      <c r="B35" s="348"/>
      <c r="C35" s="71" t="s">
        <v>26</v>
      </c>
    </row>
    <row r="36" spans="2:3" x14ac:dyDescent="0.25">
      <c r="C36" s="75"/>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C11" sqref="C11"/>
    </sheetView>
  </sheetViews>
  <sheetFormatPr baseColWidth="10" defaultColWidth="10.7109375" defaultRowHeight="15" x14ac:dyDescent="0.25"/>
  <cols>
    <col min="2" max="6" width="15.5703125" customWidth="1"/>
  </cols>
  <sheetData>
    <row r="1" spans="1:6" x14ac:dyDescent="0.25">
      <c r="B1" t="s">
        <v>159</v>
      </c>
      <c r="C1" t="s">
        <v>160</v>
      </c>
      <c r="D1" t="s">
        <v>161</v>
      </c>
      <c r="E1" t="s">
        <v>162</v>
      </c>
      <c r="F1" t="s">
        <v>163</v>
      </c>
    </row>
    <row r="2" spans="1:6" ht="24" x14ac:dyDescent="0.25">
      <c r="A2" s="79" t="s">
        <v>159</v>
      </c>
      <c r="B2" s="77" t="s">
        <v>174</v>
      </c>
      <c r="C2" s="77" t="s">
        <v>178</v>
      </c>
      <c r="D2" s="77" t="s">
        <v>181</v>
      </c>
      <c r="E2" s="77" t="s">
        <v>185</v>
      </c>
      <c r="F2" s="77" t="s">
        <v>188</v>
      </c>
    </row>
    <row r="3" spans="1:6" ht="60" x14ac:dyDescent="0.25">
      <c r="A3" s="79" t="s">
        <v>191</v>
      </c>
      <c r="B3" s="77" t="s">
        <v>175</v>
      </c>
      <c r="C3" s="77" t="s">
        <v>179</v>
      </c>
      <c r="D3" s="77" t="s">
        <v>182</v>
      </c>
      <c r="E3" s="77" t="s">
        <v>186</v>
      </c>
      <c r="F3" s="77" t="s">
        <v>189</v>
      </c>
    </row>
    <row r="4" spans="1:6" ht="48" x14ac:dyDescent="0.25">
      <c r="A4" s="79" t="s">
        <v>161</v>
      </c>
      <c r="B4" s="77" t="s">
        <v>176</v>
      </c>
      <c r="C4" s="77" t="s">
        <v>180</v>
      </c>
      <c r="D4" s="77" t="s">
        <v>183</v>
      </c>
      <c r="E4" s="77" t="s">
        <v>187</v>
      </c>
      <c r="F4" s="77" t="s">
        <v>190</v>
      </c>
    </row>
    <row r="5" spans="1:6" ht="36" x14ac:dyDescent="0.25">
      <c r="A5" s="79" t="s">
        <v>162</v>
      </c>
      <c r="B5" s="77" t="s">
        <v>177</v>
      </c>
      <c r="C5" s="74"/>
      <c r="D5" s="77" t="s">
        <v>184</v>
      </c>
      <c r="E5" s="74"/>
      <c r="F5" s="74"/>
    </row>
    <row r="6" spans="1:6" x14ac:dyDescent="0.25">
      <c r="A6" s="79" t="s">
        <v>163</v>
      </c>
      <c r="B6" s="74"/>
      <c r="C6" s="74"/>
      <c r="D6" s="74"/>
      <c r="E6" s="74"/>
      <c r="F6" s="7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showGridLines="0" zoomScale="80" zoomScaleNormal="80" workbookViewId="0">
      <selection activeCell="N30" sqref="A30:XFD1048576"/>
    </sheetView>
  </sheetViews>
  <sheetFormatPr baseColWidth="10" defaultColWidth="0" defaultRowHeight="15" zeroHeight="1" x14ac:dyDescent="0.25"/>
  <cols>
    <col min="1" max="1" width="6.5703125" customWidth="1"/>
    <col min="2" max="2" width="63" customWidth="1"/>
    <col min="3" max="10" width="15.5703125" customWidth="1"/>
    <col min="11" max="11" width="17.28515625" customWidth="1"/>
    <col min="12" max="12" width="15.5703125" customWidth="1"/>
    <col min="13" max="13" width="17.28515625" customWidth="1"/>
    <col min="14" max="14" width="16.140625" customWidth="1"/>
    <col min="15" max="19" width="15.5703125" customWidth="1"/>
    <col min="20" max="20" width="11.42578125" customWidth="1"/>
    <col min="21" max="16384" width="11.42578125" hidden="1"/>
  </cols>
  <sheetData>
    <row r="1" spans="1:19" ht="15.75" thickBot="1" x14ac:dyDescent="0.3"/>
    <row r="2" spans="1:19" ht="55.5" customHeight="1" thickBot="1" x14ac:dyDescent="0.3">
      <c r="A2" s="349" t="s">
        <v>109</v>
      </c>
      <c r="B2" s="350"/>
      <c r="C2" s="350"/>
      <c r="D2" s="350"/>
      <c r="E2" s="350"/>
      <c r="F2" s="350"/>
      <c r="G2" s="350"/>
      <c r="H2" s="350"/>
      <c r="I2" s="350"/>
      <c r="J2" s="350"/>
      <c r="K2" s="350"/>
      <c r="L2" s="350"/>
      <c r="M2" s="350"/>
      <c r="N2" s="350"/>
      <c r="O2" s="350"/>
      <c r="P2" s="350"/>
      <c r="Q2" s="350"/>
      <c r="R2" s="350"/>
      <c r="S2" s="351"/>
    </row>
    <row r="3" spans="1:19" ht="15.75" thickBot="1" x14ac:dyDescent="0.3"/>
    <row r="4" spans="1:19" x14ac:dyDescent="0.25">
      <c r="B4" s="66" t="s">
        <v>95</v>
      </c>
      <c r="C4" s="41">
        <f>COUNTIF(C8:C26,"SI")</f>
        <v>9</v>
      </c>
      <c r="D4" s="42">
        <f>COUNTIF(D8:D26,"SI")</f>
        <v>7</v>
      </c>
      <c r="E4" s="42">
        <f>COUNTIF(E8:E26,"SI")</f>
        <v>10</v>
      </c>
      <c r="F4" s="42">
        <f t="shared" ref="F4:Q4" si="0">COUNTIF(F8:F26,"SI")</f>
        <v>7</v>
      </c>
      <c r="G4" s="42">
        <f t="shared" si="0"/>
        <v>8</v>
      </c>
      <c r="H4" s="42">
        <f t="shared" si="0"/>
        <v>11</v>
      </c>
      <c r="I4" s="42">
        <f t="shared" ref="I4" si="1">COUNTIF(I8:I26,"SI")</f>
        <v>7</v>
      </c>
      <c r="J4" s="42">
        <f t="shared" si="0"/>
        <v>10</v>
      </c>
      <c r="K4" s="42">
        <f t="shared" si="0"/>
        <v>11</v>
      </c>
      <c r="L4" s="42">
        <f t="shared" si="0"/>
        <v>10</v>
      </c>
      <c r="M4" s="42">
        <f t="shared" si="0"/>
        <v>11</v>
      </c>
      <c r="N4" s="42">
        <f t="shared" si="0"/>
        <v>16</v>
      </c>
      <c r="O4" s="42">
        <f t="shared" si="0"/>
        <v>11</v>
      </c>
      <c r="P4" s="42">
        <f t="shared" si="0"/>
        <v>12</v>
      </c>
      <c r="Q4" s="42">
        <f t="shared" si="0"/>
        <v>12</v>
      </c>
      <c r="R4" s="42">
        <f t="shared" ref="R4" si="2">COUNTIF(R8:R26,"SI")</f>
        <v>12</v>
      </c>
      <c r="S4" s="36">
        <f>COUNTIF(S8:S26,"SI")</f>
        <v>10</v>
      </c>
    </row>
    <row r="5" spans="1:19" ht="15.75" thickBot="1" x14ac:dyDescent="0.3">
      <c r="B5" s="67" t="s">
        <v>8</v>
      </c>
      <c r="C5" s="43" t="str">
        <f>IF(C4=0,"-",IF(C4&lt;=5,"Moderado",IF(C4&lt;=11,"Mayor",IF(C4&lt;=19,"Catastrófico"))))</f>
        <v>Mayor</v>
      </c>
      <c r="D5" s="44" t="str">
        <f>IF(D4=0,"-",IF(D4&lt;=5,"Moderado",IF(D4&lt;=11,"Mayor",IF(D4&lt;=19,"Catastrófico"))))</f>
        <v>Mayor</v>
      </c>
      <c r="E5" s="44" t="str">
        <f>IF(E4=0,"-",IF(E4&lt;=5,"Moderado",IF(E4&lt;=11,"Mayor",IF(E4&lt;=19,"Catastrófico"))))</f>
        <v>Mayor</v>
      </c>
      <c r="F5" s="44" t="str">
        <f t="shared" ref="F5:Q5" si="3">IF(F4=0,"-",IF(F4&lt;=5,"Moderado",IF(F4&lt;=11,"Mayor",IF(F4&lt;=19,"Catastrófico"))))</f>
        <v>Mayor</v>
      </c>
      <c r="G5" s="44" t="str">
        <f t="shared" si="3"/>
        <v>Mayor</v>
      </c>
      <c r="H5" s="44" t="str">
        <f t="shared" si="3"/>
        <v>Mayor</v>
      </c>
      <c r="I5" s="44" t="str">
        <f t="shared" ref="I5" si="4">IF(I4=0,"-",IF(I4&lt;=5,"Moderado",IF(I4&lt;=11,"Mayor",IF(I4&lt;=19,"Catastrófico"))))</f>
        <v>Mayor</v>
      </c>
      <c r="J5" s="44" t="str">
        <f t="shared" si="3"/>
        <v>Mayor</v>
      </c>
      <c r="K5" s="44" t="str">
        <f t="shared" si="3"/>
        <v>Mayor</v>
      </c>
      <c r="L5" s="44" t="str">
        <f t="shared" si="3"/>
        <v>Mayor</v>
      </c>
      <c r="M5" s="44" t="str">
        <f t="shared" si="3"/>
        <v>Mayor</v>
      </c>
      <c r="N5" s="44" t="str">
        <f t="shared" si="3"/>
        <v>Catastrófico</v>
      </c>
      <c r="O5" s="44" t="str">
        <f t="shared" si="3"/>
        <v>Mayor</v>
      </c>
      <c r="P5" s="44" t="str">
        <f t="shared" si="3"/>
        <v>Catastrófico</v>
      </c>
      <c r="Q5" s="44" t="str">
        <f t="shared" si="3"/>
        <v>Catastrófico</v>
      </c>
      <c r="R5" s="44" t="str">
        <f t="shared" ref="R5" si="5">IF(R4=0,"-",IF(R4&lt;=5,"Moderado",IF(R4&lt;=11,"Mayor",IF(R4&lt;=19,"Catastrófico"))))</f>
        <v>Catastrófico</v>
      </c>
      <c r="S5" s="37" t="str">
        <f>IF(S4=0,"-",IF(S4&lt;=5,"Moderado",IF(S4&lt;=11,"Mayor",IF(S4&lt;=19,"Catastrófico"))))</f>
        <v>Mayor</v>
      </c>
    </row>
    <row r="6" spans="1:19" ht="15.75" thickBot="1" x14ac:dyDescent="0.3">
      <c r="C6" s="35"/>
      <c r="D6" s="35"/>
      <c r="E6" s="35"/>
      <c r="S6" s="35"/>
    </row>
    <row r="7" spans="1:19" ht="22.5" customHeight="1" thickBot="1" x14ac:dyDescent="0.3">
      <c r="A7" s="54"/>
      <c r="B7" s="54"/>
      <c r="C7" s="45" t="s">
        <v>118</v>
      </c>
      <c r="D7" s="46" t="s">
        <v>132</v>
      </c>
      <c r="E7" s="46" t="s">
        <v>122</v>
      </c>
      <c r="F7" s="46" t="s">
        <v>119</v>
      </c>
      <c r="G7" s="46" t="s">
        <v>120</v>
      </c>
      <c r="H7" s="46" t="s">
        <v>121</v>
      </c>
      <c r="I7" s="46" t="s">
        <v>374</v>
      </c>
      <c r="J7" s="46" t="s">
        <v>123</v>
      </c>
      <c r="K7" s="46" t="s">
        <v>129</v>
      </c>
      <c r="L7" s="46" t="s">
        <v>130</v>
      </c>
      <c r="M7" s="46" t="s">
        <v>131</v>
      </c>
      <c r="N7" s="46" t="s">
        <v>133</v>
      </c>
      <c r="O7" s="46" t="s">
        <v>124</v>
      </c>
      <c r="P7" s="46" t="s">
        <v>125</v>
      </c>
      <c r="Q7" s="46" t="s">
        <v>126</v>
      </c>
      <c r="R7" s="46" t="s">
        <v>346</v>
      </c>
      <c r="S7" s="47" t="s">
        <v>127</v>
      </c>
    </row>
    <row r="8" spans="1:19" x14ac:dyDescent="0.25">
      <c r="A8" s="59">
        <v>1</v>
      </c>
      <c r="B8" s="62" t="s">
        <v>77</v>
      </c>
      <c r="C8" s="55" t="s">
        <v>16</v>
      </c>
      <c r="D8" s="56" t="s">
        <v>16</v>
      </c>
      <c r="E8" s="57" t="s">
        <v>16</v>
      </c>
      <c r="F8" s="57" t="s">
        <v>16</v>
      </c>
      <c r="G8" s="57" t="s">
        <v>16</v>
      </c>
      <c r="H8" s="57" t="s">
        <v>16</v>
      </c>
      <c r="I8" s="57" t="s">
        <v>21</v>
      </c>
      <c r="J8" s="56" t="s">
        <v>16</v>
      </c>
      <c r="K8" s="57" t="s">
        <v>16</v>
      </c>
      <c r="L8" s="57" t="s">
        <v>16</v>
      </c>
      <c r="M8" s="58" t="s">
        <v>16</v>
      </c>
      <c r="N8" s="57" t="s">
        <v>16</v>
      </c>
      <c r="O8" s="57" t="s">
        <v>16</v>
      </c>
      <c r="P8" s="57" t="s">
        <v>16</v>
      </c>
      <c r="Q8" s="57" t="s">
        <v>16</v>
      </c>
      <c r="R8" s="57" t="s">
        <v>16</v>
      </c>
      <c r="S8" s="65" t="s">
        <v>16</v>
      </c>
    </row>
    <row r="9" spans="1:19" x14ac:dyDescent="0.25">
      <c r="A9" s="60">
        <v>2</v>
      </c>
      <c r="B9" s="63" t="s">
        <v>78</v>
      </c>
      <c r="C9" s="48" t="s">
        <v>16</v>
      </c>
      <c r="D9" s="39" t="s">
        <v>21</v>
      </c>
      <c r="E9" s="38" t="s">
        <v>16</v>
      </c>
      <c r="F9" s="38" t="s">
        <v>16</v>
      </c>
      <c r="G9" s="38" t="s">
        <v>16</v>
      </c>
      <c r="H9" s="38" t="s">
        <v>16</v>
      </c>
      <c r="I9" s="38" t="s">
        <v>16</v>
      </c>
      <c r="J9" s="39" t="s">
        <v>16</v>
      </c>
      <c r="K9" s="38" t="s">
        <v>16</v>
      </c>
      <c r="L9" s="38" t="s">
        <v>16</v>
      </c>
      <c r="M9" s="52" t="s">
        <v>16</v>
      </c>
      <c r="N9" s="38" t="s">
        <v>16</v>
      </c>
      <c r="O9" s="38" t="s">
        <v>16</v>
      </c>
      <c r="P9" s="38" t="s">
        <v>16</v>
      </c>
      <c r="Q9" s="38" t="s">
        <v>16</v>
      </c>
      <c r="R9" s="38" t="s">
        <v>16</v>
      </c>
      <c r="S9" s="50" t="s">
        <v>16</v>
      </c>
    </row>
    <row r="10" spans="1:19" x14ac:dyDescent="0.25">
      <c r="A10" s="60">
        <v>3</v>
      </c>
      <c r="B10" s="63" t="s">
        <v>79</v>
      </c>
      <c r="C10" s="48" t="s">
        <v>21</v>
      </c>
      <c r="D10" s="39" t="s">
        <v>16</v>
      </c>
      <c r="E10" s="38" t="s">
        <v>128</v>
      </c>
      <c r="F10" s="38" t="s">
        <v>21</v>
      </c>
      <c r="G10" s="38" t="s">
        <v>16</v>
      </c>
      <c r="H10" s="38" t="s">
        <v>16</v>
      </c>
      <c r="I10" s="38" t="s">
        <v>16</v>
      </c>
      <c r="J10" s="39" t="s">
        <v>128</v>
      </c>
      <c r="K10" s="38" t="s">
        <v>16</v>
      </c>
      <c r="L10" s="38" t="s">
        <v>16</v>
      </c>
      <c r="M10" s="52" t="s">
        <v>21</v>
      </c>
      <c r="N10" s="38" t="s">
        <v>16</v>
      </c>
      <c r="O10" s="38" t="s">
        <v>16</v>
      </c>
      <c r="P10" s="38" t="s">
        <v>16</v>
      </c>
      <c r="Q10" s="38" t="s">
        <v>16</v>
      </c>
      <c r="R10" s="38" t="s">
        <v>16</v>
      </c>
      <c r="S10" s="50" t="s">
        <v>21</v>
      </c>
    </row>
    <row r="11" spans="1:19" ht="25.5" x14ac:dyDescent="0.25">
      <c r="A11" s="60">
        <v>4</v>
      </c>
      <c r="B11" s="63" t="s">
        <v>80</v>
      </c>
      <c r="C11" s="48" t="s">
        <v>21</v>
      </c>
      <c r="D11" s="39" t="s">
        <v>21</v>
      </c>
      <c r="E11" s="38" t="s">
        <v>21</v>
      </c>
      <c r="F11" s="38" t="s">
        <v>21</v>
      </c>
      <c r="G11" s="38" t="s">
        <v>21</v>
      </c>
      <c r="H11" s="38" t="s">
        <v>16</v>
      </c>
      <c r="I11" s="38" t="s">
        <v>21</v>
      </c>
      <c r="J11" s="39" t="s">
        <v>21</v>
      </c>
      <c r="K11" s="38" t="s">
        <v>21</v>
      </c>
      <c r="L11" s="38" t="s">
        <v>21</v>
      </c>
      <c r="M11" s="52" t="s">
        <v>21</v>
      </c>
      <c r="N11" s="38" t="s">
        <v>21</v>
      </c>
      <c r="O11" s="38" t="s">
        <v>21</v>
      </c>
      <c r="P11" s="38" t="s">
        <v>21</v>
      </c>
      <c r="Q11" s="38" t="s">
        <v>21</v>
      </c>
      <c r="R11" s="38" t="s">
        <v>21</v>
      </c>
      <c r="S11" s="50" t="s">
        <v>21</v>
      </c>
    </row>
    <row r="12" spans="1:19" x14ac:dyDescent="0.25">
      <c r="A12" s="60">
        <v>5</v>
      </c>
      <c r="B12" s="63" t="s">
        <v>81</v>
      </c>
      <c r="C12" s="48" t="s">
        <v>16</v>
      </c>
      <c r="D12" s="39" t="s">
        <v>16</v>
      </c>
      <c r="E12" s="38" t="s">
        <v>16</v>
      </c>
      <c r="F12" s="38" t="s">
        <v>16</v>
      </c>
      <c r="G12" s="38" t="s">
        <v>16</v>
      </c>
      <c r="H12" s="38" t="s">
        <v>16</v>
      </c>
      <c r="I12" s="38" t="s">
        <v>16</v>
      </c>
      <c r="J12" s="39" t="s">
        <v>16</v>
      </c>
      <c r="K12" s="38" t="s">
        <v>21</v>
      </c>
      <c r="L12" s="38" t="s">
        <v>16</v>
      </c>
      <c r="M12" s="52" t="s">
        <v>16</v>
      </c>
      <c r="N12" s="38" t="s">
        <v>16</v>
      </c>
      <c r="O12" s="38" t="s">
        <v>16</v>
      </c>
      <c r="P12" s="38" t="s">
        <v>16</v>
      </c>
      <c r="Q12" s="38" t="s">
        <v>16</v>
      </c>
      <c r="R12" s="38" t="s">
        <v>16</v>
      </c>
      <c r="S12" s="50" t="s">
        <v>16</v>
      </c>
    </row>
    <row r="13" spans="1:19" x14ac:dyDescent="0.25">
      <c r="A13" s="60">
        <v>6</v>
      </c>
      <c r="B13" s="63" t="s">
        <v>82</v>
      </c>
      <c r="C13" s="48" t="s">
        <v>21</v>
      </c>
      <c r="D13" s="39" t="s">
        <v>21</v>
      </c>
      <c r="E13" s="38" t="s">
        <v>16</v>
      </c>
      <c r="F13" s="38" t="s">
        <v>21</v>
      </c>
      <c r="G13" s="38" t="s">
        <v>16</v>
      </c>
      <c r="H13" s="38" t="s">
        <v>16</v>
      </c>
      <c r="I13" s="38" t="s">
        <v>21</v>
      </c>
      <c r="J13" s="39" t="s">
        <v>16</v>
      </c>
      <c r="K13" s="38" t="s">
        <v>16</v>
      </c>
      <c r="L13" s="38" t="s">
        <v>16</v>
      </c>
      <c r="M13" s="52" t="s">
        <v>16</v>
      </c>
      <c r="N13" s="38" t="s">
        <v>16</v>
      </c>
      <c r="O13" s="38" t="s">
        <v>16</v>
      </c>
      <c r="P13" s="38" t="s">
        <v>16</v>
      </c>
      <c r="Q13" s="38" t="s">
        <v>16</v>
      </c>
      <c r="R13" s="38" t="s">
        <v>16</v>
      </c>
      <c r="S13" s="50" t="s">
        <v>16</v>
      </c>
    </row>
    <row r="14" spans="1:19" x14ac:dyDescent="0.25">
      <c r="A14" s="60">
        <v>7</v>
      </c>
      <c r="B14" s="63" t="s">
        <v>83</v>
      </c>
      <c r="C14" s="48" t="s">
        <v>21</v>
      </c>
      <c r="D14" s="39" t="s">
        <v>21</v>
      </c>
      <c r="E14" s="38" t="s">
        <v>16</v>
      </c>
      <c r="F14" s="38" t="s">
        <v>16</v>
      </c>
      <c r="G14" s="38" t="s">
        <v>21</v>
      </c>
      <c r="H14" s="38" t="s">
        <v>16</v>
      </c>
      <c r="I14" s="38" t="s">
        <v>16</v>
      </c>
      <c r="J14" s="39" t="s">
        <v>16</v>
      </c>
      <c r="K14" s="38" t="s">
        <v>16</v>
      </c>
      <c r="L14" s="38" t="s">
        <v>21</v>
      </c>
      <c r="M14" s="52" t="s">
        <v>16</v>
      </c>
      <c r="N14" s="38" t="s">
        <v>16</v>
      </c>
      <c r="O14" s="38" t="s">
        <v>16</v>
      </c>
      <c r="P14" s="38" t="s">
        <v>16</v>
      </c>
      <c r="Q14" s="38" t="s">
        <v>16</v>
      </c>
      <c r="R14" s="38" t="s">
        <v>16</v>
      </c>
      <c r="S14" s="50" t="s">
        <v>16</v>
      </c>
    </row>
    <row r="15" spans="1:19" ht="26.25" customHeight="1" x14ac:dyDescent="0.25">
      <c r="A15" s="60">
        <v>8</v>
      </c>
      <c r="B15" s="63" t="s">
        <v>96</v>
      </c>
      <c r="C15" s="48" t="s">
        <v>21</v>
      </c>
      <c r="D15" s="39" t="s">
        <v>21</v>
      </c>
      <c r="E15" s="38" t="s">
        <v>21</v>
      </c>
      <c r="F15" s="38" t="s">
        <v>21</v>
      </c>
      <c r="G15" s="38" t="s">
        <v>21</v>
      </c>
      <c r="H15" s="38" t="s">
        <v>21</v>
      </c>
      <c r="I15" s="38" t="s">
        <v>21</v>
      </c>
      <c r="J15" s="39" t="s">
        <v>21</v>
      </c>
      <c r="K15" s="38" t="s">
        <v>21</v>
      </c>
      <c r="L15" s="38" t="s">
        <v>21</v>
      </c>
      <c r="M15" s="52" t="s">
        <v>21</v>
      </c>
      <c r="N15" s="38" t="s">
        <v>16</v>
      </c>
      <c r="O15" s="38" t="s">
        <v>21</v>
      </c>
      <c r="P15" s="38" t="s">
        <v>21</v>
      </c>
      <c r="Q15" s="38" t="s">
        <v>21</v>
      </c>
      <c r="R15" s="38" t="s">
        <v>21</v>
      </c>
      <c r="S15" s="50" t="s">
        <v>21</v>
      </c>
    </row>
    <row r="16" spans="1:19" x14ac:dyDescent="0.25">
      <c r="A16" s="60">
        <v>9</v>
      </c>
      <c r="B16" s="63" t="s">
        <v>84</v>
      </c>
      <c r="C16" s="48" t="s">
        <v>16</v>
      </c>
      <c r="D16" s="39" t="s">
        <v>21</v>
      </c>
      <c r="E16" s="38" t="s">
        <v>21</v>
      </c>
      <c r="F16" s="38" t="s">
        <v>21</v>
      </c>
      <c r="G16" s="38" t="s">
        <v>21</v>
      </c>
      <c r="H16" s="38" t="s">
        <v>21</v>
      </c>
      <c r="I16" s="38" t="s">
        <v>16</v>
      </c>
      <c r="J16" s="39" t="s">
        <v>21</v>
      </c>
      <c r="K16" s="38" t="s">
        <v>16</v>
      </c>
      <c r="L16" s="38" t="s">
        <v>21</v>
      </c>
      <c r="M16" s="52" t="s">
        <v>16</v>
      </c>
      <c r="N16" s="38" t="s">
        <v>16</v>
      </c>
      <c r="O16" s="38" t="s">
        <v>21</v>
      </c>
      <c r="P16" s="38" t="s">
        <v>16</v>
      </c>
      <c r="Q16" s="38" t="s">
        <v>16</v>
      </c>
      <c r="R16" s="38" t="s">
        <v>16</v>
      </c>
      <c r="S16" s="50" t="s">
        <v>21</v>
      </c>
    </row>
    <row r="17" spans="1:19" ht="25.5" x14ac:dyDescent="0.25">
      <c r="A17" s="60">
        <v>10</v>
      </c>
      <c r="B17" s="63" t="s">
        <v>85</v>
      </c>
      <c r="C17" s="48" t="s">
        <v>16</v>
      </c>
      <c r="D17" s="39" t="s">
        <v>16</v>
      </c>
      <c r="E17" s="38" t="s">
        <v>16</v>
      </c>
      <c r="F17" s="38" t="s">
        <v>16</v>
      </c>
      <c r="G17" s="38" t="s">
        <v>16</v>
      </c>
      <c r="H17" s="38" t="s">
        <v>16</v>
      </c>
      <c r="I17" s="38" t="s">
        <v>16</v>
      </c>
      <c r="J17" s="39" t="s">
        <v>16</v>
      </c>
      <c r="K17" s="38" t="s">
        <v>16</v>
      </c>
      <c r="L17" s="38" t="s">
        <v>16</v>
      </c>
      <c r="M17" s="52" t="s">
        <v>16</v>
      </c>
      <c r="N17" s="38" t="s">
        <v>16</v>
      </c>
      <c r="O17" s="38" t="s">
        <v>16</v>
      </c>
      <c r="P17" s="38" t="s">
        <v>16</v>
      </c>
      <c r="Q17" s="38" t="s">
        <v>16</v>
      </c>
      <c r="R17" s="38" t="s">
        <v>16</v>
      </c>
      <c r="S17" s="50" t="s">
        <v>16</v>
      </c>
    </row>
    <row r="18" spans="1:19" x14ac:dyDescent="0.25">
      <c r="A18" s="60">
        <v>11</v>
      </c>
      <c r="B18" s="63" t="s">
        <v>86</v>
      </c>
      <c r="C18" s="48" t="s">
        <v>16</v>
      </c>
      <c r="D18" s="39" t="s">
        <v>16</v>
      </c>
      <c r="E18" s="38" t="s">
        <v>16</v>
      </c>
      <c r="F18" s="38" t="s">
        <v>16</v>
      </c>
      <c r="G18" s="38" t="s">
        <v>16</v>
      </c>
      <c r="H18" s="38" t="s">
        <v>21</v>
      </c>
      <c r="I18" s="38" t="s">
        <v>21</v>
      </c>
      <c r="J18" s="39" t="s">
        <v>16</v>
      </c>
      <c r="K18" s="38" t="s">
        <v>16</v>
      </c>
      <c r="L18" s="38" t="s">
        <v>16</v>
      </c>
      <c r="M18" s="52" t="s">
        <v>16</v>
      </c>
      <c r="N18" s="38" t="s">
        <v>16</v>
      </c>
      <c r="O18" s="38" t="s">
        <v>16</v>
      </c>
      <c r="P18" s="38" t="s">
        <v>16</v>
      </c>
      <c r="Q18" s="38" t="s">
        <v>16</v>
      </c>
      <c r="R18" s="38" t="s">
        <v>16</v>
      </c>
      <c r="S18" s="50" t="s">
        <v>16</v>
      </c>
    </row>
    <row r="19" spans="1:19" x14ac:dyDescent="0.25">
      <c r="A19" s="60">
        <v>12</v>
      </c>
      <c r="B19" s="63" t="s">
        <v>87</v>
      </c>
      <c r="C19" s="48" t="s">
        <v>16</v>
      </c>
      <c r="D19" s="39" t="s">
        <v>16</v>
      </c>
      <c r="E19" s="38" t="s">
        <v>16</v>
      </c>
      <c r="F19" s="38" t="s">
        <v>16</v>
      </c>
      <c r="G19" s="38" t="s">
        <v>16</v>
      </c>
      <c r="H19" s="38" t="s">
        <v>16</v>
      </c>
      <c r="I19" s="38" t="s">
        <v>16</v>
      </c>
      <c r="J19" s="39" t="s">
        <v>16</v>
      </c>
      <c r="K19" s="38" t="s">
        <v>16</v>
      </c>
      <c r="L19" s="38" t="s">
        <v>16</v>
      </c>
      <c r="M19" s="52" t="s">
        <v>16</v>
      </c>
      <c r="N19" s="38" t="s">
        <v>16</v>
      </c>
      <c r="O19" s="38" t="s">
        <v>16</v>
      </c>
      <c r="P19" s="38" t="s">
        <v>16</v>
      </c>
      <c r="Q19" s="38" t="s">
        <v>16</v>
      </c>
      <c r="R19" s="38" t="s">
        <v>16</v>
      </c>
      <c r="S19" s="50" t="s">
        <v>16</v>
      </c>
    </row>
    <row r="20" spans="1:19" x14ac:dyDescent="0.25">
      <c r="A20" s="60">
        <v>13</v>
      </c>
      <c r="B20" s="63" t="s">
        <v>88</v>
      </c>
      <c r="C20" s="48" t="s">
        <v>16</v>
      </c>
      <c r="D20" s="39" t="s">
        <v>21</v>
      </c>
      <c r="E20" s="38" t="s">
        <v>16</v>
      </c>
      <c r="F20" s="38" t="s">
        <v>21</v>
      </c>
      <c r="G20" s="38" t="s">
        <v>21</v>
      </c>
      <c r="H20" s="38" t="s">
        <v>16</v>
      </c>
      <c r="I20" s="38" t="s">
        <v>21</v>
      </c>
      <c r="J20" s="39" t="s">
        <v>16</v>
      </c>
      <c r="K20" s="38" t="s">
        <v>16</v>
      </c>
      <c r="L20" s="38" t="s">
        <v>16</v>
      </c>
      <c r="M20" s="52" t="s">
        <v>16</v>
      </c>
      <c r="N20" s="38" t="s">
        <v>16</v>
      </c>
      <c r="O20" s="38" t="s">
        <v>16</v>
      </c>
      <c r="P20" s="38" t="s">
        <v>16</v>
      </c>
      <c r="Q20" s="38" t="s">
        <v>16</v>
      </c>
      <c r="R20" s="38" t="s">
        <v>16</v>
      </c>
      <c r="S20" s="50" t="s">
        <v>16</v>
      </c>
    </row>
    <row r="21" spans="1:19" x14ac:dyDescent="0.25">
      <c r="A21" s="60">
        <v>14</v>
      </c>
      <c r="B21" s="63" t="s">
        <v>89</v>
      </c>
      <c r="C21" s="48" t="s">
        <v>21</v>
      </c>
      <c r="D21" s="39" t="s">
        <v>16</v>
      </c>
      <c r="E21" s="38" t="s">
        <v>16</v>
      </c>
      <c r="F21" s="38" t="s">
        <v>21</v>
      </c>
      <c r="G21" s="38" t="s">
        <v>21</v>
      </c>
      <c r="H21" s="38" t="s">
        <v>16</v>
      </c>
      <c r="I21" s="38" t="s">
        <v>21</v>
      </c>
      <c r="J21" s="39" t="s">
        <v>16</v>
      </c>
      <c r="K21" s="38" t="s">
        <v>16</v>
      </c>
      <c r="L21" s="38" t="s">
        <v>16</v>
      </c>
      <c r="M21" s="52" t="s">
        <v>16</v>
      </c>
      <c r="N21" s="38" t="s">
        <v>16</v>
      </c>
      <c r="O21" s="38" t="s">
        <v>16</v>
      </c>
      <c r="P21" s="38" t="s">
        <v>16</v>
      </c>
      <c r="Q21" s="38" t="s">
        <v>16</v>
      </c>
      <c r="R21" s="38" t="s">
        <v>16</v>
      </c>
      <c r="S21" s="50" t="s">
        <v>16</v>
      </c>
    </row>
    <row r="22" spans="1:19" x14ac:dyDescent="0.25">
      <c r="A22" s="60">
        <v>15</v>
      </c>
      <c r="B22" s="63" t="s">
        <v>90</v>
      </c>
      <c r="C22" s="48" t="s">
        <v>16</v>
      </c>
      <c r="D22" s="39" t="s">
        <v>21</v>
      </c>
      <c r="E22" s="38" t="s">
        <v>21</v>
      </c>
      <c r="F22" s="38" t="s">
        <v>21</v>
      </c>
      <c r="G22" s="38" t="s">
        <v>21</v>
      </c>
      <c r="H22" s="38" t="s">
        <v>21</v>
      </c>
      <c r="I22" s="38" t="s">
        <v>21</v>
      </c>
      <c r="J22" s="39" t="s">
        <v>21</v>
      </c>
      <c r="K22" s="38" t="s">
        <v>21</v>
      </c>
      <c r="L22" s="38" t="s">
        <v>21</v>
      </c>
      <c r="M22" s="52" t="s">
        <v>21</v>
      </c>
      <c r="N22" s="38" t="s">
        <v>16</v>
      </c>
      <c r="O22" s="38" t="s">
        <v>21</v>
      </c>
      <c r="P22" s="38" t="s">
        <v>21</v>
      </c>
      <c r="Q22" s="38" t="s">
        <v>21</v>
      </c>
      <c r="R22" s="38" t="s">
        <v>21</v>
      </c>
      <c r="S22" s="50" t="s">
        <v>21</v>
      </c>
    </row>
    <row r="23" spans="1:19" x14ac:dyDescent="0.25">
      <c r="A23" s="60">
        <v>16</v>
      </c>
      <c r="B23" s="63" t="s">
        <v>91</v>
      </c>
      <c r="C23" s="48" t="s">
        <v>21</v>
      </c>
      <c r="D23" s="39" t="s">
        <v>21</v>
      </c>
      <c r="E23" s="38" t="s">
        <v>21</v>
      </c>
      <c r="F23" s="38" t="s">
        <v>21</v>
      </c>
      <c r="G23" s="38" t="s">
        <v>21</v>
      </c>
      <c r="H23" s="38" t="s">
        <v>21</v>
      </c>
      <c r="I23" s="38" t="s">
        <v>21</v>
      </c>
      <c r="J23" s="39" t="s">
        <v>21</v>
      </c>
      <c r="K23" s="38" t="s">
        <v>21</v>
      </c>
      <c r="L23" s="38" t="s">
        <v>21</v>
      </c>
      <c r="M23" s="52" t="s">
        <v>21</v>
      </c>
      <c r="N23" s="38" t="s">
        <v>21</v>
      </c>
      <c r="O23" s="38" t="s">
        <v>21</v>
      </c>
      <c r="P23" s="38" t="s">
        <v>21</v>
      </c>
      <c r="Q23" s="38" t="s">
        <v>21</v>
      </c>
      <c r="R23" s="38" t="s">
        <v>21</v>
      </c>
      <c r="S23" s="50" t="s">
        <v>21</v>
      </c>
    </row>
    <row r="24" spans="1:19" x14ac:dyDescent="0.25">
      <c r="A24" s="60">
        <v>17</v>
      </c>
      <c r="B24" s="63" t="s">
        <v>92</v>
      </c>
      <c r="C24" s="48" t="s">
        <v>21</v>
      </c>
      <c r="D24" s="39" t="s">
        <v>21</v>
      </c>
      <c r="E24" s="38" t="s">
        <v>21</v>
      </c>
      <c r="F24" s="38" t="s">
        <v>21</v>
      </c>
      <c r="G24" s="38" t="s">
        <v>21</v>
      </c>
      <c r="H24" s="38" t="s">
        <v>21</v>
      </c>
      <c r="I24" s="38" t="s">
        <v>21</v>
      </c>
      <c r="J24" s="39" t="s">
        <v>21</v>
      </c>
      <c r="K24" s="38" t="s">
        <v>21</v>
      </c>
      <c r="L24" s="38" t="s">
        <v>21</v>
      </c>
      <c r="M24" s="52" t="s">
        <v>21</v>
      </c>
      <c r="N24" s="38" t="s">
        <v>16</v>
      </c>
      <c r="O24" s="38" t="s">
        <v>21</v>
      </c>
      <c r="P24" s="38" t="s">
        <v>21</v>
      </c>
      <c r="Q24" s="38" t="s">
        <v>21</v>
      </c>
      <c r="R24" s="38" t="s">
        <v>21</v>
      </c>
      <c r="S24" s="50" t="s">
        <v>21</v>
      </c>
    </row>
    <row r="25" spans="1:19" x14ac:dyDescent="0.25">
      <c r="A25" s="60">
        <v>18</v>
      </c>
      <c r="B25" s="63" t="s">
        <v>93</v>
      </c>
      <c r="C25" s="48" t="s">
        <v>21</v>
      </c>
      <c r="D25" s="39" t="s">
        <v>21</v>
      </c>
      <c r="E25" s="38" t="s">
        <v>21</v>
      </c>
      <c r="F25" s="38" t="s">
        <v>21</v>
      </c>
      <c r="G25" s="38" t="s">
        <v>21</v>
      </c>
      <c r="H25" s="38" t="s">
        <v>21</v>
      </c>
      <c r="I25" s="38" t="s">
        <v>21</v>
      </c>
      <c r="J25" s="39" t="s">
        <v>21</v>
      </c>
      <c r="K25" s="38" t="s">
        <v>21</v>
      </c>
      <c r="L25" s="38" t="s">
        <v>21</v>
      </c>
      <c r="M25" s="52" t="s">
        <v>21</v>
      </c>
      <c r="N25" s="38" t="s">
        <v>16</v>
      </c>
      <c r="O25" s="38" t="s">
        <v>21</v>
      </c>
      <c r="P25" s="38" t="s">
        <v>21</v>
      </c>
      <c r="Q25" s="38" t="s">
        <v>21</v>
      </c>
      <c r="R25" s="38" t="s">
        <v>21</v>
      </c>
      <c r="S25" s="50" t="s">
        <v>21</v>
      </c>
    </row>
    <row r="26" spans="1:19" ht="15.75" thickBot="1" x14ac:dyDescent="0.3">
      <c r="A26" s="61">
        <v>19</v>
      </c>
      <c r="B26" s="64" t="s">
        <v>94</v>
      </c>
      <c r="C26" s="49" t="s">
        <v>21</v>
      </c>
      <c r="D26" s="40" t="s">
        <v>21</v>
      </c>
      <c r="E26" s="40" t="s">
        <v>21</v>
      </c>
      <c r="F26" s="40" t="s">
        <v>21</v>
      </c>
      <c r="G26" s="40" t="s">
        <v>21</v>
      </c>
      <c r="H26" s="40" t="s">
        <v>21</v>
      </c>
      <c r="I26" s="40" t="s">
        <v>21</v>
      </c>
      <c r="J26" s="40" t="s">
        <v>21</v>
      </c>
      <c r="K26" s="40" t="s">
        <v>21</v>
      </c>
      <c r="L26" s="40" t="s">
        <v>21</v>
      </c>
      <c r="M26" s="53" t="s">
        <v>21</v>
      </c>
      <c r="N26" s="40" t="s">
        <v>21</v>
      </c>
      <c r="O26" s="40" t="s">
        <v>21</v>
      </c>
      <c r="P26" s="40" t="s">
        <v>21</v>
      </c>
      <c r="Q26" s="40" t="s">
        <v>21</v>
      </c>
      <c r="R26" s="40" t="s">
        <v>21</v>
      </c>
      <c r="S26" s="51" t="s">
        <v>21</v>
      </c>
    </row>
    <row r="27" spans="1:19" x14ac:dyDescent="0.25"/>
    <row r="28" spans="1:19" x14ac:dyDescent="0.25"/>
    <row r="29" spans="1:19" x14ac:dyDescent="0.25"/>
  </sheetData>
  <mergeCells count="1">
    <mergeCell ref="A2:S2"/>
  </mergeCells>
  <phoneticPr fontId="14" type="noConversion"/>
  <dataValidations count="2">
    <dataValidation type="list" allowBlank="1" showInputMessage="1" showErrorMessage="1" sqref="F8:F26 K8:L26 Q8:S26">
      <formula1>Si_No</formula1>
    </dataValidation>
    <dataValidation type="list" allowBlank="1" showErrorMessage="1" sqref="M8:M26">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Mapa</vt:lpstr>
      <vt:lpstr>Matriz</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Jizeth Hael Gonzalez Ramirez</cp:lastModifiedBy>
  <cp:lastPrinted>2024-01-31T21:48:23Z</cp:lastPrinted>
  <dcterms:created xsi:type="dcterms:W3CDTF">2020-01-13T19:31:31Z</dcterms:created>
  <dcterms:modified xsi:type="dcterms:W3CDTF">2024-05-16T19:47:47Z</dcterms:modified>
</cp:coreProperties>
</file>