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C:\Users\Jizeth G\Documents\JIZETH\Jizeth_González\CAPITAL\SEGUIMIENTOS\PM_INSTITUCIONAL\"/>
    </mc:Choice>
  </mc:AlternateContent>
  <xr:revisionPtr revIDLastSave="0" documentId="8_{D3B84A05-27CA-4BFD-B9C0-2D1FFA7D349D}" xr6:coauthVersionLast="44" xr6:coauthVersionMax="44" xr10:uidLastSave="{00000000-0000-0000-0000-000000000000}"/>
  <bookViews>
    <workbookView xWindow="-120" yWindow="-120" windowWidth="20730" windowHeight="11160" tabRatio="586" xr2:uid="{00000000-000D-0000-FFFF-FFFF00000000}"/>
  </bookViews>
  <sheets>
    <sheet name="CCSE-FT-019_PM" sheetId="1" r:id="rId1"/>
    <sheet name="Datos." sheetId="3" state="hidden" r:id="rId2"/>
  </sheets>
  <externalReferences>
    <externalReference r:id="rId3"/>
  </externalReferences>
  <definedNames>
    <definedName name="_xlnm._FilterDatabase" localSheetId="0" hidden="1">'CCSE-FT-019_PM'!$A$9:$BH$59</definedName>
    <definedName name="origen">[1]Datos!$B$3:$B$19</definedName>
    <definedName name="_xlnm.Print_Titles" localSheetId="0">'CCSE-FT-019_PM'!$1:$9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E42" i="1" l="1"/>
  <c r="BE39" i="1"/>
  <c r="AF42" i="1" l="1"/>
  <c r="AC42" i="1"/>
  <c r="AD42" i="1" s="1"/>
  <c r="AE42" i="1" s="1"/>
  <c r="AG42" i="1" s="1"/>
  <c r="AF41" i="1"/>
  <c r="AC41" i="1"/>
  <c r="AD41" i="1" s="1"/>
  <c r="AE41" i="1" l="1"/>
  <c r="AG41" i="1" s="1"/>
  <c r="BE41" i="1"/>
  <c r="AF10" i="1"/>
  <c r="AE23" i="1" l="1"/>
  <c r="AC10" i="1" l="1"/>
  <c r="AD10" i="1" s="1"/>
  <c r="AE10" i="1" s="1"/>
  <c r="AG10" i="1" s="1"/>
  <c r="AC11" i="1"/>
  <c r="AD11" i="1" s="1"/>
  <c r="AC12" i="1"/>
  <c r="AD12" i="1" s="1"/>
  <c r="BE12" i="1" s="1"/>
  <c r="AC13" i="1"/>
  <c r="AD13" i="1" s="1"/>
  <c r="BE13" i="1" s="1"/>
  <c r="AC14" i="1"/>
  <c r="AD14" i="1" s="1"/>
  <c r="AC15" i="1"/>
  <c r="AD15" i="1" s="1"/>
  <c r="AC16" i="1"/>
  <c r="AD16" i="1" s="1"/>
  <c r="AC17" i="1"/>
  <c r="AD17" i="1" s="1"/>
  <c r="AF17" i="1" s="1"/>
  <c r="AG17" i="1" s="1"/>
  <c r="AC18" i="1"/>
  <c r="AD18" i="1" s="1"/>
  <c r="BE18" i="1" s="1"/>
  <c r="AC19" i="1"/>
  <c r="AD19" i="1" s="1"/>
  <c r="BE19" i="1" s="1"/>
  <c r="AC20" i="1"/>
  <c r="AD20" i="1" s="1"/>
  <c r="BE20" i="1" s="1"/>
  <c r="AC21" i="1"/>
  <c r="AD21" i="1" s="1"/>
  <c r="BE21" i="1" s="1"/>
  <c r="AC22" i="1"/>
  <c r="AD22" i="1" s="1"/>
  <c r="AC23" i="1"/>
  <c r="AD23" i="1" s="1"/>
  <c r="AF23" i="1" s="1"/>
  <c r="AG23" i="1" s="1"/>
  <c r="AC24" i="1"/>
  <c r="AD24" i="1" s="1"/>
  <c r="AC25" i="1"/>
  <c r="AD25" i="1" s="1"/>
  <c r="BE25" i="1" s="1"/>
  <c r="AC26" i="1"/>
  <c r="AD26" i="1" s="1"/>
  <c r="AC27" i="1"/>
  <c r="AD27" i="1" s="1"/>
  <c r="BE27" i="1" s="1"/>
  <c r="AC28" i="1"/>
  <c r="AD28" i="1" s="1"/>
  <c r="BE28" i="1" s="1"/>
  <c r="AC29" i="1"/>
  <c r="AD29" i="1" s="1"/>
  <c r="AC30" i="1"/>
  <c r="AD30" i="1" s="1"/>
  <c r="AC31" i="1"/>
  <c r="AD31" i="1" s="1"/>
  <c r="AC32" i="1"/>
  <c r="AD32" i="1" s="1"/>
  <c r="AC33" i="1"/>
  <c r="AD33" i="1" s="1"/>
  <c r="AC34" i="1"/>
  <c r="AD34" i="1" s="1"/>
  <c r="AC35" i="1"/>
  <c r="AD35" i="1" s="1"/>
  <c r="AC36" i="1"/>
  <c r="AD36" i="1" s="1"/>
  <c r="AF36" i="1" s="1"/>
  <c r="AG36" i="1" s="1"/>
  <c r="AC37" i="1"/>
  <c r="AD37" i="1" s="1"/>
  <c r="AC38" i="1"/>
  <c r="AD38" i="1" s="1"/>
  <c r="AC39" i="1"/>
  <c r="AD39" i="1" s="1"/>
  <c r="AE39" i="1" s="1"/>
  <c r="AG39" i="1" s="1"/>
  <c r="AC43" i="1"/>
  <c r="AD43" i="1" s="1"/>
  <c r="AF43" i="1"/>
  <c r="AC44" i="1"/>
  <c r="AD44" i="1" s="1"/>
  <c r="BE44" i="1" s="1"/>
  <c r="AF44" i="1"/>
  <c r="AC45" i="1"/>
  <c r="AD45" i="1" s="1"/>
  <c r="BE45" i="1" s="1"/>
  <c r="AF45" i="1"/>
  <c r="AC46" i="1"/>
  <c r="AD46" i="1" s="1"/>
  <c r="BE46" i="1" s="1"/>
  <c r="AF46" i="1"/>
  <c r="AC47" i="1"/>
  <c r="AD47" i="1" s="1"/>
  <c r="BE47" i="1" s="1"/>
  <c r="AF47" i="1"/>
  <c r="AC48" i="1"/>
  <c r="AD48" i="1" s="1"/>
  <c r="AE48" i="1" s="1"/>
  <c r="AG48" i="1" s="1"/>
  <c r="AF48" i="1"/>
  <c r="AC49" i="1"/>
  <c r="AD49" i="1" s="1"/>
  <c r="BE49" i="1" s="1"/>
  <c r="AF49" i="1"/>
  <c r="AC50" i="1"/>
  <c r="AD50" i="1" s="1"/>
  <c r="BE50" i="1" s="1"/>
  <c r="AF50" i="1"/>
  <c r="AC51" i="1"/>
  <c r="AD51" i="1" s="1"/>
  <c r="AF51" i="1"/>
  <c r="AC52" i="1"/>
  <c r="AD52" i="1" s="1"/>
  <c r="BE52" i="1" s="1"/>
  <c r="AF52" i="1"/>
  <c r="AC53" i="1"/>
  <c r="AD53" i="1" s="1"/>
  <c r="BE53" i="1" s="1"/>
  <c r="AF53" i="1"/>
  <c r="AC54" i="1"/>
  <c r="AD54" i="1" s="1"/>
  <c r="BE54" i="1" s="1"/>
  <c r="AF54" i="1"/>
  <c r="AC55" i="1"/>
  <c r="AD55" i="1" s="1"/>
  <c r="AE55" i="1" s="1"/>
  <c r="AG55" i="1" s="1"/>
  <c r="AF55" i="1"/>
  <c r="AC56" i="1"/>
  <c r="AD56" i="1" s="1"/>
  <c r="BE56" i="1" s="1"/>
  <c r="AF56" i="1"/>
  <c r="AC57" i="1"/>
  <c r="AD57" i="1" s="1"/>
  <c r="AE57" i="1" s="1"/>
  <c r="AG57" i="1" s="1"/>
  <c r="AF57" i="1"/>
  <c r="AC58" i="1"/>
  <c r="AD58" i="1" s="1"/>
  <c r="AF58" i="1"/>
  <c r="AC59" i="1"/>
  <c r="AD59" i="1" s="1"/>
  <c r="AF59" i="1"/>
  <c r="AE37" i="1"/>
  <c r="AE28" i="1"/>
  <c r="AE27" i="1"/>
  <c r="AE26" i="1"/>
  <c r="AE25" i="1"/>
  <c r="AE21" i="1"/>
  <c r="AE20" i="1"/>
  <c r="AE19" i="1"/>
  <c r="AE18" i="1"/>
  <c r="AE17" i="1"/>
  <c r="AE16" i="1"/>
  <c r="AE15" i="1"/>
  <c r="AE14" i="1"/>
  <c r="AE13" i="1"/>
  <c r="AE12" i="1"/>
  <c r="AE11" i="1"/>
  <c r="AE36" i="1"/>
  <c r="AF39" i="1"/>
  <c r="AF38" i="1"/>
  <c r="AF40" i="1"/>
  <c r="AE38" i="1" l="1"/>
  <c r="AG38" i="1" s="1"/>
  <c r="BE38" i="1"/>
  <c r="AE58" i="1"/>
  <c r="AG58" i="1" s="1"/>
  <c r="BE58" i="1"/>
  <c r="AE50" i="1"/>
  <c r="AG50" i="1" s="1"/>
  <c r="AF37" i="1"/>
  <c r="AG37" i="1" s="1"/>
  <c r="BE37" i="1"/>
  <c r="AE59" i="1"/>
  <c r="AG59" i="1" s="1"/>
  <c r="BE59" i="1"/>
  <c r="AE51" i="1"/>
  <c r="AG51" i="1" s="1"/>
  <c r="BE51" i="1"/>
  <c r="AF20" i="1"/>
  <c r="AG20" i="1" s="1"/>
  <c r="AE53" i="1"/>
  <c r="AG53" i="1" s="1"/>
  <c r="AE52" i="1"/>
  <c r="AG52" i="1" s="1"/>
  <c r="AE47" i="1"/>
  <c r="AG47" i="1" s="1"/>
  <c r="AE46" i="1"/>
  <c r="AG46" i="1" s="1"/>
  <c r="AE45" i="1"/>
  <c r="AG45" i="1" s="1"/>
  <c r="AE43" i="1"/>
  <c r="AG43" i="1" s="1"/>
  <c r="BE43" i="1"/>
  <c r="AE44" i="1"/>
  <c r="AG44" i="1" s="1"/>
  <c r="AF35" i="1"/>
  <c r="AE35" i="1"/>
  <c r="AG35" i="1" s="1"/>
  <c r="AF32" i="1"/>
  <c r="AE32" i="1"/>
  <c r="AG32" i="1" s="1"/>
  <c r="BE48" i="1"/>
  <c r="AF12" i="1"/>
  <c r="AG12" i="1" s="1"/>
  <c r="AF24" i="1"/>
  <c r="AE24" i="1"/>
  <c r="AG24" i="1" s="1"/>
  <c r="AF33" i="1"/>
  <c r="AE33" i="1"/>
  <c r="AG33" i="1" s="1"/>
  <c r="AF29" i="1"/>
  <c r="AE29" i="1"/>
  <c r="AG29" i="1" s="1"/>
  <c r="AF22" i="1"/>
  <c r="AE22" i="1"/>
  <c r="AG22" i="1" s="1"/>
  <c r="AF31" i="1"/>
  <c r="AE31" i="1"/>
  <c r="AG31" i="1" s="1"/>
  <c r="AE34" i="1"/>
  <c r="AG34" i="1" s="1"/>
  <c r="AF34" i="1"/>
  <c r="AF30" i="1"/>
  <c r="AE30" i="1"/>
  <c r="AG30" i="1" s="1"/>
  <c r="AF11" i="1"/>
  <c r="AG11" i="1" s="1"/>
  <c r="BE11" i="1"/>
  <c r="AF19" i="1"/>
  <c r="AG19" i="1" s="1"/>
  <c r="AE56" i="1"/>
  <c r="AG56" i="1" s="1"/>
  <c r="BE55" i="1"/>
  <c r="AE54" i="1"/>
  <c r="AG54" i="1" s="1"/>
  <c r="AE49" i="1"/>
  <c r="AG49" i="1" s="1"/>
  <c r="AF28" i="1"/>
  <c r="AG28" i="1" s="1"/>
  <c r="AF27" i="1"/>
  <c r="AG27" i="1" s="1"/>
  <c r="BE26" i="1"/>
  <c r="AF26" i="1"/>
  <c r="AG26" i="1" s="1"/>
  <c r="AF25" i="1"/>
  <c r="AG25" i="1" s="1"/>
  <c r="AF21" i="1"/>
  <c r="AG21" i="1" s="1"/>
  <c r="AF18" i="1"/>
  <c r="AG18" i="1" s="1"/>
  <c r="BE17" i="1"/>
  <c r="BE16" i="1"/>
  <c r="AF16" i="1"/>
  <c r="AG16" i="1" s="1"/>
  <c r="BE15" i="1"/>
  <c r="AF15" i="1"/>
  <c r="AG15" i="1" s="1"/>
  <c r="BE14" i="1"/>
  <c r="AF14" i="1"/>
  <c r="AG14" i="1" s="1"/>
  <c r="AF13" i="1"/>
  <c r="AG13" i="1" s="1"/>
  <c r="BE57" i="1"/>
  <c r="AC40" i="1"/>
  <c r="AD40" i="1" s="1"/>
  <c r="AE40" i="1" l="1"/>
  <c r="AG40" i="1" s="1"/>
  <c r="BE40" i="1"/>
  <c r="BE10" i="1"/>
  <c r="AP37" i="1" l="1"/>
  <c r="AO37" i="1"/>
  <c r="AP36" i="1"/>
  <c r="AO36" i="1"/>
  <c r="AP35" i="1"/>
  <c r="AO35" i="1"/>
  <c r="AP34" i="1"/>
  <c r="AO34" i="1"/>
  <c r="AP33" i="1"/>
  <c r="AO33" i="1"/>
  <c r="AP32" i="1"/>
  <c r="AO32" i="1"/>
  <c r="AP31" i="1"/>
  <c r="AO31" i="1"/>
  <c r="AP30" i="1"/>
  <c r="AO30" i="1"/>
  <c r="AP29" i="1"/>
  <c r="AO29" i="1"/>
  <c r="AP28" i="1"/>
  <c r="AO28" i="1"/>
  <c r="AP27" i="1"/>
  <c r="AO27" i="1"/>
  <c r="AP26" i="1"/>
  <c r="AO26" i="1"/>
  <c r="AP25" i="1"/>
  <c r="AO25" i="1"/>
  <c r="AP24" i="1"/>
  <c r="AO24" i="1"/>
  <c r="AP23" i="1"/>
  <c r="AO23" i="1"/>
  <c r="AP22" i="1"/>
  <c r="AO22" i="1"/>
  <c r="AP21" i="1"/>
  <c r="AO21" i="1"/>
  <c r="AP20" i="1"/>
  <c r="AO20" i="1"/>
  <c r="AP19" i="1"/>
  <c r="AO19" i="1"/>
  <c r="AP18" i="1"/>
  <c r="AO18" i="1"/>
  <c r="AP17" i="1"/>
  <c r="AO17" i="1"/>
  <c r="AP16" i="1"/>
  <c r="AO16" i="1"/>
  <c r="AP15" i="1"/>
  <c r="AO15" i="1"/>
  <c r="AP14" i="1"/>
  <c r="AO14" i="1"/>
  <c r="AP13" i="1"/>
  <c r="AO13" i="1"/>
  <c r="AP12" i="1"/>
  <c r="AO12" i="1"/>
  <c r="AP11" i="1"/>
  <c r="AO11" i="1"/>
  <c r="AP10" i="1"/>
  <c r="AO10" i="1"/>
  <c r="AX17" i="1"/>
  <c r="AY17" i="1" s="1"/>
  <c r="BA17" i="1"/>
  <c r="AZ17" i="1" l="1"/>
  <c r="BB17" i="1" s="1"/>
  <c r="AZ44" i="1"/>
  <c r="AX44" i="1"/>
  <c r="AY44" i="1" s="1"/>
  <c r="BA44" i="1" s="1"/>
  <c r="BB44" i="1" s="1"/>
  <c r="AZ43" i="1"/>
  <c r="AX43" i="1"/>
  <c r="AY43" i="1" s="1"/>
  <c r="BA43" i="1" s="1"/>
  <c r="BB43" i="1" s="1"/>
  <c r="AZ59" i="1"/>
  <c r="AX59" i="1"/>
  <c r="AY59" i="1" s="1"/>
  <c r="BA59" i="1" s="1"/>
  <c r="BB59" i="1" s="1"/>
  <c r="AZ58" i="1"/>
  <c r="AX58" i="1"/>
  <c r="AY58" i="1" s="1"/>
  <c r="BA58" i="1" s="1"/>
  <c r="BB58" i="1" s="1"/>
  <c r="AZ57" i="1"/>
  <c r="AX57" i="1"/>
  <c r="AY57" i="1" s="1"/>
  <c r="BA57" i="1" s="1"/>
  <c r="BB57" i="1" s="1"/>
  <c r="AZ56" i="1"/>
  <c r="AX56" i="1"/>
  <c r="AY56" i="1" s="1"/>
  <c r="BA56" i="1" s="1"/>
  <c r="BB56" i="1" s="1"/>
  <c r="AZ55" i="1"/>
  <c r="AX55" i="1"/>
  <c r="AY55" i="1" s="1"/>
  <c r="BA55" i="1" s="1"/>
  <c r="BB55" i="1" s="1"/>
  <c r="AZ54" i="1"/>
  <c r="AX54" i="1"/>
  <c r="AY54" i="1" s="1"/>
  <c r="BA54" i="1" s="1"/>
  <c r="BB54" i="1" s="1"/>
  <c r="AZ53" i="1"/>
  <c r="AX53" i="1"/>
  <c r="AY53" i="1" s="1"/>
  <c r="BA53" i="1" s="1"/>
  <c r="BB53" i="1" s="1"/>
  <c r="AZ52" i="1"/>
  <c r="AX52" i="1"/>
  <c r="AY52" i="1" s="1"/>
  <c r="BA52" i="1" s="1"/>
  <c r="BB52" i="1" s="1"/>
  <c r="AZ51" i="1"/>
  <c r="AX51" i="1"/>
  <c r="AY51" i="1" s="1"/>
  <c r="BA51" i="1" s="1"/>
  <c r="BB51" i="1" s="1"/>
  <c r="AZ50" i="1"/>
  <c r="AX50" i="1"/>
  <c r="AY50" i="1" s="1"/>
  <c r="BA50" i="1" s="1"/>
  <c r="BB50" i="1" s="1"/>
  <c r="AZ49" i="1"/>
  <c r="AX49" i="1"/>
  <c r="AY49" i="1" s="1"/>
  <c r="BA49" i="1" s="1"/>
  <c r="BB49" i="1" s="1"/>
  <c r="AZ48" i="1"/>
  <c r="AX48" i="1"/>
  <c r="AY48" i="1" s="1"/>
  <c r="BA48" i="1" s="1"/>
  <c r="BB48" i="1" s="1"/>
  <c r="AZ47" i="1"/>
  <c r="AX47" i="1"/>
  <c r="AY47" i="1" s="1"/>
  <c r="BA47" i="1" s="1"/>
  <c r="BB47" i="1" s="1"/>
  <c r="AZ42" i="1" l="1"/>
  <c r="AX42" i="1"/>
  <c r="AY42" i="1" s="1"/>
  <c r="AZ41" i="1"/>
  <c r="AX41" i="1"/>
  <c r="AY41" i="1" s="1"/>
  <c r="AX38" i="1"/>
  <c r="AY38" i="1" s="1"/>
  <c r="AZ38" i="1"/>
  <c r="AX39" i="1"/>
  <c r="AY39" i="1" s="1"/>
  <c r="BA39" i="1" s="1"/>
  <c r="BB39" i="1" s="1"/>
  <c r="AZ39" i="1"/>
  <c r="AX40" i="1"/>
  <c r="AY40" i="1" s="1"/>
  <c r="BA40" i="1" s="1"/>
  <c r="BB40" i="1" s="1"/>
  <c r="AZ40" i="1"/>
  <c r="AX45" i="1"/>
  <c r="AY45" i="1" s="1"/>
  <c r="BA45" i="1" s="1"/>
  <c r="BB45" i="1" s="1"/>
  <c r="AZ45" i="1"/>
  <c r="AX46" i="1"/>
  <c r="AY46" i="1" s="1"/>
  <c r="AZ46" i="1"/>
  <c r="E59" i="1"/>
  <c r="E58" i="1"/>
  <c r="E57" i="1"/>
  <c r="E56" i="1"/>
  <c r="E55" i="1"/>
  <c r="E54" i="1"/>
  <c r="E53" i="1"/>
  <c r="E52" i="1"/>
  <c r="E51" i="1"/>
  <c r="E50" i="1"/>
  <c r="E49" i="1"/>
  <c r="E48" i="1"/>
  <c r="E47" i="1"/>
  <c r="E46" i="1"/>
  <c r="E45" i="1"/>
  <c r="E44" i="1"/>
  <c r="E43" i="1"/>
  <c r="E42" i="1"/>
  <c r="E41" i="1"/>
  <c r="E40" i="1"/>
  <c r="E39" i="1"/>
  <c r="E38" i="1"/>
  <c r="BA46" i="1" l="1"/>
  <c r="BB46" i="1" s="1"/>
  <c r="BA42" i="1"/>
  <c r="BB42" i="1" s="1"/>
  <c r="BA41" i="1"/>
  <c r="BB41" i="1" s="1"/>
  <c r="BA38" i="1"/>
  <c r="BB38" i="1" s="1"/>
  <c r="AZ35" i="1"/>
  <c r="AX35" i="1"/>
  <c r="AY35" i="1" s="1"/>
  <c r="BA35" i="1" s="1"/>
  <c r="BB35" i="1" s="1"/>
  <c r="AX34" i="1" l="1"/>
  <c r="AY34" i="1" s="1"/>
  <c r="BA34" i="1" s="1"/>
  <c r="BB34" i="1" s="1"/>
  <c r="AX33" i="1"/>
  <c r="AY33" i="1" s="1"/>
  <c r="BA33" i="1" s="1"/>
  <c r="BB33" i="1" s="1"/>
  <c r="AX32" i="1"/>
  <c r="AY32" i="1" s="1"/>
  <c r="BA32" i="1" s="1"/>
  <c r="BB32" i="1" s="1"/>
  <c r="AX31" i="1"/>
  <c r="AY31" i="1" s="1"/>
  <c r="BA31" i="1" s="1"/>
  <c r="BB31" i="1" s="1"/>
  <c r="AZ32" i="1" l="1"/>
  <c r="AZ34" i="1"/>
  <c r="AZ31" i="1"/>
  <c r="AZ33" i="1"/>
  <c r="AX26" i="1"/>
  <c r="AY26" i="1" s="1"/>
  <c r="BA26" i="1"/>
  <c r="AZ26" i="1" l="1"/>
  <c r="BB26" i="1" s="1"/>
  <c r="AX37" i="1" l="1"/>
  <c r="AY37" i="1" s="1"/>
  <c r="BA37" i="1" s="1"/>
  <c r="AX36" i="1"/>
  <c r="AY36" i="1" s="1"/>
  <c r="AZ36" i="1" s="1"/>
  <c r="AX30" i="1"/>
  <c r="AY30" i="1" s="1"/>
  <c r="AX29" i="1"/>
  <c r="AY29" i="1" s="1"/>
  <c r="AX28" i="1"/>
  <c r="AY28" i="1" s="1"/>
  <c r="AX27" i="1"/>
  <c r="AY27" i="1" s="1"/>
  <c r="AX25" i="1"/>
  <c r="AY25" i="1" s="1"/>
  <c r="AX24" i="1"/>
  <c r="AY24" i="1" s="1"/>
  <c r="BA23" i="1"/>
  <c r="AX23" i="1"/>
  <c r="AY23" i="1" s="1"/>
  <c r="AZ23" i="1" s="1"/>
  <c r="AX22" i="1"/>
  <c r="AY22" i="1" s="1"/>
  <c r="AX21" i="1"/>
  <c r="AY21" i="1" s="1"/>
  <c r="BA20" i="1"/>
  <c r="AX20" i="1"/>
  <c r="AY20" i="1" s="1"/>
  <c r="AX19" i="1"/>
  <c r="AY19" i="1" s="1"/>
  <c r="AX18" i="1"/>
  <c r="AY18" i="1" s="1"/>
  <c r="AX16" i="1"/>
  <c r="AY16" i="1" s="1"/>
  <c r="AX15" i="1"/>
  <c r="AY15" i="1" s="1"/>
  <c r="AX14" i="1"/>
  <c r="AY14" i="1" s="1"/>
  <c r="AX13" i="1"/>
  <c r="AY13" i="1" s="1"/>
  <c r="AX12" i="1"/>
  <c r="AY12" i="1" s="1"/>
  <c r="AX11" i="1"/>
  <c r="AY11" i="1" s="1"/>
  <c r="BA11" i="1" s="1"/>
  <c r="AX10" i="1"/>
  <c r="AY10" i="1" s="1"/>
  <c r="BA10" i="1" l="1"/>
  <c r="AZ10" i="1"/>
  <c r="BA12" i="1"/>
  <c r="BA14" i="1"/>
  <c r="BA16" i="1"/>
  <c r="BA19" i="1"/>
  <c r="BA21" i="1"/>
  <c r="BA24" i="1"/>
  <c r="BB24" i="1" s="1"/>
  <c r="AZ24" i="1"/>
  <c r="BA27" i="1"/>
  <c r="BA36" i="1"/>
  <c r="BB36" i="1" s="1"/>
  <c r="BA22" i="1"/>
  <c r="BB22" i="1" s="1"/>
  <c r="AZ22" i="1"/>
  <c r="BA29" i="1"/>
  <c r="BB29" i="1" s="1"/>
  <c r="AZ29" i="1"/>
  <c r="BA13" i="1"/>
  <c r="BA15" i="1"/>
  <c r="BA18" i="1"/>
  <c r="BB23" i="1"/>
  <c r="BA25" i="1"/>
  <c r="BA28" i="1"/>
  <c r="BA30" i="1"/>
  <c r="BB30" i="1" s="1"/>
  <c r="AZ30" i="1"/>
  <c r="AZ19" i="1"/>
  <c r="AZ11" i="1"/>
  <c r="BB11" i="1" s="1"/>
  <c r="AZ28" i="1"/>
  <c r="BB28" i="1" s="1"/>
  <c r="AZ27" i="1"/>
  <c r="AZ25" i="1"/>
  <c r="BB25" i="1" s="1"/>
  <c r="AZ21" i="1"/>
  <c r="AZ20" i="1"/>
  <c r="BB20" i="1" s="1"/>
  <c r="AZ18" i="1"/>
  <c r="BB18" i="1" s="1"/>
  <c r="AZ16" i="1"/>
  <c r="BB16" i="1" s="1"/>
  <c r="AZ15" i="1"/>
  <c r="AZ14" i="1"/>
  <c r="BB14" i="1" s="1"/>
  <c r="AZ13" i="1"/>
  <c r="AZ12" i="1"/>
  <c r="AZ37" i="1"/>
  <c r="BB37" i="1" s="1"/>
  <c r="BB15" i="1" l="1"/>
  <c r="BB21" i="1"/>
  <c r="BB12" i="1"/>
  <c r="BB10" i="1"/>
  <c r="BB13" i="1"/>
  <c r="BB27" i="1"/>
  <c r="BB19" i="1"/>
  <c r="BE34" i="1" l="1"/>
  <c r="BE32" i="1"/>
  <c r="BE33" i="1"/>
  <c r="BE31" i="1"/>
  <c r="BE22" i="1" l="1"/>
  <c r="BE24" i="1"/>
  <c r="BE29" i="1"/>
  <c r="BE30" i="1"/>
  <c r="BE35" i="1"/>
  <c r="BE23" i="1" l="1"/>
  <c r="BE36" i="1"/>
</calcChain>
</file>

<file path=xl/sharedStrings.xml><?xml version="1.0" encoding="utf-8"?>
<sst xmlns="http://schemas.openxmlformats.org/spreadsheetml/2006/main" count="1307" uniqueCount="457">
  <si>
    <t>No. solicitud</t>
  </si>
  <si>
    <t>fecha de solicitud</t>
  </si>
  <si>
    <t>Detalle de la fuente</t>
  </si>
  <si>
    <t>Código o capítulo</t>
  </si>
  <si>
    <t>(DD-MM-AA)</t>
  </si>
  <si>
    <t>(Seleccione de la lista desplegable)</t>
  </si>
  <si>
    <t>(Utilice cualquier técnica: 5 ¿por qué?, espina pescado, lluvia de ideas etc.)</t>
  </si>
  <si>
    <t>ESTABLECIMIENTO ACCIONES DE MEJORA</t>
  </si>
  <si>
    <t>ACCIÓN</t>
  </si>
  <si>
    <t>(Cantidad de actividades de la acción - Columna J).</t>
  </si>
  <si>
    <t>Tipo de acción Propuesta</t>
  </si>
  <si>
    <t>Área responsable de ejecución</t>
  </si>
  <si>
    <t>Fórmula del indicador</t>
  </si>
  <si>
    <t>(Información automática)</t>
  </si>
  <si>
    <t>(Formule acorde con cantidad de actividades de la Columna K)</t>
  </si>
  <si>
    <t>Origen Externo</t>
  </si>
  <si>
    <t>Ente externo</t>
  </si>
  <si>
    <t>Corrección</t>
  </si>
  <si>
    <t>Correctiva</t>
  </si>
  <si>
    <t>Preventiva</t>
  </si>
  <si>
    <t>% que se espera alcanzar de la meta</t>
  </si>
  <si>
    <t>Fecha terminación</t>
  </si>
  <si>
    <t>Fecha de inicio</t>
  </si>
  <si>
    <t>(Asignado por la Oficina de Control Interno)</t>
  </si>
  <si>
    <t>Contabilidad</t>
  </si>
  <si>
    <t>Tesorería</t>
  </si>
  <si>
    <t>Presupuesto</t>
  </si>
  <si>
    <t>Sistemas</t>
  </si>
  <si>
    <t>Planeación</t>
  </si>
  <si>
    <t>CIERRES ACCION / HALLAZGO</t>
  </si>
  <si>
    <t>Estado de la acción</t>
  </si>
  <si>
    <t>(Relacione los documentos  que soportan y evidencian avances de ejecución)</t>
  </si>
  <si>
    <t>(No. actividades realizadas de las indicadas en la columna K).</t>
  </si>
  <si>
    <t>(Cálculo automático)</t>
  </si>
  <si>
    <t>(Información del análisis adelantado por el auditor que realizó el seguimiento)</t>
  </si>
  <si>
    <t>(Resultado automático)</t>
  </si>
  <si>
    <t>De mejora</t>
  </si>
  <si>
    <t>Universo</t>
  </si>
  <si>
    <t>Detalle de Actividades para ejecutar la acción</t>
  </si>
  <si>
    <t>Director Operativo</t>
  </si>
  <si>
    <t>Subdirector Financiero</t>
  </si>
  <si>
    <t>Coordinador Jurídico</t>
  </si>
  <si>
    <t xml:space="preserve">Subdirector Administrativo </t>
  </si>
  <si>
    <t>Técnico de Servicios Administrativos</t>
  </si>
  <si>
    <t>Secretario General</t>
  </si>
  <si>
    <t>Coordinador de Programación</t>
  </si>
  <si>
    <t>Coordinador Técnico</t>
  </si>
  <si>
    <t>RESPONSABLE: CONTROL INTERNO</t>
  </si>
  <si>
    <t>PLAN DE MEJORAMIENTO</t>
  </si>
  <si>
    <t>Gerente General</t>
  </si>
  <si>
    <t>Jefe Oficina de Control Interno</t>
  </si>
  <si>
    <t>Gerencia General</t>
  </si>
  <si>
    <t>Oficina de Control Interno</t>
  </si>
  <si>
    <t>Coordinación de Prensa y Comunicaciones</t>
  </si>
  <si>
    <t>Dirección Operativa</t>
  </si>
  <si>
    <t>Secretaría General</t>
  </si>
  <si>
    <t>Coordinación de Producción</t>
  </si>
  <si>
    <t>Coordinación de Programación</t>
  </si>
  <si>
    <t>Coordinación Técnica</t>
  </si>
  <si>
    <t>Ventas y Mercadeo</t>
  </si>
  <si>
    <t>Subdirección Financiera</t>
  </si>
  <si>
    <t>Subdirección Administrativa</t>
  </si>
  <si>
    <t>Servicios Administrativos</t>
  </si>
  <si>
    <t>Coordinador de Producción</t>
  </si>
  <si>
    <t>Subdirector Administrativo</t>
  </si>
  <si>
    <t>Cargo del Líder proceso</t>
  </si>
  <si>
    <t>CÓDIGO: CCSE-FT-019</t>
  </si>
  <si>
    <t>Coordinador de Prensa y Comunicaciones</t>
  </si>
  <si>
    <t>Nelson Jairo Rincón Martínez</t>
  </si>
  <si>
    <t>Atención al Ciudadano</t>
  </si>
  <si>
    <t>Cargo del responsable de ejecución</t>
  </si>
  <si>
    <t>Meta de la acción</t>
  </si>
  <si>
    <t>(Detalle el resultado que se espera obtener)</t>
  </si>
  <si>
    <t xml:space="preserve">No. Solicitud </t>
  </si>
  <si>
    <t>Fuente de Hallazgo</t>
  </si>
  <si>
    <t>Proceso</t>
  </si>
  <si>
    <t xml:space="preserve">Tipo de acción </t>
  </si>
  <si>
    <t xml:space="preserve">Lider del Proceso </t>
  </si>
  <si>
    <t xml:space="preserve">Área responsable </t>
  </si>
  <si>
    <t xml:space="preserve">Cargo del líder de área responsable </t>
  </si>
  <si>
    <t>Meta</t>
  </si>
  <si>
    <t xml:space="preserve">Actividades </t>
  </si>
  <si>
    <t>Acción Fomulada</t>
  </si>
  <si>
    <t xml:space="preserve">Auditor </t>
  </si>
  <si>
    <t xml:space="preserve">Cierre Hallazgo </t>
  </si>
  <si>
    <t xml:space="preserve">Origen Interno </t>
  </si>
  <si>
    <t>Planeación Estratégica</t>
  </si>
  <si>
    <t>Gerente</t>
  </si>
  <si>
    <t>Si</t>
  </si>
  <si>
    <t>Gestión de Comunicaciones</t>
  </si>
  <si>
    <t>No</t>
  </si>
  <si>
    <t>Néstor Fernando Avella Avella</t>
  </si>
  <si>
    <t>Diseño y Creación de Contenidos</t>
  </si>
  <si>
    <t>Profesional Universitario de Planeación</t>
  </si>
  <si>
    <t xml:space="preserve">José Leonardo Ibarra Quiroga </t>
  </si>
  <si>
    <t>Comercialización</t>
  </si>
  <si>
    <t>Gloria Marcela Morales Páez</t>
  </si>
  <si>
    <t>Producción de Televisión</t>
  </si>
  <si>
    <t xml:space="preserve">Jizeth Hael González Ramírez </t>
  </si>
  <si>
    <t>Emisión de Contenidos</t>
  </si>
  <si>
    <t>Gestión Financiera y Facturación</t>
  </si>
  <si>
    <t>Gestión Jurídica y Contractual</t>
  </si>
  <si>
    <t>Gestión de Recursos y Administración de la Información</t>
  </si>
  <si>
    <t>Gestión de Talento Humano</t>
  </si>
  <si>
    <t>Profesional Universitario de Ventas y Mercadeo</t>
  </si>
  <si>
    <t>Atención al Usuario y Defensor del Televidente</t>
  </si>
  <si>
    <t>Coordinación Jurídica</t>
  </si>
  <si>
    <t>Control, Seguimiento y Evaluación</t>
  </si>
  <si>
    <t>Proceso de Participación Ciudadana y Control Social</t>
  </si>
  <si>
    <t>Prestación/Emisión Servicio de Televisión</t>
  </si>
  <si>
    <t>Profesional Universitario de Contabilidad</t>
  </si>
  <si>
    <t>Profesional Universitario de Tesoreria</t>
  </si>
  <si>
    <t>Profesional Universitario de Presupuesto</t>
  </si>
  <si>
    <t>Facturación</t>
  </si>
  <si>
    <t>Profesional Universitario de Facturación</t>
  </si>
  <si>
    <t xml:space="preserve">Talento Humano </t>
  </si>
  <si>
    <t>Profesional Universitario de Recursos Humanos</t>
  </si>
  <si>
    <t>Profesional Universitario de Sistemas</t>
  </si>
  <si>
    <t>Delegado para la Atención al Ciudadano</t>
  </si>
  <si>
    <t>Archivo</t>
  </si>
  <si>
    <t>Responsable de Archivo</t>
  </si>
  <si>
    <t xml:space="preserve">Cargo responsable </t>
  </si>
  <si>
    <t>Líder responsable</t>
  </si>
  <si>
    <t>Jefe Oficina de Control Interno Interno</t>
  </si>
  <si>
    <t xml:space="preserve">Director Operativo </t>
  </si>
  <si>
    <t>Fechas 2018</t>
  </si>
  <si>
    <t>Observaciones</t>
  </si>
  <si>
    <t>(Información del análisis del estado de la acción)</t>
  </si>
  <si>
    <t>VERSIÓN: 8</t>
  </si>
  <si>
    <t>FECHA DE APROBACIÓN: 24/04/2018</t>
  </si>
  <si>
    <t>IDENTIFICACIÓN DE LA OBSERVACIÓN Y/O HALLAZGO</t>
  </si>
  <si>
    <t>Fuente de la Observación y/o hallazgo</t>
  </si>
  <si>
    <t>(Nombre completo del informe origen de la observación y/o hallazgo)</t>
  </si>
  <si>
    <t>(Identificación de la observación y/o hallazgo, en el informe)</t>
  </si>
  <si>
    <t>Observación y/o Hallazgo detectado</t>
  </si>
  <si>
    <t>(Transcripción de la observación y/o hallazgo)</t>
  </si>
  <si>
    <t>(Detalle todas las actividades que ejecutarán para eliminar la(s) causa(s) de la(s) observación(es) y/o hallazgo(s))</t>
  </si>
  <si>
    <t>Causa(s) de la observación y/o hallazgo</t>
  </si>
  <si>
    <t>Cierre de la observación y/o Hallazgo</t>
  </si>
  <si>
    <t>Auditor que cierra la observación y/o hallazgo</t>
  </si>
  <si>
    <t>(Escriba el nombre del Auditor que realiza el seguimiento)</t>
  </si>
  <si>
    <t>(Escriba el nombre del Auditor que cierra la observación)</t>
  </si>
  <si>
    <t>Auxiliar de Atención al Ciudadano</t>
  </si>
  <si>
    <t xml:space="preserve">Líder Gestión Doumental </t>
  </si>
  <si>
    <t>ABIERTA</t>
  </si>
  <si>
    <t>CERRADA</t>
  </si>
  <si>
    <t>Fecha de la observación y/o hallazgo</t>
  </si>
  <si>
    <t>Coordinación jurídica</t>
  </si>
  <si>
    <t>Subdirección financiera - contabilidad</t>
  </si>
  <si>
    <t>Jizeth González</t>
  </si>
  <si>
    <t>Informe Final Auditoría de Regularidad PAD 2018</t>
  </si>
  <si>
    <t xml:space="preserve">3.1.3.2.1 </t>
  </si>
  <si>
    <t xml:space="preserve">3.1.3.2.2 </t>
  </si>
  <si>
    <t xml:space="preserve">3.1.3.2.3 </t>
  </si>
  <si>
    <t xml:space="preserve">3.1.3.2.4 </t>
  </si>
  <si>
    <t xml:space="preserve">3.1.3.2.5 </t>
  </si>
  <si>
    <t xml:space="preserve">3.1.3.3.1 </t>
  </si>
  <si>
    <t xml:space="preserve">3.1.3.3.4 </t>
  </si>
  <si>
    <t xml:space="preserve">3.1.3.3.5 </t>
  </si>
  <si>
    <t xml:space="preserve">3.1.3.3.6 </t>
  </si>
  <si>
    <t xml:space="preserve">3.1.3.3.7 </t>
  </si>
  <si>
    <t xml:space="preserve">3.1.3.3.8 </t>
  </si>
  <si>
    <t xml:space="preserve">3.1.3.3.9 </t>
  </si>
  <si>
    <t xml:space="preserve">3.1.3.3.12 </t>
  </si>
  <si>
    <t xml:space="preserve">3.1.3.3.14 </t>
  </si>
  <si>
    <t xml:space="preserve">3.1.3.3.15 </t>
  </si>
  <si>
    <t xml:space="preserve">3.1.3.3.17 </t>
  </si>
  <si>
    <t xml:space="preserve">3.1.4.1.1.1 </t>
  </si>
  <si>
    <t xml:space="preserve">3.3.3.5.1 </t>
  </si>
  <si>
    <t xml:space="preserve">Presunto incumplimiento  en el seguimiento de la acción contractual por parte de los supervisores, toda vez que no reposan en las carpetas contractuales informes parciales de supervisión y no se encuentra soporte material de las acciones reportadas por los Contratistas. </t>
  </si>
  <si>
    <t>Presunto incumplimiento  en el seguimiento de la acción contractual por parte de los supervisores, toda vez que no reposan en las carpetas contractuales informes parciales y por posible inobservancia en lo pactado. (Obligaciones contractuales)</t>
  </si>
  <si>
    <t xml:space="preserve">Carencia de un  procedimiento que establezca la evaluación y criterios a tener en cuenta para la contratación de proyectos cuando la modalidad  sea la Iniciativa Particular </t>
  </si>
  <si>
    <t xml:space="preserve">Carencia de un  procedimiento que establezca la evaluación y criterios a tener en cuenta para la contratación de proyectos cuando la modalidad de sea la Iniciativa Particular </t>
  </si>
  <si>
    <t xml:space="preserve">Falta de Liquidación de contratos </t>
  </si>
  <si>
    <t xml:space="preserve">Inadecuada supervisión de los contratos </t>
  </si>
  <si>
    <t>Se encontró por parte de la contraloría que se facturó un mayor valor de IVA en la adición al contrato 1139 de 2017, en cuanto al montaje y desmontaje.</t>
  </si>
  <si>
    <t>Se evidenció por parte de la contraloría que no se contaba con un registro exacto de las personas que trabajaron como operadores logísticos dentro del contrato.</t>
  </si>
  <si>
    <t>Se evidenció por parte de la Contraloría que no se cumplió con la fecha de entrega establecida en el contrato de los 13.000 kits de seguridad; no obstante el requerimiento fue cumplido a satisfacción.</t>
  </si>
  <si>
    <t>Imprecisión en el señalamiento de los factores de selección de los Contratistas</t>
  </si>
  <si>
    <t>Se evidenció por parte de la contraloría debilidades en los registros de soporte de los contratos realizados; específicamente dentro de la ejecución de los eventos con sintonizar medios (contrato 1450 de 2017).</t>
  </si>
  <si>
    <t>Se evidenció por parte de la contraloría debilidades en los registros de soporte de los contratos realizados; específicamente dentro de la ejecución del contrato con Corferias para la realización del evento "Expopet" (Contrato 1710 de 2017).</t>
  </si>
  <si>
    <t>Se evidenció por parte de la contraloría debilidades en los registros de soporte de los contratos realizados; específicamente dentro de la ejecución del contrato con Colombia Gourmet para el evento "envejecer felices" (contrato 1842 de 2017).</t>
  </si>
  <si>
    <t>Se evidenció por parte de la contraloría ejecución de actividades previas a la suscripción del contrato, específicamente sobre el contrato con Jaime Dussan para operación, logística, montaje y desmontaje de Festivales al parque (contrato 1505 de 2017)</t>
  </si>
  <si>
    <t>Baja ejecución del presupuesto de ingresos corrientes derivados de la venta de servicios de Canal Capital.</t>
  </si>
  <si>
    <t>Deficiencia en explicaciones en las notas y revelaciones de los Estados Financieros que indiquen la razón de los saldos existentes en la cuenta de Subvenciones por pagar</t>
  </si>
  <si>
    <t>Remitir mediante memorando a la coordinación jurídica los soportes de ejecución del contrato 534-2016 para que puedan ser incluidos en el expediente contractual.</t>
  </si>
  <si>
    <t>Modificar el formato de Informe de Supervisión para efectos de incluir dentro del formato descripción de los informes parciales de ejecución con los que se realizaron los pagos en desarrollo de esa ejecución e incluir también la descripción de los anexos en donde se evidencie los productos  o las actividades realizadas por cada Contratista.</t>
  </si>
  <si>
    <t xml:space="preserve">Socializar el formato de Informe de Supervisión final a los supervisores a las personas que apoyan la supervisión a través de comunicaciones electrónicas, mediante una campaña que lleve consigo un instructivo y avisos en la forma de utilizar el formato.  </t>
  </si>
  <si>
    <t xml:space="preserve">Modificar el formato de Informe de Supervisión para efectos de incluir dentro del formato descripción de los informes parciales de ejecución con los que se realizaron los pagos en desarrollo de esa ejecución e incluir también la descripción de los anexos en donde se evidencie los productos  o las actividades realizadas por cada Contratista conforme a las obligaciones pactadas. </t>
  </si>
  <si>
    <t xml:space="preserve">Socializar el formato de Informe de Supervisión final a los supervisores y a las personas que apoyan la supervisión a través de comunicaciones electrónicas, mediante una campaña que lleve consigo un instructivo y avisos en la forma de utilizar el formato.  </t>
  </si>
  <si>
    <t xml:space="preserve">Elaborar un procedimiento que establezca  los criterios de escogencia de los proyectos audiovisuales recibidos en Canal Capital como Iniciativa Particular </t>
  </si>
  <si>
    <t xml:space="preserve">Socializar el procedimiento que establece los criterios de escogencia de los proyectos audiovisuales recibidos en Canal Capital como Iniciativa Particular </t>
  </si>
  <si>
    <t xml:space="preserve">Realizar un informe sobre los contratos suscritos durante las vigencias 2016 y 2017, cuyo clausulado incluya la liquidación de los contratos para efectos de establecer en cuáles procede o no la liquidación. </t>
  </si>
  <si>
    <t>Proceder a la elaboración de las actas de liquidación correspondientes a las vigencias 2016-2017</t>
  </si>
  <si>
    <t>Incluir en el procedimiento de nuevos negocios puntos de control, relacionados con la revisión de los valores de IVA pagados por los servicios de los contratistas.</t>
  </si>
  <si>
    <t>Implementar un documento de control (formato), en el cual la entidad pueda evidenciar el número total de personal contratado en la realización de actividades donde se involucre equipo logístico y otros donde aplique.</t>
  </si>
  <si>
    <t>Incluir en el procedimiento de nuevos negocios un punto de control, en el que se establezca que en los contratos de suministro se definirán fechas límite de entrega sólo en los casos en que ésta afecte la ejecución exitosa del contrato.</t>
  </si>
  <si>
    <t xml:space="preserve">Efectuar conversatorio con cada una de las áreas del  Canal (Administrativa, Operativa y Gerencia) explicándoles cuáles pueden ser los factores de selección dependiendo de cada una de las modalidades señaladas en el Manual de Contratación. </t>
  </si>
  <si>
    <t xml:space="preserve">Efectuar conversatorio con cada una de las áreas del Canal (Administrativa, Operativa y Gerencia) explicándoles cuáles pueden ser los factores de selección dependiendo de cada una de las modalidades señaladas en el Manual de Contratación. </t>
  </si>
  <si>
    <t>Socializar el formato de Informe de Supervisión final a los supervisores y a las personas que apoyan la supervisión a través de comunicaciones electrónicas.</t>
  </si>
  <si>
    <t>Actualizar en el formato de control del proceso, la revisión a los registros del evento, garantizando:
- Listados de asistencia claramente diligenciados.
- Soportes fotográficos con fechas.
- Informes parciales y finales con fechas, sobre la debida ejecución.
- Actas de entrega y recibo a satisfacción debidamente firmados.
- Demás registros que den soporte de la ejecución.</t>
  </si>
  <si>
    <t>Actualizar los puntos de control dentro del procedimiento de nuevos negocios, para el debido control de los soportes a la ejecución.</t>
  </si>
  <si>
    <t>1. Actualizar en el formato de control del proceso, la revisión a los registros del evento, garantizando:
- Listados de asistencia claramente diligenciados.
- Soportes fotográficos con fechas.
- Informes parciales y finales con fechas, sobre la debida ejecución.
- Actas de entrega y recibo a satisfacción debidamente firmados.
- Demás registros que den soporte de la ejecución.</t>
  </si>
  <si>
    <t>Actualizar los puntos de control dentro del procedimiento, para el debido control de los soportes a la ejecución.</t>
  </si>
  <si>
    <t>Actualizar el procedimiento de nuevos negocios, con la inclusión de puntos de control sobre la verificación de las actividades de los informes de los contratistas y/o proveedores.</t>
  </si>
  <si>
    <t>Establecer  las  estrategias comerciales para el cumplimiento de las partidas apropiadas en ingresos corrientes en el presupuesto de cada vigencia fiscal.</t>
  </si>
  <si>
    <t>Realizar seguimiento a la cuenta 2402 - Subvenciones por pagar en concordancia a los cierres mensuales , con el propósito de verificar y legalizar los recursos de acuerdo a los actos administrativos, detallando la explicación pertinente en las Notas y/o Revelaciones de los Estados Financieros.</t>
  </si>
  <si>
    <t>No. De actividades cumplidas /  No. De actividades programadas  1/1</t>
  </si>
  <si>
    <t>(Número de actividades realizadas/Número de actividades formuladas)</t>
  </si>
  <si>
    <t>No. De actividades cumplidas /  No. De actividades programadas  3/3</t>
  </si>
  <si>
    <t>Procedimiento actualizado.</t>
  </si>
  <si>
    <t>1. Un documento de control (formato).</t>
  </si>
  <si>
    <t>1. Procedimiento actualizado.</t>
  </si>
  <si>
    <t>1. Formato actualizado.</t>
  </si>
  <si>
    <t>Actualización de procedimiento / 1</t>
  </si>
  <si>
    <t>Procedimiento actualizado / 1</t>
  </si>
  <si>
    <t>Formato actualizado. / 1</t>
  </si>
  <si>
    <t>Actualización de procedimiento 1 1</t>
  </si>
  <si>
    <t>Documento de estrategias comerciales aprobado y socializado/  documento proyectado</t>
  </si>
  <si>
    <t>N° total de verificaciones/ Estados Financieros Emitidos (11)</t>
  </si>
  <si>
    <t>Informes de ejecución</t>
  </si>
  <si>
    <t>Modificar formato de Informe Final de Supervisión</t>
  </si>
  <si>
    <t>Socialización del formato.</t>
  </si>
  <si>
    <t xml:space="preserve">Elaboración de procedimiento </t>
  </si>
  <si>
    <t>Socialización del procedimiento</t>
  </si>
  <si>
    <t>Realizar un informe</t>
  </si>
  <si>
    <t>Elaborar liquidaciones contractuales</t>
  </si>
  <si>
    <t>Actualización de procedimiento.</t>
  </si>
  <si>
    <t>Un documento de control (formato).</t>
  </si>
  <si>
    <t xml:space="preserve">Efectuar conversatorio </t>
  </si>
  <si>
    <t>Formato actualizado.</t>
  </si>
  <si>
    <t>Procedimiento actualizado</t>
  </si>
  <si>
    <t>Documento con estrategias comerciales</t>
  </si>
  <si>
    <t>Revelación de la cuenta de subvenciones por pagar</t>
  </si>
  <si>
    <t>Nuevos Negocios</t>
  </si>
  <si>
    <t>Profesional de Ventas y Mercadeo
Dirección Operativa
Nuevos Negocios</t>
  </si>
  <si>
    <t>Coordinadora de Producción</t>
  </si>
  <si>
    <t>Coordinadora Técnica</t>
  </si>
  <si>
    <t>Subdirectora Financiera
Profesional Universitario de Contabilidad</t>
  </si>
  <si>
    <t>Coordinadora General Nuevos Negocios</t>
  </si>
  <si>
    <t>Profesional de Ventas y Mercadeo
Directora Operativa
Coordinadora General Nuevos Negocios</t>
  </si>
  <si>
    <t>Hallazgo administrativo con presunta incidencia disciplinaria, por posible incumplimiento a la supervisión en el seguimiento de la acción contractual.</t>
  </si>
  <si>
    <t>Hallazgo administrativo con presunta incidencia disciplinaria, por posible inobservancia a lo pactado, para la gestión de los contratos nos. 502 y 528 de 2016 y de supervisión en el seguimiento de la acción contractual.</t>
  </si>
  <si>
    <t>Hallazgo administrativo, por la carencia de un procedimiento que establezca la evaluación y criterios a tener en cuenta para la contratación de proyectos o iniciativas particulares que fortalezcan la parrilla de programación del canal capital.</t>
  </si>
  <si>
    <t>Hallazgo administrativo con presunta incidencia disciplinaria por no encontrarse liquidado el contrato de prestación de servicios no. 788 de 2016.</t>
  </si>
  <si>
    <t>Hallazgo administrativo con ocasión a que no existe soporte físico ni digital de las actas de liquidación pactadas en las cláusulas de los contratos 363 y 334 de 2016. Dando incumplimiento a las obligaciones contractuales enmarcadas y al decreto 1082 de 2015, respecto de la publicidad de los contratos.</t>
  </si>
  <si>
    <t>Hallazgo administrativo con presunta incidencia disciplinaria al evidenciarse una supervisión inadecuada y no técnica a los siguientes contratos suscritos en la vigencia 2017, relacionados con la visita del papa francisco a la ciudad de Bogotá en septiembre del 2017.</t>
  </si>
  <si>
    <t>Hallazgo administrativo con presunta incidencia disciplinaria y fiscal al cancelarse mayor valor al contratista en relación a la factura no. 3887 correspondiente al pago por concepto de la adición del contrato no. 1139 de 2017, por cuantía de $8.622.485.</t>
  </si>
  <si>
    <t>Hallazgo administrativo con presunta incidencia disciplinaria y fiscal al no demostrarse la prestación del servicio de diferentes operadores logísticos requeridos en el parque simón bolívar con ocasión de la misa campal del papa francisco, dentro de la ejecución del contrato de prestación de servicios no. 1223 de 2017, por cuantía de $43.840.000 millones.</t>
  </si>
  <si>
    <t>Hallazgo administrativo con presunta incidencia disciplinaria por inconsistencia presentada en la fecha de entrega de los 13.000 kits de seguridad dentro del contrato de prestación de servicios no. 1161 de 2017.</t>
  </si>
  <si>
    <t>Hallazgo administrativo con presunta incidencia disciplinaria por posibles irregularidades en selección del contratista.</t>
  </si>
  <si>
    <t>Hallazgo administrativo con presunta incidencia disciplinaria al no ejercer adecuada supervisión a la contratación celebrada con ocasión de la visita papal.</t>
  </si>
  <si>
    <t>Hallazgo administrativo con presuntas incidencias disciplinaria y fiscal en cuantía de $317.742.709, por falta de evidencia de la ejecución contractual.</t>
  </si>
  <si>
    <t>Hallazgo administrativo con presuntas incidencias disciplinaria y fiscal en cuantía de $444.968.275, por falta de evidencia de la ejecución contractual.</t>
  </si>
  <si>
    <t>Hallazgo administrativo con presuntas incidencias disciplinaria y fiscal en cuantía de $376.706.400, por falta de evidencia de la ejecución contractual.</t>
  </si>
  <si>
    <t>Hallazgo administrativo con presuntas incidencias penal y disciplinaria, por legalización de hechos cumplidos.</t>
  </si>
  <si>
    <t>Hallazgo administrativo, por falta de planeación y gestión para cumplir con asignación y manejo de recursos; además falta de gestión para el recaudo de recursos propios en la ejecución de presupuesto de ingresos.</t>
  </si>
  <si>
    <t>Hallazgo administrativo por falta de gestión administrativa para legalizar oportunamente los recursos girados por la autoridad nacional de televisión - ANTV a canal capital que fueron ejecutados durante la vigencia 2017 por valor de $72.9 millones.</t>
  </si>
  <si>
    <t>TERMINADA</t>
  </si>
  <si>
    <t>EN PROCESO</t>
  </si>
  <si>
    <t>SIN INICIAR</t>
  </si>
  <si>
    <t>3. % avance en ejecución de la meta</t>
  </si>
  <si>
    <t>5. Estado de la acción</t>
  </si>
  <si>
    <t>3. Actividades realizadas  a la fecha</t>
  </si>
  <si>
    <t>Fechas 2019</t>
  </si>
  <si>
    <t>6. Auditor que realizó el seguimiento</t>
  </si>
  <si>
    <t>4. Alerta</t>
  </si>
  <si>
    <t>1. Fecha seguimiento</t>
  </si>
  <si>
    <t>2. Evidencias o soportes ejecución acción de mejora</t>
  </si>
  <si>
    <t>4. Resultado del indicador</t>
  </si>
  <si>
    <t>5. % avance en ejecución de la meta</t>
  </si>
  <si>
    <t>6. Alerta</t>
  </si>
  <si>
    <t>7. Análisis - Seguimiento OCI</t>
  </si>
  <si>
    <t>8. Auditor que realizó el seguimiento</t>
  </si>
  <si>
    <t>Fechas 2020</t>
  </si>
  <si>
    <t>7. Estado de la acción</t>
  </si>
  <si>
    <t>8. Análisis - Seguimiento OCI</t>
  </si>
  <si>
    <t>9. Auditor que realizó el seguimiento</t>
  </si>
  <si>
    <t>Henry Beltrán</t>
  </si>
  <si>
    <r>
      <rPr>
        <b/>
        <sz val="9"/>
        <rFont val="Tahoma"/>
        <family val="2"/>
      </rPr>
      <t>Análisis OCI</t>
    </r>
    <r>
      <rPr>
        <sz val="9"/>
        <rFont val="Tahoma"/>
        <family val="2"/>
      </rPr>
      <t xml:space="preserve">: No se remiten soportes ni reporte de ejecución  a la fecha de seguimiento que den cuenta de la acción formulada "Socializar el procedimiento que establece los criterios de escogencia de los proyectos audiovisuales recibidos en Canal Capital como Iniciativa Particular ".  No es posible determinar que se han adelantado las actividades de realización del procedimiento en el que se establezca los criterios de escogencia de los proyectos audiovisuales recibidos por Canal Capital como Iniciativa Particular. Se califica la acción con alerta </t>
    </r>
    <r>
      <rPr>
        <b/>
        <sz val="9"/>
        <rFont val="Tahoma"/>
        <family val="2"/>
      </rPr>
      <t>"Incumplida"</t>
    </r>
    <r>
      <rPr>
        <sz val="9"/>
        <rFont val="Tahoma"/>
        <family val="2"/>
      </rPr>
      <t xml:space="preserve">  dado que la fecha de vencimiento de la acción era el 25 de septiembre de 2019, se recomienda al área adelantar las actividades formuladas que permitan dar cuenta del cabal cumplimiento de lo establecido en el Plan propendiendo a la mejora continua en la gestión institucional y mitigar el inicio de procesos sancionatorios que puedan afectar la imagen del Canal de conformidad con lo establecido en el Artículo 101 de la Ley 42 de 1993. </t>
    </r>
  </si>
  <si>
    <r>
      <rPr>
        <b/>
        <sz val="9"/>
        <rFont val="Tahoma"/>
        <family val="2"/>
      </rPr>
      <t>Análisis OCI</t>
    </r>
    <r>
      <rPr>
        <sz val="9"/>
        <rFont val="Tahoma"/>
        <family val="2"/>
      </rPr>
      <t xml:space="preserve">: No se remiten soportes ni reporte de ejecución  a la fecha de seguimiento que den cuenta de la acción formulada.  No es posible determinar que se han adelantado las actividades de realización de las actas de liquidación correspondientes a las vigencias 2016-2017. Se califica la acción con alerta </t>
    </r>
    <r>
      <rPr>
        <b/>
        <sz val="9"/>
        <rFont val="Tahoma"/>
        <family val="2"/>
      </rPr>
      <t>"Incumplida</t>
    </r>
    <r>
      <rPr>
        <sz val="9"/>
        <rFont val="Tahoma"/>
        <family val="2"/>
      </rPr>
      <t xml:space="preserve">"  dado que la fecha de vencimiento de la acción era el 25 de septiembre de 2019, se recomienda al área adelantar las actividades formuladas que permitan dar cuenta del cabal cumplimiento de lo establecido en el Plan propendiendo a la mejora continua en la gestión institucional y mitigar el inicio de procesos sancionatorios que puedan afectar la imagen del Canal de conformidad con lo establecido en el Artículo 101 de la Ley 42 de 1993. </t>
    </r>
  </si>
  <si>
    <r>
      <t xml:space="preserve">Análisis OCI: </t>
    </r>
    <r>
      <rPr>
        <sz val="9"/>
        <rFont val="Tahoma"/>
        <family val="2"/>
      </rPr>
      <t xml:space="preserve">Se realizó mesa de trabajo el 16-01-2020 con el área de Nuevos Negocios, con el fin de verificar la aplicación del formato actualizado para proceder el cierre de la acción; en razón de lo anterior, se solicitaron las órdenes de pago de doce (12) contratos tomados al azar: 737/2019 - 833/2019 - 840/2019 - 791/2019 - 729/2019 - 797/2019 - 930/2019 - 906/2019 - 913/2019 - 884/2019 - 864/2019 - 694/2019, observando que se aplica el formato MCOM-FT-01 LISTA DE CHEQUEO CUMPLIMIENTO DE REQUISITOS CONTRACTUALES con fecha del 23/03/2018, la cual a la fecha no se encuentra vigente, así mismo, se evidenció que el formato es modificado a la necesidad del productor, alterando la estructura diseñada para su diligenciamiento. 
Teniendo en cuenta lo observado, se mantiene la acción del seguimiento anterior como </t>
    </r>
    <r>
      <rPr>
        <b/>
        <sz val="9"/>
        <rFont val="Tahoma"/>
        <family val="2"/>
      </rPr>
      <t>"Terminada"</t>
    </r>
    <r>
      <rPr>
        <sz val="9"/>
        <rFont val="Tahoma"/>
        <family val="2"/>
      </rPr>
      <t xml:space="preserve"> con estado </t>
    </r>
    <r>
      <rPr>
        <b/>
        <sz val="9"/>
        <rFont val="Tahoma"/>
        <family val="2"/>
      </rPr>
      <t xml:space="preserve">"Abierta" </t>
    </r>
    <r>
      <rPr>
        <sz val="9"/>
        <rFont val="Tahoma"/>
        <family val="2"/>
      </rPr>
      <t xml:space="preserve">toda vez que no fue posible verificar la correcta implementación del formato creado. </t>
    </r>
  </si>
  <si>
    <t>2. Análisis - Seguimiento OCI</t>
  </si>
  <si>
    <r>
      <rPr>
        <b/>
        <sz val="9"/>
        <rFont val="Tahoma"/>
        <family val="2"/>
      </rPr>
      <t xml:space="preserve">Análisis OCI: </t>
    </r>
    <r>
      <rPr>
        <sz val="9"/>
        <rFont val="Tahoma"/>
        <family val="2"/>
      </rPr>
      <t xml:space="preserve">La Oficina de Control Interno remitió Memorando 2915 del 29 de noviembre de 2019 en el que se realizaron recomendaciones frente a la acción 3.1.3.2.1 con el fin de corregir las debilidades encontradas frente a la inexistencia de soportes de las obligaciones 1, 2 y 6 del mismo. Posterior a la revisión de la carpeta física del expediente no se evidencia la inclusión de los soportes faltantes. 
Teniendo en cuenta el seguimiento anterior, se mantiene la calificación como </t>
    </r>
    <r>
      <rPr>
        <b/>
        <sz val="9"/>
        <rFont val="Tahoma"/>
        <family val="2"/>
      </rPr>
      <t xml:space="preserve">"Terminada" </t>
    </r>
    <r>
      <rPr>
        <sz val="9"/>
        <rFont val="Tahoma"/>
        <family val="2"/>
      </rPr>
      <t xml:space="preserve">con estado </t>
    </r>
    <r>
      <rPr>
        <b/>
        <sz val="9"/>
        <rFont val="Tahoma"/>
        <family val="2"/>
      </rPr>
      <t>"Abierta"</t>
    </r>
    <r>
      <rPr>
        <sz val="9"/>
        <rFont val="Tahoma"/>
        <family val="2"/>
      </rPr>
      <t xml:space="preserve"> toda vez que queda pendiente la inclusión de los documentos en el expediente y realizar la posterior verificación de lo mencionado. </t>
    </r>
  </si>
  <si>
    <r>
      <rPr>
        <b/>
        <sz val="9"/>
        <rFont val="Tahoma"/>
        <family val="2"/>
      </rPr>
      <t>Reporte Coordinación Jurídica</t>
    </r>
    <r>
      <rPr>
        <sz val="9"/>
        <rFont val="Tahoma"/>
        <family val="2"/>
      </rPr>
      <t xml:space="preserve">: Correo electrónico del 18 de diciembre de 2019 y copia del Informe de Supervisión propuesto en el que se realizaron varios ajustes, entre ellos, el de el análisis de riesgos. Es importante anotar que para efectos de minimizar el impacto en su aplicación, la misma empezará a partir de la fecha en que todos los contratos de 2019 hayan terminado y se hasta generado el informe respectivo con el modelo actual.
</t>
    </r>
    <r>
      <rPr>
        <b/>
        <sz val="9"/>
        <rFont val="Tahoma"/>
        <family val="2"/>
      </rPr>
      <t xml:space="preserve">Análisis OCI: </t>
    </r>
    <r>
      <rPr>
        <sz val="9"/>
        <rFont val="Tahoma"/>
        <family val="2"/>
      </rPr>
      <t xml:space="preserve">El soporte del correo informando en el avance no fue relacionado en el memorando 3105 de 18/12/2019 remitido por el área. Sin embargo, se pudo evidenciar el contenido del mismo así como el formato modificado el cual se puso en conocimiento del área de planeación, encargada de la normalización.  Debido a la razón expuesta de no afectar la ejecución contractual de 2019, se calificara la acción como </t>
    </r>
    <r>
      <rPr>
        <b/>
        <sz val="9"/>
        <rFont val="Tahoma"/>
        <family val="2"/>
      </rPr>
      <t>"Terminada Extemporánea",</t>
    </r>
    <r>
      <rPr>
        <sz val="9"/>
        <rFont val="Tahoma"/>
        <family val="2"/>
      </rPr>
      <t xml:space="preserve"> pero se mantendrá abierta para verificación en el próximo seguimiento. Se invita al área a la debida implementación del formato para la gestión contractual de 2020.</t>
    </r>
  </si>
  <si>
    <r>
      <rPr>
        <b/>
        <sz val="9"/>
        <rFont val="Tahoma"/>
        <family val="2"/>
      </rPr>
      <t xml:space="preserve">Reporte Coordinación Jurídica: </t>
    </r>
    <r>
      <rPr>
        <sz val="9"/>
        <rFont val="Tahoma"/>
        <family val="2"/>
      </rPr>
      <t xml:space="preserve">. Es importante anotar que para efectos de minimizar el impacto en su aplicación, la misma empezará a partir de la fecha en que todos los contratos de 2019 hayan terminado y se hasta generado el informe respectivo con el modelo actual.
</t>
    </r>
    <r>
      <rPr>
        <b/>
        <sz val="9"/>
        <rFont val="Tahoma"/>
        <family val="2"/>
      </rPr>
      <t xml:space="preserve">Análisis OCI: </t>
    </r>
    <r>
      <rPr>
        <sz val="9"/>
        <rFont val="Tahoma"/>
        <family val="2"/>
      </rPr>
      <t xml:space="preserve">El soporte del correo informando en el avance no fue relacionado en el memorando 3105 de 18/12/2019 remitido por el área. Sin embargo, se pudo evidenciar el contenido del mismo así como el formato modificado el cual se puso en conocimiento del área de planeación, encargada de la normalización.  Debido a la razón expuesta de no afectar la ejecución contractual de 2019, se calificara la acción como </t>
    </r>
    <r>
      <rPr>
        <b/>
        <sz val="9"/>
        <rFont val="Tahoma"/>
        <family val="2"/>
      </rPr>
      <t>"Terminada Extemporánea"</t>
    </r>
    <r>
      <rPr>
        <sz val="9"/>
        <rFont val="Tahoma"/>
        <family val="2"/>
      </rPr>
      <t xml:space="preserve"> pero se mantendrá abierta para verificación en el próximo seguimiento. Se invita al área a la debida implementación del formato para la gestión contractual de 2020.</t>
    </r>
  </si>
  <si>
    <r>
      <rPr>
        <b/>
        <sz val="9"/>
        <rFont val="Tahoma"/>
        <family val="2"/>
      </rPr>
      <t>Reporte Coordinación Jurídica</t>
    </r>
    <r>
      <rPr>
        <sz val="9"/>
        <rFont val="Tahoma"/>
        <family val="2"/>
      </rPr>
      <t xml:space="preserve">: Correo electrónico del 18 de diciembre de 2019 y copia del Informe de Supervisión propuesto en el que se realizaron varios ajustes, entre ellos, el de el análisis de riesgos. Es importante anotar que para efectos de minimizar el impacto en su aplicación, la misma empezará a partir de la fecha en que todos los contratos de 2019 hayan terminado y se hasta generado el informe respectivo con el modelo actual.
</t>
    </r>
    <r>
      <rPr>
        <b/>
        <sz val="9"/>
        <rFont val="Tahoma"/>
        <family val="2"/>
      </rPr>
      <t xml:space="preserve">Análisis OCI: </t>
    </r>
    <r>
      <rPr>
        <sz val="9"/>
        <rFont val="Tahoma"/>
        <family val="2"/>
      </rPr>
      <t xml:space="preserve">El soporte del correo informando en el avance no fue relacionado en el memorando 3105 de 18/12/2019 remitido por el área. Sin embargo, se pudo evidenciar el contenido del mismo así como el formato modificado el cual se puso en conocimiento del área de planeación, encargada de la normalización.  Debido a la razón expuesta de no afectar la ejecución contractual de 2019 y a la fecha del plazo de la acción, se calificara la acción como </t>
    </r>
    <r>
      <rPr>
        <b/>
        <sz val="9"/>
        <rFont val="Tahoma"/>
        <family val="2"/>
      </rPr>
      <t>"Terminada Extemporánea",</t>
    </r>
    <r>
      <rPr>
        <sz val="9"/>
        <rFont val="Tahoma"/>
        <family val="2"/>
      </rPr>
      <t xml:space="preserve"> pero se mantendrá abierta para verificación en el próximo seguimiento. Se invita al área a la debida implementación del formato para la gestión contractual de 2020.</t>
    </r>
  </si>
  <si>
    <r>
      <rPr>
        <b/>
        <sz val="9"/>
        <rFont val="Tahoma"/>
        <family val="2"/>
      </rPr>
      <t xml:space="preserve">Reporte Coordinación Jurídica: </t>
    </r>
    <r>
      <rPr>
        <sz val="9"/>
        <rFont val="Tahoma"/>
        <family val="2"/>
      </rPr>
      <t xml:space="preserve">. Es importante anotar que para efectos de minimizar el impacto en su aplicación, la misma empezará a partir de la fecha en que todos los contratos de 2019 hayan terminado y se hasta generado el informe respectivo con el modelo actual.
</t>
    </r>
    <r>
      <rPr>
        <b/>
        <sz val="9"/>
        <rFont val="Tahoma"/>
        <family val="2"/>
      </rPr>
      <t xml:space="preserve">Análisis OCI: </t>
    </r>
    <r>
      <rPr>
        <sz val="9"/>
        <rFont val="Tahoma"/>
        <family val="2"/>
      </rPr>
      <t xml:space="preserve">El soporte del correo informando en el avance no fue relacionado en el memorando 3105 de 18/12/2019 remitido por el área. Sin embargo, se pudo evidenciar el contenido del mismo así como el formato modificado el cual se puso en conocimiento del área de planeación, encargada de la normalización.  Debido a la razón expuesta de no afectar la ejecución contractual de 2019, se calificara la acción como </t>
    </r>
    <r>
      <rPr>
        <b/>
        <sz val="9"/>
        <rFont val="Tahoma"/>
        <family val="2"/>
      </rPr>
      <t>"Terminada Extemporánea"</t>
    </r>
    <r>
      <rPr>
        <sz val="9"/>
        <rFont val="Tahoma"/>
        <family val="2"/>
      </rPr>
      <t>, pero se mantendrá abierta para verificación en el próximo seguimiento. Se invita al área a la debida implementación del formato para la gestión contractual de 2020.</t>
    </r>
  </si>
  <si>
    <r>
      <rPr>
        <b/>
        <sz val="9"/>
        <rFont val="Tahoma"/>
        <family val="2"/>
      </rPr>
      <t>Reporte Coordinación Jurídica</t>
    </r>
    <r>
      <rPr>
        <sz val="9"/>
        <rFont val="Tahoma"/>
        <family val="2"/>
      </rPr>
      <t xml:space="preserve">: Correo electrónico del 18 de diciembre de 2019 y copia del Informe de Supervisión propuesto en el que se realizaron varios ajustes, entre ellos, el de el análisis de riesgos. Es importante anotar que para efectos de minimizar el impacto en su aplicación, la misma empezará a partir de la fecha en que todos los contratos de 2019 hayan terminado y se hasta generado el informe respectivo con el modelo actual.
</t>
    </r>
    <r>
      <rPr>
        <b/>
        <sz val="9"/>
        <rFont val="Tahoma"/>
        <family val="2"/>
      </rPr>
      <t xml:space="preserve">Análisis OCI: </t>
    </r>
    <r>
      <rPr>
        <sz val="9"/>
        <rFont val="Tahoma"/>
        <family val="2"/>
      </rPr>
      <t xml:space="preserve">El soporte del correo informado en el avance no fue relacionado en el memorando 3105 de 18/12/2019 remitido por el área. Sin embargo, se pudo evidenciar el contenido del mismo así como el formato modificado el cual se puso en conocimiento del área de planeación, encargada de la normalización.  Debido a la razón expuesta de no afectar la ejecución contractual de 2019 y a la fecha del plazo de la acción, se calificara la acción como </t>
    </r>
    <r>
      <rPr>
        <b/>
        <sz val="9"/>
        <rFont val="Tahoma"/>
        <family val="2"/>
      </rPr>
      <t>"Terminada Extemporánea",</t>
    </r>
    <r>
      <rPr>
        <sz val="9"/>
        <rFont val="Tahoma"/>
        <family val="2"/>
      </rPr>
      <t xml:space="preserve"> pero se mantendrá abierta para verificación en el próximo seguimiento. Se invita al área a la debida implementación del formato para la gestión contractual de 2020.</t>
    </r>
  </si>
  <si>
    <r>
      <rPr>
        <b/>
        <sz val="9"/>
        <rFont val="Tahoma"/>
        <family val="2"/>
      </rPr>
      <t xml:space="preserve">Reporte Coordinación Jurídica: </t>
    </r>
    <r>
      <rPr>
        <sz val="9"/>
        <rFont val="Tahoma"/>
        <family val="2"/>
      </rPr>
      <t xml:space="preserve">El 5 de septiembre de 2019 se realizó el conversatorio de 4 a 5 pm. Se adjuntan a folios 30, 31, 32, la invitación al conversatorio, el control de asistencia y una fotografía de los asistentes al evento.
</t>
    </r>
    <r>
      <rPr>
        <b/>
        <sz val="9"/>
        <rFont val="Tahoma"/>
        <family val="2"/>
      </rPr>
      <t xml:space="preserve">Análisis OCI: </t>
    </r>
    <r>
      <rPr>
        <sz val="9"/>
        <rFont val="Tahoma"/>
        <family val="2"/>
      </rPr>
      <t>Revisado el reporte y las evidencias remitidas para este seguimiento, es pertinente reiterar lo analizado en la anterior oportunidad. Añadiendo que la formula del indicador contempla 3 actividades y solo se cuenta con soporte de la realización de 1. Revisando las evidencias remitidas en anteriores seguimientos, no se pudo constatar la existencia de evidencias adicionales. 
Por lo tanto  se califica con alerta "</t>
    </r>
    <r>
      <rPr>
        <b/>
        <sz val="9"/>
        <rFont val="Tahoma"/>
        <family val="2"/>
      </rPr>
      <t>Incumplida</t>
    </r>
    <r>
      <rPr>
        <sz val="9"/>
        <rFont val="Tahoma"/>
        <family val="2"/>
      </rPr>
      <t xml:space="preserve">"  dado que el plazo de vencimiento de la acción era el 25 de septiembre de 2019, se recomienda al área adelantar las actividades formuladas que permitan dar cuenta del cabal cumplimiento de lo establecido en el Plan propendiendo a la mejora continua en la gestión institucional y mitigar el inicio de procesos sancionatorios que puedan afectar la imagen del Canal de conformidad con lo establecido en el Artículo 101 de la Ley 42 de 1993. </t>
    </r>
  </si>
  <si>
    <r>
      <rPr>
        <b/>
        <sz val="9"/>
        <rFont val="Tahoma"/>
        <family val="2"/>
      </rPr>
      <t xml:space="preserve">Reporte Coordinación Jurídica: </t>
    </r>
    <r>
      <rPr>
        <sz val="9"/>
        <rFont val="Tahoma"/>
        <family val="2"/>
      </rPr>
      <t xml:space="preserve">. Es importante anotar que para efectos de minimizar el impacto en su aplicación, la misma empezará a partir de la fecha en que todos los contratos de 2019 hayan terminado y se hasta generado el informe respectivo con el modelo actual.
</t>
    </r>
    <r>
      <rPr>
        <b/>
        <sz val="9"/>
        <rFont val="Tahoma"/>
        <family val="2"/>
      </rPr>
      <t xml:space="preserve">Análisis OCI: </t>
    </r>
    <r>
      <rPr>
        <sz val="9"/>
        <rFont val="Tahoma"/>
        <family val="2"/>
      </rPr>
      <t xml:space="preserve">El soporte del correo informado en el avance no fue relacionado en el memorando 3105 de 18/12/2019 remitido por el área. Sin embargo, se pudo evidenciar el contenido del mismo así como el formato modificado el cual se puso en conocimiento del área de planeación, encargada de la normalización.  Debido a la razón expuesta de no afectar la ejecución contractual de 2019, se calificara la acción como </t>
    </r>
    <r>
      <rPr>
        <b/>
        <sz val="9"/>
        <rFont val="Tahoma"/>
        <family val="2"/>
      </rPr>
      <t>"Terminada Extemporánea"</t>
    </r>
    <r>
      <rPr>
        <sz val="9"/>
        <rFont val="Tahoma"/>
        <family val="2"/>
      </rPr>
      <t>, pero se mantendrá abierta para verificación en el próximo seguimiento. Se invita al área a la debida implementación del formato para la gestión contractual de 2020.</t>
    </r>
  </si>
  <si>
    <r>
      <t xml:space="preserve">Reporte Comercialización: </t>
    </r>
    <r>
      <rPr>
        <sz val="9"/>
        <rFont val="Tahoma"/>
        <family val="2"/>
      </rPr>
      <t xml:space="preserve">Presentación con estrategias comerciales, socializado y realizado con el apoyo del área nuevos negocios. En el documento se establecen las acciones de mejora y ejecución, así: Objetivos generales, canales de ventas, estrategias por áreas: Ventas y Mercadeo, Nuevos negocios, canales de ventas propios como; Digital y No propios como la comercializadora HB MEDIOS y otros. Plan de comercialización y gestión comercial proyectada. 
</t>
    </r>
    <r>
      <rPr>
        <b/>
        <sz val="9"/>
        <rFont val="Tahoma"/>
        <family val="2"/>
      </rPr>
      <t xml:space="preserve">Análisis OCI: </t>
    </r>
    <r>
      <rPr>
        <sz val="9"/>
        <rFont val="Tahoma"/>
        <family val="2"/>
      </rPr>
      <t xml:space="preserve">Se revisan los soportes remitidos por el área evidenciando el documento denominado "Estrategias Ventas y Mercadeo 2020" atendiendo a las recomendaciones dejadas por la Oficina de Control Interno; sin embargo, a la fecha de seguimiento no se observan soportes que permitan evidenciar la socialización ni la aprobación de dicho documento. 
Teniendo en cuenta lo anterior, se mantiene la calificación como </t>
    </r>
    <r>
      <rPr>
        <b/>
        <sz val="9"/>
        <rFont val="Tahoma"/>
        <family val="2"/>
      </rPr>
      <t xml:space="preserve">"Incumplida" </t>
    </r>
    <r>
      <rPr>
        <sz val="9"/>
        <rFont val="Tahoma"/>
        <family val="2"/>
      </rPr>
      <t xml:space="preserve">y se recomienda al área adelantar las actividades pendientes con el fin de dar cabal cumplimiento a lo formulado. </t>
    </r>
  </si>
  <si>
    <r>
      <t xml:space="preserve">Análisis OCI: </t>
    </r>
    <r>
      <rPr>
        <sz val="9"/>
        <rFont val="Tahoma"/>
        <family val="2"/>
      </rPr>
      <t xml:space="preserve">La oficina de Control Interno adelantó una mesa con el área de Nuevos Negocios el 16-01-2020 con el fin de adelantar la verificación de ejecución de los controles formulados en el MCOM-PD-005 Gestión Nuevos Negocios, frente a lo cual se indicó por parte del área que el formato mencionado en la actividad 34 MCOM-FT-023 ESTUDIO COMPARATIVO DE MERCADO (Error de identificación del formato en el punto de control - MCOM-FT-018) no se está usando toda vez que a la fecha no se han adelantado las actividades de socialización de las actualizaciones. Frente al control establecido en la actividad 34 se indica por parte del área que a la fecha no se ha implementado la definición de las fechas máximas de entrega en la minuta del contrato toda vez que no ha sido necesario; sin embargo, se remite un cronograma por el contratante el cual se anexa al expediente contractual. 
Teniendo en cuenta que a la fecha no se están ejecutando los controles propuestos en el procedimiento, se mantiene la calificación del seguimiento anterior como </t>
    </r>
    <r>
      <rPr>
        <b/>
        <sz val="9"/>
        <rFont val="Tahoma"/>
        <family val="2"/>
      </rPr>
      <t xml:space="preserve">"Terminada" </t>
    </r>
    <r>
      <rPr>
        <sz val="9"/>
        <rFont val="Tahoma"/>
        <family val="2"/>
      </rPr>
      <t xml:space="preserve">con estado </t>
    </r>
    <r>
      <rPr>
        <b/>
        <sz val="9"/>
        <rFont val="Tahoma"/>
        <family val="2"/>
      </rPr>
      <t>"Abierta"</t>
    </r>
    <r>
      <rPr>
        <sz val="9"/>
        <rFont val="Tahoma"/>
        <family val="2"/>
      </rPr>
      <t xml:space="preserve"> y se recomienda al área efectuar actividades de revisión y actualización de los documentos del proceso a que haya lugar. </t>
    </r>
  </si>
  <si>
    <r>
      <rPr>
        <b/>
        <sz val="9"/>
        <rFont val="Tahoma"/>
        <family val="2"/>
      </rPr>
      <t xml:space="preserve">Reporte Coordinación Jurídica: </t>
    </r>
    <r>
      <rPr>
        <sz val="9"/>
        <rFont val="Tahoma"/>
        <family val="2"/>
      </rPr>
      <t xml:space="preserve">Correos electrónicos del 23 de octubre y 22 de noviembre de 2019 y Acta de fecha 27 de diciembre de 2019, en la que se consideró pertinente que la decisión sobre el procedimiento sea tomada por la administración entrante.
</t>
    </r>
    <r>
      <rPr>
        <b/>
        <sz val="9"/>
        <rFont val="Tahoma"/>
        <family val="2"/>
      </rPr>
      <t>Análisis OCI:</t>
    </r>
    <r>
      <rPr>
        <sz val="9"/>
        <rFont val="Tahoma"/>
        <family val="2"/>
      </rPr>
      <t xml:space="preserve"> Teniendo presente las fechas programadas de la actividad  y que viene desde la vigencia 2018, no es conducente el reporte del área pues no asegura el cumplimiento de la meta programada. Se insta con preocupación para que se lleve a cabo la acción propuesta teniendo en consideración que obedece a una mejora propuesta para superar una situación encontrada por la Contraloría de Bogotá. Por las anteriores razones se califica como </t>
    </r>
    <r>
      <rPr>
        <b/>
        <sz val="9"/>
        <rFont val="Tahoma"/>
        <family val="2"/>
      </rPr>
      <t xml:space="preserve">"Incumplida". </t>
    </r>
    <r>
      <rPr>
        <sz val="9"/>
        <rFont val="Tahoma"/>
        <family val="2"/>
      </rPr>
      <t>Se</t>
    </r>
    <r>
      <rPr>
        <b/>
        <sz val="9"/>
        <rFont val="Tahoma"/>
        <family val="2"/>
      </rPr>
      <t xml:space="preserve"> </t>
    </r>
    <r>
      <rPr>
        <sz val="9"/>
        <rFont val="Tahoma"/>
        <family val="2"/>
      </rPr>
      <t>recomienda al área adelantar las actividades formuladas que permitan dar cuenta del cabal cumplimiento de lo establecido en el Plan propendiendo a la mejora continua en la gestión institucional y mitigar el inicio de procesos sancionatorios que puedan afectar la imagen del Canal de conformidad con lo establecido en el Artículo 101 de la Ley 42 de 1993.</t>
    </r>
    <r>
      <rPr>
        <b/>
        <sz val="9"/>
        <rFont val="Tahoma"/>
        <family val="2"/>
      </rPr>
      <t xml:space="preserve"> </t>
    </r>
  </si>
  <si>
    <r>
      <t xml:space="preserve">Análisis OCI: </t>
    </r>
    <r>
      <rPr>
        <sz val="9"/>
        <rFont val="Tahoma"/>
        <family val="2"/>
      </rPr>
      <t xml:space="preserve">Teniendo en cuenta el análisis del seguimiento anterior, en el que se indica que se encuentra pendiente la verificación de la ejecución de los controles planteados en el procedimiento actualizado, se procede a realizar una mesa de trabajo el 16-01-2020 con el área de Nuevos Negocios, con el fin de verificar la aplicación del formato actualizado para proceder el cierre de la acción; en razón de lo anterior, se solicitaron las órdenes de pago de doce (12) contratos tomados al azar: 737/2019 - 833/2019 - 840/2019 - 791/2019 - 729/2019 - 797/2019 - 930/2019 - 906/2019 - 913/2019 - 884/2019 - 864/2019 - 694/2019, observando que se aplica el formato MCOM-FT-01 LISTA DE CHEQUEO CUMPLIMIENTO DE REQUISITOS CONTRACTUALES con fecha del 23/03/2018, la cual a la fecha no se encuentra vigente, así mismo, se evidenció que el formato es modificado a la necesidad del productor, alterando la estructura diseñada para su diligenciamiento; frente a los demás soportes requeridos como son: factura con soportes, certificación de supervisor para el pago a contratistas se encuentran anexos a las órdenes de pago. 
De igual manera se reporta por parte del área que el formato MCOM-FT-030 FORMATO DE LECCIONES APRENDIDAS no se aplica y que se está evaluando la posibilidad de eliminación en conjunto con el área de Planeación. 
Teniendo en cuenta lo observado, se mantiene la acción del seguimiento anterior como </t>
    </r>
    <r>
      <rPr>
        <b/>
        <sz val="9"/>
        <rFont val="Tahoma"/>
        <family val="2"/>
      </rPr>
      <t>"Terminada"</t>
    </r>
    <r>
      <rPr>
        <sz val="9"/>
        <rFont val="Tahoma"/>
        <family val="2"/>
      </rPr>
      <t xml:space="preserve"> con estado </t>
    </r>
    <r>
      <rPr>
        <b/>
        <sz val="9"/>
        <rFont val="Tahoma"/>
        <family val="2"/>
      </rPr>
      <t xml:space="preserve">"Abierta" </t>
    </r>
    <r>
      <rPr>
        <sz val="9"/>
        <rFont val="Tahoma"/>
        <family val="2"/>
      </rPr>
      <t xml:space="preserve">toda vez que no fue posible verificar la correcta implementación del control identificado. </t>
    </r>
  </si>
  <si>
    <r>
      <t xml:space="preserve">Análisis OCI: </t>
    </r>
    <r>
      <rPr>
        <sz val="9"/>
        <rFont val="Tahoma"/>
        <family val="2"/>
      </rPr>
      <t xml:space="preserve">Teniendo en cuenta el análisis del seguimiento anterior, en el que se indica que se encuentra pendiente la verificación de la ejecución de los controles planteados en el procedimiento actualizado, se realizó mesa de trabajo el 16-01-2020 con el área de Nuevos Negocios, con el fin de verificar la aplicación del formato actualizado para proceder el cierre de la acción; en razón de lo anterior, se solicitaron las órdenes de pago de doce (12) contratos tomados al azar: 737/2019 - 833/2019 - 840/2019 - 791/2019 - 729/2019 - 797/2019 - 930/2019 - 906/2019 - 913/2019 - 884/2019 - 864/2019 - 694/2019, observando que se aplica el formato MCOM-FT-01 LISTA DE CHEQUEO CUMPLIMIENTO DE REQUISITOS CONTRACTUALES con fecha del 23/03/2018, la cual a la fecha no se encuentra vigente, así mismo, se evidenció que el formato es modificado a la necesidad del productor, alterando la estructura diseñada para su diligenciamiento. 
Teniendo en cuenta lo observado, se mantiene la acción del seguimiento anterior como </t>
    </r>
    <r>
      <rPr>
        <b/>
        <sz val="9"/>
        <rFont val="Tahoma"/>
        <family val="2"/>
      </rPr>
      <t>"Terminada"</t>
    </r>
    <r>
      <rPr>
        <sz val="9"/>
        <rFont val="Tahoma"/>
        <family val="2"/>
      </rPr>
      <t xml:space="preserve"> con estado </t>
    </r>
    <r>
      <rPr>
        <b/>
        <sz val="9"/>
        <rFont val="Tahoma"/>
        <family val="2"/>
      </rPr>
      <t xml:space="preserve">"Abierta" </t>
    </r>
    <r>
      <rPr>
        <sz val="9"/>
        <rFont val="Tahoma"/>
        <family val="2"/>
      </rPr>
      <t xml:space="preserve">toda vez que no fue posible verificar la correcta implementación del formato creado. </t>
    </r>
  </si>
  <si>
    <r>
      <t>Análisis OCI:</t>
    </r>
    <r>
      <rPr>
        <sz val="9"/>
        <rFont val="Tahoma"/>
        <family val="2"/>
      </rPr>
      <t xml:space="preserve"> Teniendo en cuenta el análisis del seguimiento anterior, en el que se indica que se encuentra pendiente la verificación de la ejecución de los controles planteados en el procedimiento actualizado, se realizó mesa de trabajo el 16-01-2020 con el área de Nuevos Negocios, con el fin de verificar la aplicación del formato actualizado para proceder el cierre de la acción; en razón de lo anterior, se solicitaron las órdenes de pago de doce (12) contratos tomados al azar: 737/2019 - 833/2019 - 840/2019 - 791/2019 - 729/2019 - 797/2019 - 930/2019 - 906/2019 - 913/2019 - 884/2019 - 864/2019 - 694/2019, observando que se aplica el formato MCOM-FT-01 LISTA DE CHEQUEO CUMPLIMIENTO DE REQUISITOS CONTRACTUALES con fecha del 23/03/2018, la cual a la fecha no se encuentra vigente, así mismo, se evidenció que el formato es modificado a la necesidad del productor, alterando la estructura diseñada para su diligenciamiento. 
Teniendo en cuenta lo observado, se mantiene la acción del seguimiento anterior como </t>
    </r>
    <r>
      <rPr>
        <b/>
        <sz val="9"/>
        <rFont val="Tahoma"/>
        <family val="2"/>
      </rPr>
      <t>"Terminada"</t>
    </r>
    <r>
      <rPr>
        <sz val="9"/>
        <rFont val="Tahoma"/>
        <family val="2"/>
      </rPr>
      <t xml:space="preserve"> con estado </t>
    </r>
    <r>
      <rPr>
        <b/>
        <sz val="9"/>
        <rFont val="Tahoma"/>
        <family val="2"/>
      </rPr>
      <t xml:space="preserve">"Abierta" </t>
    </r>
    <r>
      <rPr>
        <sz val="9"/>
        <rFont val="Tahoma"/>
        <family val="2"/>
      </rPr>
      <t xml:space="preserve">toda vez que no fue posible verificar la correcta implementación del formato creado. </t>
    </r>
  </si>
  <si>
    <t>Informe Final Auditoría de Regularidad PAD 2019</t>
  </si>
  <si>
    <t>3.1.1.2.1</t>
  </si>
  <si>
    <t>Hallazgo administrativo, por la falta de planeación y gestión en la ejecución de la meta no. 15 del plan de mejoramiento por procesos, contemplado en el plan de acción, relacionada con “cumplir el 70% de las acciones formuladas en plan de mejoramiento cuya fecha de finalización se encuentre prevista a la fecha de corte de seguimiento”.</t>
  </si>
  <si>
    <t>Falta de apropiación por parte de los responsables de las acciones de Plan de Mejoramiento</t>
  </si>
  <si>
    <t>Realizar dos jornadas de sensibilización a los responsables de los Planes de Mejoramiento.</t>
  </si>
  <si>
    <t>Actividades de sensibilización / 2</t>
  </si>
  <si>
    <t xml:space="preserve">Jefe Oficina de Control Interno </t>
  </si>
  <si>
    <t>Realizar mesas de trabajo con los responsables de las áreas críticas en el cumplimiento de los Planes de Mejoramiento.</t>
  </si>
  <si>
    <t>Mesas de trabajo/4</t>
  </si>
  <si>
    <t>3.1.1.3.1</t>
  </si>
  <si>
    <t>Hallazgo administrativo, por la falta de adopción e implementación de la nueva guía para la administración de riesgo y el diseño de controles en entidades públicas v4 – GARDCEP, en la cual se encuentra contemplado los riesgos de corrupción, así como nuevas definiciones en el tema.</t>
  </si>
  <si>
    <t>La metodología para la administración de riesgos no cuenta con la totalidad de requisitos descritos en los lineamientos vigentes de la función pública, principalmente en lo requerido para el manejo de riesgos de corrupción y de seguridad de la información.</t>
  </si>
  <si>
    <t>Actualizar el manual metodológico de administración de riesgos atendiendo las observaciones emitidas por el ente de control.</t>
  </si>
  <si>
    <t>No. De documentos realizados / documentos planeados</t>
  </si>
  <si>
    <t>3.1.1.5.1</t>
  </si>
  <si>
    <t>Hallazgo administrativo, por la falta de seguimiento, monitoreo y control en las acciones formuladas en el plan de mejoramiento de la entidad.</t>
  </si>
  <si>
    <t>3.1.3.1</t>
  </si>
  <si>
    <t>Hallazgo administrativo con presunta incidencia disciplinaria y penal, por inconsistencias e irregularidades presentadas en la información registrada en los soportes de los contratos 343 de 2017 y 411 de 2018.</t>
  </si>
  <si>
    <t>Ausencia de soportes de la programación de los servicios de transporte terrestre y de carga.</t>
  </si>
  <si>
    <t xml:space="preserve">     Referenciar al expediente del contrato los formatos de programación. Documentación que responde al sistema integrado de gestión dentro del proceso de producción de televisión archivo en gestión, en   custodia de la Coordinación de producción. A terminación de contrato de transporte se escaneará toda la programación generada y se enviará al expediente contractual.</t>
  </si>
  <si>
    <t>Placas de los vehículos en la propuesta presentada en la licitación pública diferente a los que realmente prestaron el servicio</t>
  </si>
  <si>
    <t>Establecer una obligación contractual en la que el proveedor notifique de manera oportuna los cambios que surjan de la operación.</t>
  </si>
  <si>
    <t>Obligación de notificación incluida en los contratos de transporte / No. de contratos suscritos.</t>
  </si>
  <si>
    <t>Programación de transporte digitalizada y remitida a los expedientes contractuales / No. de contratos de transporte terminados</t>
  </si>
  <si>
    <t>Diligenciamiento de las planillas de los servicios con inconsistencias en nombres, apellidos, firmas, horas de llegada y salida, tachones y enmendaduras, entre otros.</t>
  </si>
  <si>
    <t>Crear unos lineamientos de transporte hacia el proveedor y sus conductores. De igual forma crear los lineamientos de transporte para los funcionarios de la entidad y socializarlo.</t>
  </si>
  <si>
    <t>Lineamientos de Transporte/2</t>
  </si>
  <si>
    <t>Las planillas de servicio preestablecidas con los mínimos de información, difieren de los mínimos establecidos en los anexos técnicos del contrato.</t>
  </si>
  <si>
    <t>Ajustar las obligaciones del contrato de acuerdo a su análisis previo buscando incluir aquella información que satisfaga la necesidad del canal.</t>
  </si>
  <si>
    <t>Mesas de trabajo de análisis precontractual con el área Jurídica / 2</t>
  </si>
  <si>
    <t>Los vehículos (motocicletas), fueron utilizados para la gestión misional de la entidad.</t>
  </si>
  <si>
    <t xml:space="preserve">Analizar los servicios requeridos de los siguientes contratos de transporte para determinar el número y tipos de vehículos (motorizados) requeridos. </t>
  </si>
  <si>
    <t>Debilidades en la definición de la definición de la necesidad y en la forma de satisfacerla.</t>
  </si>
  <si>
    <t>Sensibilizar y capacitar a los colaboradores del canal, trimestralmente sobre la adecuada actividad contractual (pre, contractual y pos contractual de la entidad), y en cualquier en otro momento previa solicitud a la coordinación jurídica.</t>
  </si>
  <si>
    <t xml:space="preserve">Capacitaciones adelantadas/capacitaciones programadas
</t>
  </si>
  <si>
    <t xml:space="preserve">Coordinación Jurídica </t>
  </si>
  <si>
    <t>Coordinación Jurídica
Todas las áreas</t>
  </si>
  <si>
    <t>3.1.3.2</t>
  </si>
  <si>
    <t>Hallazgo administrativo con presunta incidencia disciplinaria, y fiscal en la cuantía de $ 612.683,40, por las irregularidades encontradas en los estudios previos y en los pagos realizados en el contrato 523 de 2017.</t>
  </si>
  <si>
    <t>3.1.3.4</t>
  </si>
  <si>
    <t>Hallazgo administrativo con presunta incidencia disciplinaria por la no aplicación correctamente de las tarifas de reteica en las órdenes de pago.</t>
  </si>
  <si>
    <t>Aplicación de diferentes tarifas de Ica para un mismo proveedor, por el criterio contable de los profesionales al momento de la causación de los servicios prestados por los obligados de retención de dicho tributo.</t>
  </si>
  <si>
    <t>Realizar análisis y cruces de la información mensual con las tarifas de Ica aplicadas por tercero/proveedor para detectar diferencias en el cálculo del valor retenido y/o justificar estas diferencias de acuerdo a las actividades prestadas por el contratista/proveedor cuando este preste diferentes servicios, lo anterior teniendo en cuenta el objeto contractual.</t>
  </si>
  <si>
    <t>Análisis de reporte órdenes de pago liquidadas mensual (retención de ICA)/11</t>
  </si>
  <si>
    <t>3.1.3.5</t>
  </si>
  <si>
    <t>Hallazgo administrativo con presunta incidencia disciplinaria por no encontrarse debidamente foliada la carpeta financiera del expediente contractual.</t>
  </si>
  <si>
    <t>Falta de foliación de los documentos que soportan los pagos realizados de las obligaciones contraídas por canal capital, por el volumen de documentación que se maneja con periodicidad diaria.</t>
  </si>
  <si>
    <t xml:space="preserve">Incluir dentro del procedimiento de órdenes de pago la actividad de foliación de documentos de acuerdo a los parámetros de las TRD. </t>
  </si>
  <si>
    <t>Procedimiento actualizado/1</t>
  </si>
  <si>
    <t>Dar cumplimiento a las Circulares Internas 022 y 026 del 9 de septiembre y 8 de octubre de 2019, respectivamente y todas las demás que las modifiquen.</t>
  </si>
  <si>
    <t>NO. de contratos con informes de actividades archivadas en el expediente del contrato   / NO. Contratos suscritos</t>
  </si>
  <si>
    <t>3.1.3.6</t>
  </si>
  <si>
    <t>Hallazgo administrativo con presuntas incidencias disciplinaria, penal, y fiscal en cuantía de $5.836.863 por el sobrecosto en la adquisición de los servicios requeridos por el canal capital en el contrato 395 de 2018 y la falta de claridad en los factores de selección del contratista en punto de idoneidad y experiencia.</t>
  </si>
  <si>
    <t>Debilidades en los documentos previos y en la ejecución. En los documentos previos por que no fue suficientemente claro que se harían estudios de mercado posteriores que determinarían los precios finales. En la ejecución la debilidad fue la dificultad en la comparación del precio final al del anexo técnico.</t>
  </si>
  <si>
    <t>Sensibilizar y capacitar a los colaboradores del canal, trimestralmente sobre la adecuada actividad contractual (pre, contractual y pos contractual de la entidad), y en cualquier otro momento previa solicitud a la coordinación jurídica.</t>
  </si>
  <si>
    <t>3.1.3.7</t>
  </si>
  <si>
    <t>Hallazgo administrativo con presuntas incidencias disciplinaria, penal y fiscal en cuantía de $5.559.335, por el sobrecosto en la adquisición de los servicios requeridos por el canal capital y la falta de claridad en los factores de selección del contratista en punto de idoneidad y experiencia en el contrato de suministros No. 403 de 2018.</t>
  </si>
  <si>
    <t>3.1.3.8</t>
  </si>
  <si>
    <t>Hallazgo administrativo con presuntas incidencias disciplinaria y penal por la adquisición de servicios por el canal capital sin el cumplimiento de los procedimientos pactados en el contrato y la falta de claridad en los factores de selección del contratista en punto de idoneidad y experiencia en el contrato de suministro No. 404 de 2018.</t>
  </si>
  <si>
    <t>3.1.3.9</t>
  </si>
  <si>
    <t>Hallazgo administrativo con presuntas incidencias disciplinaria y penal por la adquisición de servicios sin el cumplimiento de los procedimientos pactados en el contrato 405 de 2018 y la falta de claridad en los factores de selección del contratista en punto de idoneidad y experiencia.</t>
  </si>
  <si>
    <t>3.2.1.2.1</t>
  </si>
  <si>
    <t xml:space="preserve"> Hallazgo administrativo con presunta incidencia disciplinaria, por cuanto canal capital no cumplió con lo programado, tanto en magnitud como en presupuesto, para la meta 1 del proyecto de inversión no. 85.</t>
  </si>
  <si>
    <t>Falta de planificación y celeridad en la ejecución de los recursos apropiados para la meta 1 del proyecto 85.</t>
  </si>
  <si>
    <t>Realizar un ejercicio de identificación de riesgos de los proyectos de inversión de canal capital</t>
  </si>
  <si>
    <t>Proyectos de inversión con ejercicio de identificación de riesgos realizado/Proyectos de inversión con ejercicio de identificación de riesgos planeados</t>
  </si>
  <si>
    <t>3.3.1.1.6.2</t>
  </si>
  <si>
    <t>Hallazgo administrativo por la falta de aprovechamiento total del inmueble con matrícula inmobiliaria 50C-962527 ubicado en la Carrera 11ª No. 69-43 en el Barrio Quinta Camacho.</t>
  </si>
  <si>
    <t>Falta de aprovechamiento total del inmueble con matrícula inmobiliaria 50C-962527 ubicado en la Carrera 11ª No. 69-43 en el Barrio Quinta Camacho.</t>
  </si>
  <si>
    <t>Realizar un diagnóstico de uso de la casa ubicada en la Carrera 11 No 69-43 Barrio Quinta Camacho  en el cual se dará inicio en el 2020</t>
  </si>
  <si>
    <t>Diagnóstico/1</t>
  </si>
  <si>
    <t xml:space="preserve">Subdirección Administrativa </t>
  </si>
  <si>
    <t>3.3.2.1</t>
  </si>
  <si>
    <t>Hallazgo administrativo, por la ausencia de los códigos contables, denominación incompleta y el uso inapropiado de la ortografía y gramática en las revelaciones / Notas a los estados financieros.</t>
  </si>
  <si>
    <t>Falta de claridad en la presentación de la información de las notas y revelaciones de los estados financieros</t>
  </si>
  <si>
    <t xml:space="preserve">Elaborar un formato proforma de notas, notas explicativas y revelaciones a los estados financieros que disponga de los requisitos mínimos exigidos en la normatividad legal vigente aplicable a canal capital. </t>
  </si>
  <si>
    <t>Formato propuesto/Formato aprobado</t>
  </si>
  <si>
    <r>
      <t xml:space="preserve">Análisis OCI: </t>
    </r>
    <r>
      <rPr>
        <sz val="9"/>
        <color theme="1"/>
        <rFont val="Tahoma"/>
        <family val="2"/>
      </rPr>
      <t xml:space="preserve">La Coordinación de Producción emitió mediante Oficio 1549 del 18 de diciembre de 2019, los lineamientos de transporte para los conductores que prestan dicho servicio en el Canal; si bien se evidencia el Oficio no se observa que hayan sido efectivamente entregados, socializados y/o apropiados. 
Teniendo en cuenta la fecha de terminación de la actividad, la acción se califica como </t>
    </r>
    <r>
      <rPr>
        <b/>
        <sz val="9"/>
        <color theme="1"/>
        <rFont val="Tahoma"/>
        <family val="2"/>
      </rPr>
      <t xml:space="preserve">"En Proceso" </t>
    </r>
    <r>
      <rPr>
        <sz val="9"/>
        <color theme="1"/>
        <rFont val="Tahoma"/>
        <family val="2"/>
      </rPr>
      <t xml:space="preserve">y se recomienda al área adelantar las actividades pendientes que permitan darle cabal cumplimiento a lo formulado. </t>
    </r>
  </si>
  <si>
    <r>
      <rPr>
        <b/>
        <sz val="9"/>
        <rFont val="Tahoma"/>
        <family val="2"/>
      </rPr>
      <t xml:space="preserve">Reporte Coordinación Jurídica: </t>
    </r>
    <r>
      <rPr>
        <sz val="9"/>
        <rFont val="Tahoma"/>
        <family val="2"/>
      </rPr>
      <t xml:space="preserve">Mediante Memorando 2756 del 6 de noviembre de 2019, se hizo entrega al Secretario General del Informe requerido.(sic)
</t>
    </r>
    <r>
      <rPr>
        <b/>
        <sz val="9"/>
        <rFont val="Tahoma"/>
        <family val="2"/>
      </rPr>
      <t xml:space="preserve">Análisis OCI: </t>
    </r>
    <r>
      <rPr>
        <sz val="9"/>
        <rFont val="Tahoma"/>
        <family val="2"/>
      </rPr>
      <t xml:space="preserve">Se encontró que el informe correspondiente al memorando reportado cumple los criterios de la Circular 020 de 2018 y es pertinente, adecuado y conducente para la meta programada. Sin embargo, dicho reporte solo tiene anexo la información de la contratación vigencia 2016, sin mencionar la vigencia 2017. En consideración al alcance de la acción que abarca las dos vigencias (2016 y 2017) se concluye de una ejecución al 50%. Se califica la acción como </t>
    </r>
    <r>
      <rPr>
        <b/>
        <sz val="9"/>
        <rFont val="Tahoma"/>
        <family val="2"/>
      </rPr>
      <t xml:space="preserve">"Terminada Extemporánea".
</t>
    </r>
    <r>
      <rPr>
        <sz val="9"/>
        <rFont val="Tahoma"/>
        <family val="2"/>
      </rPr>
      <t xml:space="preserve">Se recomienda al área efectuar las revisiones de los anexos del informe y adelantar las modificaciones pertinentes con el fin de proceder al cierre de la acción. </t>
    </r>
  </si>
  <si>
    <r>
      <t xml:space="preserve">Análisis OCI: </t>
    </r>
    <r>
      <rPr>
        <sz val="9"/>
        <color theme="1"/>
        <rFont val="Tahoma"/>
        <family val="2"/>
      </rPr>
      <t xml:space="preserve">A la fecha de seguimiento no se han adelantado las jornadas de sensibilización programadas, estas se programaran en el Plan de Fomento de la Cultura del Autocontrol de la Oficina de Control Interno para la vigencia 2020. 
Teniendo en cuenta lo anterior, se califica </t>
    </r>
    <r>
      <rPr>
        <b/>
        <sz val="9"/>
        <color theme="1"/>
        <rFont val="Tahoma"/>
        <family val="2"/>
      </rPr>
      <t>"Sin Iniciar"</t>
    </r>
    <r>
      <rPr>
        <sz val="9"/>
        <color theme="1"/>
        <rFont val="Tahoma"/>
        <family val="2"/>
      </rPr>
      <t>.</t>
    </r>
  </si>
  <si>
    <r>
      <t xml:space="preserve">Análisis OCI: </t>
    </r>
    <r>
      <rPr>
        <sz val="9"/>
        <color theme="1"/>
        <rFont val="Tahoma"/>
        <family val="2"/>
      </rPr>
      <t xml:space="preserve">Se dio inicio a la ejecución de las mesas de trabajo durante el seguimiento a los Planes de Mejoramiento tanto Institucional como por Procesos con corte a 31 de diciembre de 2019. Las anteriores se ejecutaron con áreas que tienen un volumen alto de acciones abiertas y otras que requerían verificación para evidenciar la ejecución de lo formulado y efectuar el cierre de las que tenían estado abierto como fueron Atención al Ciudadano, Coordinación Técnica, Talento Humano - Servicios Administrativos, Sistema Informativo y Nuevos Negocios.  
Teniendo en cuenta el análisis anterior, se califica la acción como </t>
    </r>
    <r>
      <rPr>
        <b/>
        <sz val="9"/>
        <color theme="1"/>
        <rFont val="Tahoma"/>
        <family val="2"/>
      </rPr>
      <t>"En Proceso"</t>
    </r>
    <r>
      <rPr>
        <sz val="9"/>
        <color theme="1"/>
        <rFont val="Tahoma"/>
        <family val="2"/>
      </rPr>
      <t xml:space="preserve">. </t>
    </r>
  </si>
  <si>
    <r>
      <t xml:space="preserve">Análisis OCI: </t>
    </r>
    <r>
      <rPr>
        <sz val="9"/>
        <color theme="1"/>
        <rFont val="Tahoma"/>
        <family val="2"/>
      </rPr>
      <t xml:space="preserve">Se evidencia el documento EPLE-MN-003 MANUAL METODOLÓGICO PARA LA ADMINISTRACIÓN DEL RIESGO debidamente publicado en la intranet de Canal Capital en la ruta: https://www.canalcapital.gov.co/sites/default/files/Manual-metodologico-para-la-administracion-de-riesgos-12-27-19.pdf; Así mismo, se evidencia que mediante Boletín interno No. 60 del 30 de diciembre de 2019 se socializó la publicación de este. 
Teniendo en cuenta lo anterior, se califica la acción como </t>
    </r>
    <r>
      <rPr>
        <b/>
        <sz val="9"/>
        <color theme="1"/>
        <rFont val="Tahoma"/>
        <family val="2"/>
      </rPr>
      <t>"Terminada"</t>
    </r>
    <r>
      <rPr>
        <sz val="9"/>
        <color theme="1"/>
        <rFont val="Tahoma"/>
        <family val="2"/>
      </rPr>
      <t xml:space="preserve"> toda vez que se efectuaron las actividades programadas. Se recomienda al área adelantar ejercicios de divulgación con el fin de apropiar la administración del riesgo en todos los procesos. </t>
    </r>
  </si>
  <si>
    <r>
      <rPr>
        <b/>
        <sz val="9"/>
        <rFont val="Tahoma"/>
        <family val="2"/>
      </rPr>
      <t>Análisis OCI:</t>
    </r>
    <r>
      <rPr>
        <sz val="9"/>
        <rFont val="Tahoma"/>
        <family val="2"/>
      </rPr>
      <t xml:space="preserve"> Se realizó una la mesa de trabajo con el área de Nuevos Negocios el 16-01-2020, la Oficina de Control Interno realiza la verificación de la creación del documento de control formulado en el que se detalle de equipo mínimo, evidenciando que este se incluyó en el documento MCOM-IN-002 INSTRUCTIVO PARA DETERMINAR COSTOS NUEVOS NEGOCIOS; sin embargo, como lo reporta el área y consignado en el acta de reunión a la fecha no se ha implementado dicha metodología por parte del área y que hacen falta jornadas de socialización para proceder a la implementación. Así mismo, se ha evidenciado que el área adelantó la creación de los formatos MCOM-FT-029 "LISTADO DE ASISTENCIA A EVENTOS", MCOM-FT-026 "ACTA DE ENTREGA" Y MCOM--FT-030 "FORMATO DE LECCIONES APRENDIDAS" para registrar la ejecución de los contratos suscritos.
Teniendo en cuenta que lo anterior no da cumplimiento a la meta planteada, se califica la acción como </t>
    </r>
    <r>
      <rPr>
        <b/>
        <sz val="9"/>
        <rFont val="Tahoma"/>
        <family val="2"/>
      </rPr>
      <t>"Incumplida"</t>
    </r>
    <r>
      <rPr>
        <sz val="9"/>
        <rFont val="Tahoma"/>
        <family val="2"/>
      </rPr>
      <t xml:space="preserve"> y se recomienda al área efectuar los ajustes pertinentes con el fin de aplicar el formato formulado. </t>
    </r>
  </si>
  <si>
    <r>
      <t xml:space="preserve">Análisis OCI: </t>
    </r>
    <r>
      <rPr>
        <sz val="9"/>
        <color theme="1"/>
        <rFont val="Tahoma"/>
        <family val="2"/>
      </rPr>
      <t xml:space="preserve">A la fecha de seguimiento no se evidencian avances con relación a lo formulado por el área. Teniendo en cuenta que el plan fue suscrito el 2 de enero de la vigencia 2020 y la fecha de corte del seguimiento es el 31-12-2019, se califica la acción con alerta </t>
    </r>
    <r>
      <rPr>
        <b/>
        <sz val="9"/>
        <color theme="1"/>
        <rFont val="Tahoma"/>
        <family val="2"/>
      </rPr>
      <t>"Sin Iniciar"</t>
    </r>
    <r>
      <rPr>
        <sz val="9"/>
        <color theme="1"/>
        <rFont val="Tahoma"/>
        <family val="2"/>
      </rPr>
      <t xml:space="preserve"> y se recomienda al área adelantar las actividades pendientes con el fin de dar cabal cumplimiento a lo programado. </t>
    </r>
  </si>
  <si>
    <r>
      <rPr>
        <b/>
        <sz val="9"/>
        <rFont val="Tahoma"/>
        <family val="2"/>
      </rPr>
      <t>Reporte Financiera:</t>
    </r>
    <r>
      <rPr>
        <sz val="9"/>
        <rFont val="Tahoma"/>
        <family val="2"/>
      </rPr>
      <t xml:space="preserve"> No hay reporte de avances.
</t>
    </r>
    <r>
      <rPr>
        <b/>
        <sz val="9"/>
        <rFont val="Tahoma"/>
        <family val="2"/>
      </rPr>
      <t>Análisis OCI:</t>
    </r>
    <r>
      <rPr>
        <sz val="9"/>
        <rFont val="Tahoma"/>
        <family val="2"/>
      </rPr>
      <t xml:space="preserve"> La Subdirección Financiera remite la conciliación de los recursos recibidos de la antigua ANTV, del mes de octubre de 2019. Pese a lo anterior y como se había indicado en el anterior seguimiento (corte 30 de septiembre), en las notas a los estados financieros, no se evidencia detalle respecto a la ejecución y saldos presentados, como lo observó el ente de control.  Teniendo en cuenta el indicador planteado, la acción se cumplió frente a los 11 Estados financieros mensuales de octubre 2018 a agosto 2019 y por tanto, se califica como "Terminada extemporánea". No obstante, las Notas a los Estados Financieros  no revelan el estado de ejecución de estos recursos en el Canal. Por lo anterior, se califica la acción como </t>
    </r>
    <r>
      <rPr>
        <b/>
        <sz val="9"/>
        <rFont val="Tahoma"/>
        <family val="2"/>
      </rPr>
      <t>"Terminada Extemporánea"</t>
    </r>
    <r>
      <rPr>
        <sz val="9"/>
        <rFont val="Tahoma"/>
        <family val="2"/>
      </rPr>
      <t xml:space="preserve"> con estado </t>
    </r>
    <r>
      <rPr>
        <b/>
        <sz val="9"/>
        <rFont val="Tahoma"/>
        <family val="2"/>
      </rPr>
      <t>"Abierta"</t>
    </r>
    <r>
      <rPr>
        <sz val="9"/>
        <rFont val="Tahoma"/>
        <family val="2"/>
      </rPr>
      <t xml:space="preserve">. </t>
    </r>
  </si>
  <si>
    <t>RESUMEN TERCER SEGUIMIENTO 2019</t>
  </si>
  <si>
    <t>PRIMER SEGUIMIENTO 2020</t>
  </si>
  <si>
    <t>TERMINADA EXTEMPORÁNEA</t>
  </si>
  <si>
    <t>INCUMPLIDA</t>
  </si>
  <si>
    <t>Mónica Virgüéz</t>
  </si>
  <si>
    <t>TERCER SEGUIMIENTO DE 2020</t>
  </si>
  <si>
    <t>SEGUNDO SEGUIMIENTO 2020</t>
  </si>
  <si>
    <t xml:space="preserve">1. Manual Metodológico de Administración del Riesgo Actualizado 
2. Divulgación a través de comunicaciones internas (boletín interno No. 60). 
3. Actas de reunión con los diferentes procesos de </t>
  </si>
  <si>
    <t>No se remiten soportes para el seguimiento del primer cuatrimestre de la vigencia.</t>
  </si>
  <si>
    <t>Se adelantaron las acciones pendientes que permitieron dar cabal cumplimiento a lo formulado.</t>
  </si>
  <si>
    <t>1. Se remite formato donde aparece consignado el Procedimiento y correo del 15 de abril de 2020 de socialización</t>
  </si>
  <si>
    <t xml:space="preserve">Pendiente verificar el ajuste del documento frente a los puntos de control y denominación social de la entidad. </t>
  </si>
  <si>
    <t>1. Se remite correo del 15 de abril de 2020 por el cual se socializó el procedimiento</t>
  </si>
  <si>
    <t>Pendiente verificar la socialización del procedimiento.</t>
  </si>
  <si>
    <t>1. Se anexa memorando radicado 2756 del 6/11/2019</t>
  </si>
  <si>
    <t xml:space="preserve">Pendiente implementar las mejoras y otras recomendaciones sobre el informe de liquidaciones presentado. </t>
  </si>
  <si>
    <t xml:space="preserve">1. Se anexa acta de asistencia a conversatorio del 5/09/2019 y documentos que permiten determinar que se efectuó capacitación el 30/03/2020 sobre Procesos de Contratación y Supervisión e Interventoría </t>
  </si>
  <si>
    <t>1. Se anexa acta de asistencia a conversatorio del 5/09/2019 y documentos que permiten determinar que se efectuó capacitación el 30/03/2020 sobre Procesos de Contratación y Supervisión e Interventoría</t>
  </si>
  <si>
    <t>1. Se envía invitación a capacitación; presentación de las dos (2) capacitaciones efectuadas, pantallazo aceptación capacitación y pantallazo capacitación</t>
  </si>
  <si>
    <r>
      <rPr>
        <b/>
        <sz val="9"/>
        <color theme="1"/>
        <rFont val="Tahoma"/>
        <family val="2"/>
      </rPr>
      <t>Análisis OCI:</t>
    </r>
    <r>
      <rPr>
        <sz val="9"/>
        <color theme="1"/>
        <rFont val="Tahoma"/>
        <family val="2"/>
      </rPr>
      <t xml:space="preserve"> A la fecha de seguimiento no se evidencian avances con relación a lo formulado por el área. Teniendo en cuenta que el plan fue suscrito el 2 de enero de la vigencia 2020 y la fecha de corte del seguimiento es el 31-12-2019, se califica la acción con alerta </t>
    </r>
    <r>
      <rPr>
        <b/>
        <sz val="9"/>
        <color theme="1"/>
        <rFont val="Tahoma"/>
        <family val="2"/>
      </rPr>
      <t xml:space="preserve">"Sin Iniciar" </t>
    </r>
    <r>
      <rPr>
        <sz val="9"/>
        <color theme="1"/>
        <rFont val="Tahoma"/>
        <family val="2"/>
      </rPr>
      <t xml:space="preserve">y se recomienda al área adelantar las actividades pendientes con el fin de dar cabal cumplimiento a lo programado. </t>
    </r>
  </si>
  <si>
    <t xml:space="preserve">Pendiente la verificación de implementación del formato señalado. </t>
  </si>
  <si>
    <r>
      <rPr>
        <b/>
        <sz val="9"/>
        <rFont val="Tahoma"/>
        <family val="2"/>
      </rPr>
      <t xml:space="preserve">Análisis OCI: </t>
    </r>
    <r>
      <rPr>
        <sz val="9"/>
        <rFont val="Tahoma"/>
        <family val="2"/>
      </rPr>
      <t xml:space="preserve">El área no remite reporte de avances y soportes para el seguimiento del primer cuatrimestre de la vigencia 2020 sobre la ejecución de las acciones formuladas, por lo que se mantiene la calificación del seguimiento anterior </t>
    </r>
    <r>
      <rPr>
        <b/>
        <sz val="9"/>
        <rFont val="Tahoma"/>
        <family val="2"/>
      </rPr>
      <t>"Incumplida"</t>
    </r>
    <r>
      <rPr>
        <sz val="9"/>
        <rFont val="Tahoma"/>
        <family val="2"/>
      </rPr>
      <t xml:space="preserve"> y se reitera la recomendación de efectuar la creación del formato indicado en la acción, con el fin de verificar su aplicación, darle cabal cumplimiento a lo programado, propendiendo a la mejora continua en la gestión institucional y mitigar el inicio de procesos sancionatorios que puedan afectar la imagen del Canal de conformidad con lo establecido en el Artículo 101 de la Ley 42 de 1993. </t>
    </r>
  </si>
  <si>
    <r>
      <rPr>
        <b/>
        <sz val="9"/>
        <rFont val="Tahoma"/>
        <family val="2"/>
      </rPr>
      <t xml:space="preserve">Reporte Nuevos Negocios: </t>
    </r>
    <r>
      <rPr>
        <sz val="9"/>
        <rFont val="Tahoma"/>
        <family val="2"/>
      </rPr>
      <t xml:space="preserve">- Dirección de proyectos estratégicos (PPT): Fue la primera propuesta que se le presentó al gerente del canal para estructurar el área. (11 de febrero)
- Catálogo Capital Nueva Imagen:  Es la oferta de servicios de Capital desde proyectos estratégicos, en época prepandemia. (17 de febrero) - Comunicación pública a prueba: Fue la propuesta de reorientar el enfoque a propósito de la pandemia (29 de marzo) - Catálogo Capital Abril 2020: Es el catálogo que se circuló ante las entidades del distrito ofreciendo los nuevos servicios en época de pandemia (20 de abril). COMERCIALIZACIÓN - ESTRATEGIAS VENTAS Y MERCADEO: Documento de la administración anterior para vigencia 2020. (2019) - PLAN ESTRATÉGICO CXC 2020: Reconfiguración del plan comercial de Sergio que se ha venido revisando junto con Jerson (24 de abril y 7 de mayo). 
</t>
    </r>
    <r>
      <rPr>
        <b/>
        <sz val="9"/>
        <rFont val="Tahoma"/>
        <family val="2"/>
      </rPr>
      <t xml:space="preserve">Análisis OCI: </t>
    </r>
    <r>
      <rPr>
        <sz val="9"/>
        <rFont val="Tahoma"/>
        <family val="2"/>
      </rPr>
      <t xml:space="preserve">Se remiten por parte del área los documentos que se vienen trabajando con la nueva administración para construir la estrategia comercial de la entidad, así como la agenda de las reuniones que se han adelantado en la construcción de esta; sin embargo, teniendo en cuenta que a la fecha a de seguimiento no se presenta la estrategia aprobada por la alta dirección, así como la fecha de terminación planteada se reconoce el avance, pero se mantiene la calificación </t>
    </r>
    <r>
      <rPr>
        <b/>
        <sz val="9"/>
        <rFont val="Tahoma"/>
        <family val="2"/>
      </rPr>
      <t>"Incumplida"</t>
    </r>
    <r>
      <rPr>
        <sz val="9"/>
        <rFont val="Tahoma"/>
        <family val="2"/>
      </rPr>
      <t xml:space="preserve"> y se recomienda y se reitera la recomendación de efectuar lo indicado en la acción, con el fin de darle cabal cumplimiento a lo programado, propendiendo a la mejora continua en la gestión institucional y mitigar el inicio de procesos sancionatorios que puedan afectar la imagen del Canal de conformidad con lo establecido en el Artículo 101 de la Ley 42 de 1993. </t>
    </r>
  </si>
  <si>
    <t>Pendiente verificar la aplicación del punto de control identificado.</t>
  </si>
  <si>
    <t>Pendiente verificar el ajuste del documento MCOM-FT-01 LISTA DE CHEQUEO CUMPLIMIENTO DE REQUISITOS CONTRACTUALES, así como su aplicación.</t>
  </si>
  <si>
    <r>
      <rPr>
        <b/>
        <sz val="9"/>
        <rFont val="Tahoma"/>
        <family val="2"/>
      </rPr>
      <t xml:space="preserve">Análisis OCI: </t>
    </r>
    <r>
      <rPr>
        <sz val="9"/>
        <rFont val="Tahoma"/>
        <family val="2"/>
      </rPr>
      <t xml:space="preserve">Teniendo en cuenta que para el primer cuatrimestre de la vigencia 2020 el área no presentó reporte de avances y soportes de la ejecución de las actividades pendientes frente a la implementación del punto de control identificado, se mantiene la calificación del seguimiento anterior como </t>
    </r>
    <r>
      <rPr>
        <b/>
        <sz val="9"/>
        <rFont val="Tahoma"/>
        <family val="2"/>
      </rPr>
      <t xml:space="preserve">"Terminada" </t>
    </r>
    <r>
      <rPr>
        <sz val="9"/>
        <rFont val="Tahoma"/>
        <family val="2"/>
      </rPr>
      <t xml:space="preserve">con estado </t>
    </r>
    <r>
      <rPr>
        <b/>
        <sz val="9"/>
        <rFont val="Tahoma"/>
        <family val="2"/>
      </rPr>
      <t xml:space="preserve">"Abierta" </t>
    </r>
    <r>
      <rPr>
        <sz val="9"/>
        <rFont val="Tahoma"/>
        <family val="2"/>
      </rPr>
      <t>y se reitera la recomendación de adelantar la revisión de los puntos de control del Procedimiento, así como la ejecución de los mismos con su respectiva documentación, con el fin de proceder al cierre de la acción, así como propender a la mejora institucional en el desarrollo de su misionalidad.</t>
    </r>
  </si>
  <si>
    <r>
      <rPr>
        <b/>
        <sz val="9"/>
        <rFont val="Tahoma"/>
        <family val="2"/>
      </rPr>
      <t xml:space="preserve">Análisis OCI: </t>
    </r>
    <r>
      <rPr>
        <sz val="9"/>
        <rFont val="Tahoma"/>
        <family val="2"/>
      </rPr>
      <t xml:space="preserve">Teniendo en cuenta que para el primer cuatrimestre de la vigencia 2020 el área no presentó reporte de avances y soportes de la ejecución de las actividades pendientes frente a la implementación del formato MCOM-FT-01 LISTA DE CHEQUEO CUMPLIMIENTO DE REQUISITOS CONTRACTUALES en su versión vigente, mencionado en los puntos de control identificados para revisión de ejecución contractual en el procedimiento MCOM-PD-005 GESTIÓN NUEVOS NEGOCIOS, se mantiene la calificación del seguimiento anterior como </t>
    </r>
    <r>
      <rPr>
        <b/>
        <sz val="9"/>
        <rFont val="Tahoma"/>
        <family val="2"/>
      </rPr>
      <t xml:space="preserve">"Terminada" </t>
    </r>
    <r>
      <rPr>
        <sz val="9"/>
        <rFont val="Tahoma"/>
        <family val="2"/>
      </rPr>
      <t xml:space="preserve">con estado </t>
    </r>
    <r>
      <rPr>
        <b/>
        <sz val="9"/>
        <rFont val="Tahoma"/>
        <family val="2"/>
      </rPr>
      <t xml:space="preserve">"Abierta" </t>
    </r>
    <r>
      <rPr>
        <sz val="9"/>
        <rFont val="Tahoma"/>
        <family val="2"/>
      </rPr>
      <t>y se reitera la recomendación de adelantar la revisión de los puntos de control del Procedimiento, así como la ejecución de los mismos con su respectiva documentación, con el fin de proceder al cierre de la acción, así como propender a la mejora institucional en el desarrollo de su misionalidad.</t>
    </r>
  </si>
  <si>
    <t>1. Expediente digital del contrato 534-2016</t>
  </si>
  <si>
    <r>
      <t xml:space="preserve">Análisis OCI: </t>
    </r>
    <r>
      <rPr>
        <sz val="9"/>
        <rFont val="Tahoma"/>
        <family val="2"/>
      </rPr>
      <t xml:space="preserve">Se realiza la digitalización del expediente al área Jurídica, evidenciando que la Coordinación Técnica efectuó el ajuste de los soportes del expediente remitidos mediante memorando 1528 del 08 de julio de 2019, en atención a las recomendaciones entregadas por la Oficina de Control Interno mediante Memorando 2915 del 29 de noviembre de 2019.
Teniendo en cuenta lo anterior, se mantiene la calificación como </t>
    </r>
    <r>
      <rPr>
        <b/>
        <sz val="9"/>
        <rFont val="Tahoma"/>
        <family val="2"/>
      </rPr>
      <t>"Terminada"</t>
    </r>
    <r>
      <rPr>
        <sz val="9"/>
        <rFont val="Tahoma"/>
        <family val="2"/>
      </rPr>
      <t xml:space="preserve"> y se procede al cierre de la misma al evidenciar los soportes de ejecución de las obligaciones del contratista.</t>
    </r>
  </si>
  <si>
    <t>1. Programación diaria 01 de enero de 2019 - 09 de abril de 2019
2. Programación diaria 10 de abril de 2019 - 05 de julio de 2019
3. Programación diaria 06 de julio de 2019 - 01 de octubre de 2019
4. Programación diaria 02 de octubre de 2019- 31 de diciembre de 2019
5. Informe final 352-2019- Platino VIP S.A.S</t>
  </si>
  <si>
    <t xml:space="preserve">Pendiente verificar el cumplimiento de la obligación establecida en la minuta del contrato. </t>
  </si>
  <si>
    <t>1. Contrato 130 - 2020 Platino VIP S.A.S
2. Obligación específica No. 5</t>
  </si>
  <si>
    <r>
      <t xml:space="preserve">Análisis OCI: </t>
    </r>
    <r>
      <rPr>
        <sz val="9"/>
        <color theme="1"/>
        <rFont val="Tahoma"/>
        <family val="2"/>
      </rPr>
      <t xml:space="preserve">Se realiza verificación de la minuta del contrato de transporte No. 130-2020 suscrito con la empresa PLATINO V.I.P en la que se evidencia la inclusión de la obligación No. 5 "Notificar por escrito al supervisor del contrato todo cambio de conductor, vehículo y coordinador del servicio que se realice durante la vigencia del contrato", de conformidad con lo formulado en la acción. 
Teniendo en cuenta lo anterior, así como las fechas de ejecución planteadas se califica la acción como </t>
    </r>
    <r>
      <rPr>
        <b/>
        <sz val="9"/>
        <color theme="1"/>
        <rFont val="Tahoma"/>
        <family val="2"/>
      </rPr>
      <t>"Terminada"</t>
    </r>
    <r>
      <rPr>
        <sz val="9"/>
        <color theme="1"/>
        <rFont val="Tahoma"/>
        <family val="2"/>
      </rPr>
      <t xml:space="preserve"> con estado </t>
    </r>
    <r>
      <rPr>
        <b/>
        <sz val="9"/>
        <color theme="1"/>
        <rFont val="Tahoma"/>
        <family val="2"/>
      </rPr>
      <t>"Abierta"</t>
    </r>
    <r>
      <rPr>
        <sz val="9"/>
        <color theme="1"/>
        <rFont val="Tahoma"/>
        <family val="2"/>
      </rPr>
      <t xml:space="preserve"> con el fin de verificar la ejecución de la obligación planteada. </t>
    </r>
  </si>
  <si>
    <t>1. Oficio 519 -  Lineamientos de transporte para contratistas (1)
2. Oficio 518 -  Lineamientos de transporte para funcionarios, contratistas  y conductores - Platino
3. Memorando 438 - Lineamientos de Transporte para funcionarios
4. Correo de Bogotá es TIC - [Comunicaciones Internas Canal Capital] Comunicado Interno # 12. Lineamientos para el transporte en Capital</t>
  </si>
  <si>
    <t>1. Correo de Bogotá es TIC - MINUTA TRANSPORTE (9ene2020) (1)
2. Correo de Bogotá es TIC - ANS, ANEXO TÉCNICO Y MINUTA TRANSPORTE EQUIPOS (4feb2020) (1)
3. Correo de Bogotá es TIC - ANEXO TÉCNICO TRANSPORTE (17dic2019</t>
  </si>
  <si>
    <t>1. Memorando supervisión motos</t>
  </si>
  <si>
    <r>
      <t xml:space="preserve">Reporte Financiera:  </t>
    </r>
    <r>
      <rPr>
        <sz val="9"/>
        <rFont val="Tahoma"/>
        <family val="2"/>
      </rPr>
      <t xml:space="preserve">Se encuentra en proceso de elaboración las conciliaciones del primer cuatrimestre, para el segundo seguimiento se enviaran las conciliaciones correspondientes hasta corte solicitado. </t>
    </r>
    <r>
      <rPr>
        <b/>
        <sz val="9"/>
        <rFont val="Tahoma"/>
        <family val="2"/>
      </rPr>
      <t xml:space="preserve">
Análisis OCI: </t>
    </r>
    <r>
      <rPr>
        <sz val="9"/>
        <rFont val="Tahoma"/>
        <family val="2"/>
      </rPr>
      <t>La Subdirección Financiera no remitió las notas a los Estados Financieros, como se había indicado en el análisis del tercer seguimiento de la vigencia 2019 (corte 31 de diciembre) y la respectiva observación por la cual se dejó abierta la acción, a pesar de calificarse como terminada. Se procedió por parte de la Oficina de Control Interno  a revisar las notas a los Estados Financieros con corte a 31 de diciembre de 2019 y no se evidenció ni referencia ni detalle respecto a la ejecución y saldos presentados, como lo observó el ente de control, revelando información de tipo cuantitativo y cualitativo, sobre los recursos recibidos, de la antigua ANTV, para divulgación y comprensión de la situación financiera del Canal. Por lo anterior, se mantiene con estado</t>
    </r>
    <r>
      <rPr>
        <b/>
        <sz val="9"/>
        <rFont val="Tahoma"/>
        <family val="2"/>
      </rPr>
      <t xml:space="preserve"> "Abierta". </t>
    </r>
  </si>
  <si>
    <t>Pendiente verificar que se atiendan las recomendaciones frente a la presentación de las notas a los estados financieros.</t>
  </si>
  <si>
    <t>1. Procedimiento actualizado:  Liquidación Órdenes de pago, código AGFF-PD-010, versión 7 del 31/03/2020.</t>
  </si>
  <si>
    <t>1. Acta reunión Mesa de trabajo con la Coordinación de Prensa y comunicaciones del 30/04/2020.</t>
  </si>
  <si>
    <t>1. Carpetas actas de liquidación 2016 y 2017 en el enlace: https://drive.google.com/drive/folders/1UhaZ8mOpQV5OW--yuq0ZpWK1l-CWKuSK</t>
  </si>
  <si>
    <t xml:space="preserve">Pendiente verificar la formalización de Planeación en el SIG y socialización. </t>
  </si>
  <si>
    <t>Jhon Guancha</t>
  </si>
  <si>
    <r>
      <rPr>
        <b/>
        <sz val="9"/>
        <color theme="1"/>
        <rFont val="Tahoma"/>
        <family val="2"/>
      </rPr>
      <t>Análisis OCI:</t>
    </r>
    <r>
      <rPr>
        <sz val="9"/>
        <color theme="1"/>
        <rFont val="Tahoma"/>
        <family val="2"/>
      </rPr>
      <t xml:space="preserve"> A la fecha de seguimiento no se evidencian soportes con relación a la acción correspondiente. Debido a esta situación, se califica la acción con alerta </t>
    </r>
    <r>
      <rPr>
        <b/>
        <sz val="9"/>
        <color theme="1"/>
        <rFont val="Tahoma"/>
        <family val="2"/>
      </rPr>
      <t>"Sin Iniciar"</t>
    </r>
    <r>
      <rPr>
        <sz val="9"/>
        <color theme="1"/>
        <rFont val="Tahoma"/>
        <family val="2"/>
      </rPr>
      <t xml:space="preserve"> y se recomienda al área adelantar las actividades pendientes con el fin de dar adecuado cumplimiento a lo programado. </t>
    </r>
  </si>
  <si>
    <r>
      <t xml:space="preserve">Reporte Coordinación Jurídica: </t>
    </r>
    <r>
      <rPr>
        <sz val="9"/>
        <rFont val="Tahoma"/>
        <family val="2"/>
      </rPr>
      <t>Pendiente por efectuar actualización formato informe supervisión.</t>
    </r>
    <r>
      <rPr>
        <b/>
        <sz val="9"/>
        <rFont val="Tahoma"/>
        <family val="2"/>
      </rPr>
      <t xml:space="preserve">
Análisis OCI: </t>
    </r>
    <r>
      <rPr>
        <sz val="9"/>
        <rFont val="Tahoma"/>
        <family val="2"/>
      </rPr>
      <t xml:space="preserve">Conforme al anterior seguimiento y a lo informado por el área, se mantiene la acción </t>
    </r>
    <r>
      <rPr>
        <b/>
        <sz val="9"/>
        <rFont val="Tahoma"/>
        <family val="2"/>
      </rPr>
      <t>"Abierta"</t>
    </r>
    <r>
      <rPr>
        <sz val="9"/>
        <rFont val="Tahoma"/>
        <family val="2"/>
      </rPr>
      <t>. Esto con el fin de verificar el cumplimiento de la acción sea efectivo y real.  
Se sugiere al área realizar seguimiento a la normalización solicitada al área de Planeación el 18 de diciembre de 2019, efectuar la socialización pertinente y presentar los soportes en el próximo seguimiento para proceder con el cierre de esta.</t>
    </r>
  </si>
  <si>
    <t xml:space="preserve">1. Catalogo Capital - Abril 2020 (Nuestros Servicios)
2. Comunicación publica a prueba
3. Dirección de proyectos estratégicos
4. ESTRATEGIAS VENTAS Y MERCADEO  2020 v1
5. PLAN ESTRATEGICO CXC 2020 </t>
  </si>
  <si>
    <t>1. Plan Fomento de la Cultura del Autocontrol vigencia 2020 - Oficina de Control Interno.
2. Citación Primera Jornada abril 28/2020.
3. Instructivo socializado en la Primera jornada.
4. Listado control asistencia primera jornada (Reunión por Hangout Meet).</t>
  </si>
  <si>
    <r>
      <rPr>
        <b/>
        <sz val="9"/>
        <color theme="1"/>
        <rFont val="Tahoma"/>
        <family val="2"/>
      </rPr>
      <t xml:space="preserve">Análisis OCI: </t>
    </r>
    <r>
      <rPr>
        <sz val="9"/>
        <color theme="1"/>
        <rFont val="Tahoma"/>
        <family val="2"/>
      </rPr>
      <t>De acuerdo con los Informes de seguimiento de los Planes  (Institucional, Por procesos, Plan Anticorrupción y Mapa de Riesgos de corrupción) con corte a diciembre 31 de 2019,  se establecieron las áreas con mayor número de acciones abiertas , así como las que requerían de verificación y/o asesoría, para realizar las mesas de trabajo. Para el primer cuatrimestre de 2020, se realizó (1) mesa de trabajo con la Coordinación de Prensa y Comunicaciones el 30/04/2020 (mediante Hangout Meet), con la suscripción de compromisos para los participantes (se adjunta copia del acta). 
Teniendo en cuenta lo anterior, se califica</t>
    </r>
    <r>
      <rPr>
        <b/>
        <sz val="9"/>
        <color theme="1"/>
        <rFont val="Tahoma"/>
        <family val="2"/>
      </rPr>
      <t xml:space="preserve"> "En proceso".</t>
    </r>
  </si>
  <si>
    <r>
      <rPr>
        <b/>
        <sz val="9"/>
        <color theme="1"/>
        <rFont val="Tahoma"/>
        <family val="2"/>
      </rPr>
      <t>Reporte Planeación:</t>
    </r>
    <r>
      <rPr>
        <sz val="9"/>
        <color theme="1"/>
        <rFont val="Tahoma"/>
        <family val="2"/>
      </rPr>
      <t xml:space="preserve"> En el mes de diciembre se realizó la actualización del Manual Metodológico de Administración del Riesgo, para dicha actualización se tuvieron en cuenta los lineamientos definidos en la guía de administración del riesgo de la Función Pública. La divulgación correspondiente se realizó a través de comunicaciones internas con el boletín interno No. 60 de 2019 y en diferentes mesas de trabajo realizadas en el mes de enero con cada proceso de la entidad, en las cuales se presentó la nueva metodología así como la nueva herramienta para hacer la formulación de los riesgos y los controles correspondientes.
</t>
    </r>
    <r>
      <rPr>
        <b/>
        <sz val="9"/>
        <color theme="1"/>
        <rFont val="Tahoma"/>
        <family val="2"/>
      </rPr>
      <t>Análisis OCI:</t>
    </r>
    <r>
      <rPr>
        <sz val="9"/>
        <color theme="1"/>
        <rFont val="Tahoma"/>
        <family val="2"/>
      </rPr>
      <t xml:space="preserve"> Los soportes que dan cuenta de lo reportado, permite inferir que se dio cumplimiento a toda la acción. Se culminó la socialización tanto de manera general a través del boletín interno, como individual con las dependencias de la entidad. Por lo tanto se mantiene la calificación del seguimiento anterior como </t>
    </r>
    <r>
      <rPr>
        <b/>
        <sz val="9"/>
        <color theme="1"/>
        <rFont val="Tahoma"/>
        <family val="2"/>
      </rPr>
      <t xml:space="preserve">"Terminada" </t>
    </r>
    <r>
      <rPr>
        <sz val="9"/>
        <color theme="1"/>
        <rFont val="Tahoma"/>
        <family val="2"/>
      </rPr>
      <t xml:space="preserve">y se procede el cierre de la acción. </t>
    </r>
  </si>
  <si>
    <t>1. Análisis de Ret ICA (Un archivo en Excel con la conciliación acumulada, terminado el periodo se anexa la información y se realiza el análisis mensual en el mismo documento para tener la trazabilidad de la aplicación de tarifa de retención de ICA)</t>
  </si>
  <si>
    <r>
      <rPr>
        <b/>
        <sz val="9"/>
        <color theme="1"/>
        <rFont val="Tahoma"/>
        <family val="2"/>
      </rPr>
      <t xml:space="preserve">Reporte Financiera: </t>
    </r>
    <r>
      <rPr>
        <sz val="9"/>
        <color theme="1"/>
        <rFont val="Tahoma"/>
        <family val="2"/>
      </rPr>
      <t xml:space="preserve"> Se encuentra en proceso de actualización el instructivo de notas explicativas a los estados financieros y se está articulando con la propuesta de la implementación del formato que estableció la Contaduría General de la Nación en la Resolución 441 del 2019. 
</t>
    </r>
    <r>
      <rPr>
        <b/>
        <sz val="9"/>
        <color theme="1"/>
        <rFont val="Tahoma"/>
        <family val="2"/>
      </rPr>
      <t>Análisis OCI:</t>
    </r>
    <r>
      <rPr>
        <sz val="9"/>
        <color theme="1"/>
        <rFont val="Tahoma"/>
        <family val="2"/>
      </rPr>
      <t xml:space="preserve"> De acuerdo con lo informado por la Subdirección Financiera, no se ha finalizado la acción de mejora establecida. Teniendo en cuenta esto y el plazo fijado, se califica como</t>
    </r>
    <r>
      <rPr>
        <b/>
        <sz val="9"/>
        <color theme="1"/>
        <rFont val="Tahoma"/>
        <family val="2"/>
      </rPr>
      <t xml:space="preserve"> "Sin iniciar".</t>
    </r>
    <r>
      <rPr>
        <sz val="9"/>
        <color theme="1"/>
        <rFont val="Tahoma"/>
        <family val="2"/>
      </rPr>
      <t xml:space="preserve">  </t>
    </r>
  </si>
  <si>
    <t>Fernando Avella</t>
  </si>
  <si>
    <r>
      <t xml:space="preserve">Reporte Coordinación Jurídica: </t>
    </r>
    <r>
      <rPr>
        <sz val="9"/>
        <rFont val="Tahoma"/>
        <family val="2"/>
      </rPr>
      <t xml:space="preserve">Se elaboró procedimiento Presentación de Iniciativas Banco de Proyectos. AGJC-CN-PD-006 Versión 1 publicado el 15 de abril de 2020 y socializado en esa fecha.
</t>
    </r>
    <r>
      <rPr>
        <b/>
        <sz val="9"/>
        <rFont val="Tahoma"/>
        <family val="2"/>
      </rPr>
      <t xml:space="preserve">
Análisis OCI: </t>
    </r>
    <r>
      <rPr>
        <sz val="9"/>
        <rFont val="Tahoma"/>
        <family val="2"/>
      </rPr>
      <t>Revisado el reporte y el soporte remitido por el área se infiere que se cumplieron las actividades y por ende la acción formulada. No obstante se pudo evidenciar dos situaciones de mejora frente al documento: 1) La denominación social de la entidad conforme a los estatutos vigente (acuerdo 004 de 2016) es "Canal Capital". 2) La formulación e identificación de los puntos de control no es precisa en el entendido que en un procedimiento todas las acciones tengan la naturaleza de punto de control (por ejemplo la radicación de una propuesta, que es la actividad 1, no genera mayor riesgo para la entidad siendo el control inocuo). Estas dos circunstancias se sugieren sean revisadas. Por lo anterior y conforme a la fecha programada para la acción, se califica "Terminada Extemporánea" y se mantiene con estado</t>
    </r>
    <r>
      <rPr>
        <b/>
        <sz val="9"/>
        <rFont val="Tahoma"/>
        <family val="2"/>
      </rPr>
      <t xml:space="preserve"> "Abierta" </t>
    </r>
    <r>
      <rPr>
        <sz val="9"/>
        <rFont val="Tahoma"/>
        <family val="2"/>
      </rPr>
      <t xml:space="preserve">para verificar en el próximo seguimiento que el documento se encuentre ajustado. </t>
    </r>
  </si>
  <si>
    <r>
      <t xml:space="preserve">Reporte Coordinación Jurídica: </t>
    </r>
    <r>
      <rPr>
        <sz val="9"/>
        <rFont val="Tahoma"/>
        <family val="2"/>
      </rPr>
      <t xml:space="preserve">Se elaboró procedimiento Presentación de Iniciativas Banco de Proyectos. AGJC-CN-PD-006 Versión 1 publicado el 15 de abril de 2020 y socializado en esa fecha. </t>
    </r>
    <r>
      <rPr>
        <b/>
        <sz val="9"/>
        <rFont val="Tahoma"/>
        <family val="2"/>
      </rPr>
      <t xml:space="preserve">
Análisis OCI: </t>
    </r>
    <r>
      <rPr>
        <sz val="9"/>
        <rFont val="Tahoma"/>
        <family val="2"/>
      </rPr>
      <t>Revisado el reporte y el soporte enviado se da cuenta de la socialización del nuevo procedimiento. De esta manera se cumple con la actividad y se califica la acción</t>
    </r>
    <r>
      <rPr>
        <b/>
        <sz val="9"/>
        <rFont val="Tahoma"/>
        <family val="2"/>
      </rPr>
      <t xml:space="preserve"> "Terminada Extemporánea". </t>
    </r>
    <r>
      <rPr>
        <sz val="9"/>
        <rFont val="Tahoma"/>
        <family val="2"/>
      </rPr>
      <t xml:space="preserve">Se mantendrá con estado </t>
    </r>
    <r>
      <rPr>
        <b/>
        <sz val="9"/>
        <rFont val="Tahoma"/>
        <family val="2"/>
      </rPr>
      <t>"Abierta"</t>
    </r>
    <r>
      <rPr>
        <sz val="9"/>
        <rFont val="Tahoma"/>
        <family val="2"/>
      </rPr>
      <t xml:space="preserve"> la acción en consideración a lo observado en la acción 27 y por estar directamente relacionado con la socialización. Se invita al área a remitir los soportes correspondientes que permitan dar cierre a la acción. </t>
    </r>
  </si>
  <si>
    <r>
      <rPr>
        <b/>
        <sz val="9"/>
        <color theme="1"/>
        <rFont val="Tahoma"/>
        <family val="2"/>
      </rPr>
      <t>Reporte Financiera:</t>
    </r>
    <r>
      <rPr>
        <sz val="9"/>
        <color theme="1"/>
        <rFont val="Tahoma"/>
        <family val="2"/>
      </rPr>
      <t xml:space="preserve">  Se realizaron las conciliaciones correspondientes a los meses de enero- febrero- marzo y abril de las tarifas de retención de ICA aplicadas en las órdenes de pago de contratistas y proveedores de conformidad con la actividad económica relacionada en el RUT y RIT suministrado, y en concordancia con el contrato correspondiente. 
</t>
    </r>
    <r>
      <rPr>
        <b/>
        <sz val="9"/>
        <color theme="1"/>
        <rFont val="Tahoma"/>
        <family val="2"/>
      </rPr>
      <t xml:space="preserve">Análisis OCI: </t>
    </r>
    <r>
      <rPr>
        <sz val="9"/>
        <color theme="1"/>
        <rFont val="Tahoma"/>
        <family val="2"/>
      </rPr>
      <t>La Subdirección Financiera remitió una base de datos en Excel, pero no se evidencia ningún análisis de la información revisada, de acuerdo con lo planteado en la acción de mejora, referente al cruce de la información mensual con las tarifas de Ica aplicadas por tercero/proveedor para detectar diferencias en el cálculo del valor retenido y/o justificar estas diferencias. Así mismo, no se observa el cumplimiento de la acción de conformidad con lo estableció en la acción de mejora (mensual, para un total de 11 análisis). Por lo anterior, se califica la acción</t>
    </r>
    <r>
      <rPr>
        <b/>
        <sz val="9"/>
        <color theme="1"/>
        <rFont val="Tahoma"/>
        <family val="2"/>
      </rPr>
      <t xml:space="preserve"> "Sin iniciar".</t>
    </r>
  </si>
  <si>
    <r>
      <rPr>
        <b/>
        <sz val="9"/>
        <color theme="1"/>
        <rFont val="Tahoma"/>
        <family val="2"/>
      </rPr>
      <t>Reporte Planeación:</t>
    </r>
    <r>
      <rPr>
        <sz val="9"/>
        <color theme="1"/>
        <rFont val="Tahoma"/>
        <family val="2"/>
      </rPr>
      <t xml:space="preserve"> A la fecha de corte y teniendo en cuenta las diferentes contingencias administrativa, sanitarias y ambientales que se vivieron en la ciudad y a nivel general en el país a causa de la pandemia y que generaron la necesidad de ajustar el Plan de Desarrollo Distrital "un nuevo contrato social y ambiental para el siglo XXI" no se ha realizado el ejercicio de identificación de riesgos ya que aún está en proceso la revisión de la pertinencia de la formulación de proyectos de inversión para Capital. Teniendo en cuenta lo anterior no se reporta avance y se contemplará la opción de reformular la acción.
</t>
    </r>
    <r>
      <rPr>
        <b/>
        <sz val="9"/>
        <color theme="1"/>
        <rFont val="Tahoma"/>
        <family val="2"/>
      </rPr>
      <t>Análisis OCI:</t>
    </r>
    <r>
      <rPr>
        <sz val="9"/>
        <color theme="1"/>
        <rFont val="Tahoma"/>
        <family val="2"/>
      </rPr>
      <t xml:space="preserve"> De acuerdo con lo reportado se mantendrá la calificación anterior</t>
    </r>
    <r>
      <rPr>
        <b/>
        <sz val="9"/>
        <color theme="1"/>
        <rFont val="Tahoma"/>
        <family val="2"/>
      </rPr>
      <t xml:space="preserve"> "Sin Iniciar"</t>
    </r>
    <r>
      <rPr>
        <sz val="9"/>
        <color theme="1"/>
        <rFont val="Tahoma"/>
        <family val="2"/>
      </rPr>
      <t>. Es recomendable que el área analice la reformulación teniendo en cuenta el desarrollo de la declaratoria de emergencia, social y sanitaria por los gobiernos nacional y distrital.</t>
    </r>
  </si>
  <si>
    <r>
      <t xml:space="preserve">Reporte Coordinación Jurídica: </t>
    </r>
    <r>
      <rPr>
        <sz val="9"/>
        <rFont val="Tahoma"/>
        <family val="2"/>
      </rPr>
      <t>Actas de Liquidación en ajustes.</t>
    </r>
    <r>
      <rPr>
        <b/>
        <sz val="9"/>
        <rFont val="Tahoma"/>
        <family val="2"/>
      </rPr>
      <t xml:space="preserve">
Análisis OCI: </t>
    </r>
    <r>
      <rPr>
        <sz val="9"/>
        <rFont val="Tahoma"/>
        <family val="2"/>
      </rPr>
      <t xml:space="preserve">Se evidenció que para la vigencia 2016 se adelantaron 126 actas de liquidación y para la vigencia 2017 se firmaron 114 actas, lo cual representa un promedio de cumplimiento del 69% de la totalidad por liquidar. Aunado, se hace un llamado al área para implementar un plan de contingencia con las liquidaciones que correspondan a los contratos pendientes de liquidar, de conformidad con el memorando 2756 de 06 de noviembre de 2019, en razón a se corre el riesgo de perder competencia para liquidar.  
Teniendo en cuenta lo anterior, así como la meta formulada de liquidación del (90%) de los contratos, el área no ha dado cumplimiento y por lo tanto, se mantiene la calificación con alerta </t>
    </r>
    <r>
      <rPr>
        <b/>
        <sz val="9"/>
        <rFont val="Tahoma"/>
        <family val="2"/>
      </rPr>
      <t xml:space="preserve">"Incumplida". </t>
    </r>
  </si>
  <si>
    <r>
      <t xml:space="preserve">Análisis OCI: </t>
    </r>
    <r>
      <rPr>
        <sz val="9"/>
        <color theme="1"/>
        <rFont val="Tahoma"/>
        <family val="2"/>
      </rPr>
      <t xml:space="preserve">Se verifican los soportes remitidos en los que se menciona que se adelantaron modificaciones sobre los anexos técnicos para la contratación del transporte de la entidad para la actual vigencia de conformidad con los correos entregados; sin embargo, los anexos y documentos mencionados no son entregados, por lo que no es posible evidenciar los ajustes efectuados. Así mismo, no se remiten las actas resultantes de las mesas de trabajo de análisis precontractual con el área Jurídica formuladas en el indicador de la acción, por lo que no es posible efectuar la medición de cumplimiento. 
Teniendo en cuenta lo anterior, así como la fecha de ejecución establecida se califica la acción </t>
    </r>
    <r>
      <rPr>
        <b/>
        <sz val="9"/>
        <color theme="1"/>
        <rFont val="Tahoma"/>
        <family val="2"/>
      </rPr>
      <t>"Sin Iniciar"</t>
    </r>
    <r>
      <rPr>
        <sz val="9"/>
        <color theme="1"/>
        <rFont val="Tahoma"/>
        <family val="2"/>
      </rPr>
      <t xml:space="preserve"> y se recomienda al área remitir los documentos trabajados que dan cumplimiento a lo formulado. </t>
    </r>
  </si>
  <si>
    <r>
      <t xml:space="preserve">Análisis OCI: </t>
    </r>
    <r>
      <rPr>
        <sz val="9"/>
        <color theme="1"/>
        <rFont val="Tahoma"/>
        <family val="2"/>
      </rPr>
      <t xml:space="preserve">Se evidencia el Memorando 152 del 24 de enero de 2020 en el que se  solicita el traslado de la supervisión de los servicios prestados por las motos para mensajería en la entidad; sin embargo, teniendo en cuenta que el indicador menciona mesas de trabajo con la Coordinación Jurídica para dicho análisis y no se remite el soporte por parte de la Coordinación, se califica la acción </t>
    </r>
    <r>
      <rPr>
        <b/>
        <sz val="9"/>
        <color theme="1"/>
        <rFont val="Tahoma"/>
        <family val="2"/>
      </rPr>
      <t>"En Proceso"</t>
    </r>
    <r>
      <rPr>
        <sz val="9"/>
        <color theme="1"/>
        <rFont val="Tahoma"/>
        <family val="2"/>
      </rPr>
      <t xml:space="preserve"> y se recomienda al área adelantar la documentación de las mesas indicadas con el fin de dar cabal cumplimiento a lo formulado, así como remitir los avances de cumplimiento en las matrices entregadas por la Oficina de Control Interno, de manera que se pueda orientar al evaluador en los avances alcanzados de conformidad con los soportes remitidos por el área. </t>
    </r>
  </si>
  <si>
    <r>
      <rPr>
        <b/>
        <sz val="9"/>
        <color theme="1"/>
        <rFont val="Tahoma"/>
        <family val="2"/>
      </rPr>
      <t>Análisis OCI:</t>
    </r>
    <r>
      <rPr>
        <sz val="9"/>
        <color theme="1"/>
        <rFont val="Tahoma"/>
        <family val="2"/>
      </rPr>
      <t xml:space="preserve"> Para el primer cuatrimestre de la vigencia, se definió el Plan de Fomento de la Cultura del Autocontrol de la Oficina de Control Interno para la vigencia 2020, (se adjunta), el cual, tiene como base, las actividades establecidas en el Plan Anual de Auditoría de 2020.  En este, se incluyeron las dos jornadas de sensibilización a los responsables de los Planes de Mejoramiento en el Canal (La primera para abril y la segunda para Septiembre). Se realizó la primer jornada el 28/04/2020 (a través de Hangout Meet), con la socialización del "Instructivo reporte avances y soportes seguimientos  Oficina Control Interno", se adjunta citación y listado de asistencia.
Teniendo en cuenta lo anterior, se califica</t>
    </r>
    <r>
      <rPr>
        <b/>
        <sz val="9"/>
        <color theme="1"/>
        <rFont val="Tahoma"/>
        <family val="2"/>
      </rPr>
      <t xml:space="preserve"> "En proceso".</t>
    </r>
  </si>
  <si>
    <r>
      <rPr>
        <b/>
        <sz val="9"/>
        <color theme="1"/>
        <rFont val="Tahoma"/>
        <family val="2"/>
      </rPr>
      <t>Análisis OCI:</t>
    </r>
    <r>
      <rPr>
        <sz val="9"/>
        <color theme="1"/>
        <rFont val="Tahoma"/>
        <family val="2"/>
      </rPr>
      <t xml:space="preserve"> Para el primer cuatrimestre de la vigencia, se definió el Plan de Fomento de la Cultura del Autocontrol de la Oficina de Control Interno para la vigencia 2020 (El cual se adjunta y  tiene como base, las actividades establecidas en el Plan Anual de Auditoría de 2020).  En este, se incluyeron las dos jornadas de sensibilización a los responsables de los Planes de Mejoramiento en el Canal (La primera para abril y la segunda para Septiembre). Se realizó la primer jornada el 28/04/2020 (a través de Hangout Meet), con la socialización del "Instructivo reporte avances y soportes seguimientos  Oficina Control Interno", se adjunta citación y listado de asistencia.
Teniendo en cuenta lo anterior, se califica</t>
    </r>
    <r>
      <rPr>
        <b/>
        <sz val="9"/>
        <color theme="1"/>
        <rFont val="Tahoma"/>
        <family val="2"/>
      </rPr>
      <t xml:space="preserve"> "En proceso".</t>
    </r>
  </si>
  <si>
    <r>
      <rPr>
        <b/>
        <sz val="9"/>
        <color theme="1"/>
        <rFont val="Tahoma"/>
        <family val="2"/>
      </rPr>
      <t xml:space="preserve">Reporte Financiera: </t>
    </r>
    <r>
      <rPr>
        <sz val="9"/>
        <color theme="1"/>
        <rFont val="Tahoma"/>
        <family val="2"/>
      </rPr>
      <t xml:space="preserve"> El día 31 de marzo de 2020, se realizó la actualización del procedimiento "Liquidación de órdenes de pago" incluyendo la actividad de foliación en las órdenes de pago que reposan en la Subdirección Financiera. </t>
    </r>
    <r>
      <rPr>
        <b/>
        <sz val="9"/>
        <color theme="1"/>
        <rFont val="Tahoma"/>
        <family val="2"/>
      </rPr>
      <t xml:space="preserve"> 
Análisis OCI: </t>
    </r>
    <r>
      <rPr>
        <sz val="9"/>
        <color theme="1"/>
        <rFont val="Tahoma"/>
        <family val="2"/>
      </rPr>
      <t xml:space="preserve">Se realiza verificación del procedimiento actualizado, así como la inclusión de la actividad No. 15 de foliación de los documentos correspondientes a la carpeta financiera del expediente contractual.  Por lo anterior y conforme al plazo establecido para la acción propuesta (17/12/2020), se califica la actividad </t>
    </r>
    <r>
      <rPr>
        <b/>
        <sz val="9"/>
        <color theme="1"/>
        <rFont val="Tahoma"/>
        <family val="2"/>
      </rPr>
      <t>"Terminada"</t>
    </r>
    <r>
      <rPr>
        <sz val="9"/>
        <color theme="1"/>
        <rFont val="Tahoma"/>
        <family val="2"/>
      </rPr>
      <t>, pero con estado</t>
    </r>
    <r>
      <rPr>
        <b/>
        <sz val="9"/>
        <color theme="1"/>
        <rFont val="Tahoma"/>
        <family val="2"/>
      </rPr>
      <t xml:space="preserve"> "Abierta"</t>
    </r>
    <r>
      <rPr>
        <sz val="9"/>
        <color theme="1"/>
        <rFont val="Tahoma"/>
        <family val="2"/>
      </rPr>
      <t>, recomendando al área financiera, revisar periódicamente, que los expedientes contractuales, se encuentren actualizados con la carpeta de historial de pagos, debidamente foliados, con las condiciones establecidas en la versión actualizada del procedimiento referido.</t>
    </r>
  </si>
  <si>
    <r>
      <rPr>
        <b/>
        <sz val="9"/>
        <color theme="1"/>
        <rFont val="Tahoma"/>
        <family val="2"/>
      </rPr>
      <t>Reporte Coordinación Jurídica:</t>
    </r>
    <r>
      <rPr>
        <sz val="9"/>
        <color theme="1"/>
        <rFont val="Tahoma"/>
        <family val="2"/>
      </rPr>
      <t xml:space="preserve"> El 31/03/2020 se adelantó capacitación al personal de la Entidad sobre dos temas: Procesos de Contratación y Supervisión e Interventoría del Contrato. 
</t>
    </r>
    <r>
      <rPr>
        <b/>
        <sz val="9"/>
        <color theme="1"/>
        <rFont val="Tahoma"/>
        <family val="2"/>
      </rPr>
      <t>Análisis OCI:</t>
    </r>
    <r>
      <rPr>
        <sz val="9"/>
        <color theme="1"/>
        <rFont val="Tahoma"/>
        <family val="2"/>
      </rPr>
      <t xml:space="preserve"> Los soportes dan cuenta de dos capacitaciones. Teniendo en cuenta las fechas establecidas para la acción, se califica </t>
    </r>
    <r>
      <rPr>
        <b/>
        <sz val="9"/>
        <color theme="1"/>
        <rFont val="Tahoma"/>
        <family val="2"/>
      </rPr>
      <t>"En Proceso"</t>
    </r>
    <r>
      <rPr>
        <sz val="9"/>
        <color theme="1"/>
        <rFont val="Tahoma"/>
        <family val="2"/>
      </rPr>
      <t>. Se recomienda al área estar atenta a las fechas y adelantar las capacitaciones en lo que resta de 2020. Así mismo remitir los soportes de las capacitaciones restantes para seguimiento posterior.</t>
    </r>
  </si>
  <si>
    <r>
      <t xml:space="preserve">Análisis OCI: </t>
    </r>
    <r>
      <rPr>
        <sz val="9"/>
        <rFont val="Tahoma"/>
        <family val="2"/>
      </rPr>
      <t xml:space="preserve">Se procede a la verificación de los soportes remitidos por el área, en los que se evidencia el informe final de ejecución del Contrato 352-2019 PLATINO V.I.P, así como de la aplicación del formato MPTV-FT-006 PROGRAMACIÓN DIARIA; Sin embargo, no se evidencia la correlación entre la programación y el contrato, el informe remitido no cuenta con la referenciación del memorando u otro documento con el que se anexen las programaciones diarias, se recomienda al área realizar la correlación de los soportes del contrato de transporte.
Teniendo en cuenta lo anterior, así como las fechas de ejecución planteadas se califica la acción con estado </t>
    </r>
    <r>
      <rPr>
        <b/>
        <sz val="9"/>
        <rFont val="Tahoma"/>
        <family val="2"/>
      </rPr>
      <t xml:space="preserve">"En Proceso" </t>
    </r>
    <r>
      <rPr>
        <sz val="9"/>
        <rFont val="Tahoma"/>
        <family val="2"/>
      </rPr>
      <t xml:space="preserve">y se recomienda al área atender las recomendaciones entregadas por la OCI y dar continuidad en la ejecución de las acciones que permitan la mejora de la gestión institucional. </t>
    </r>
  </si>
  <si>
    <t>Pendiente evidenciar socializaciones adicionales de los lineamientos y verificación aleatoria de las planillas de transporte.</t>
  </si>
  <si>
    <r>
      <t xml:space="preserve">Análisis OCI: </t>
    </r>
    <r>
      <rPr>
        <sz val="9"/>
        <color theme="1"/>
        <rFont val="Tahoma"/>
        <family val="2"/>
      </rPr>
      <t xml:space="preserve">Verificados los soportes se evidencia la remisión del Oficio 518 del 03-04-2020 a la empresa de Transporte PLATINO V.I.P con los lineamientos frente a la disponibilidad de vehículos y planillas de servicio, así como a los contratistas mediante Oficio 438 y 519 de 2020 para conocimiento de estos; de igual manera se publicaron y socializaron mediante Boletín interno No. 12 el 7 de abril de 2020.
Teniendo en cuenta lo anterior, así como la fecha de ejecución se califica la acción como </t>
    </r>
    <r>
      <rPr>
        <b/>
        <sz val="9"/>
        <color theme="1"/>
        <rFont val="Tahoma"/>
        <family val="2"/>
      </rPr>
      <t>"Terminada"</t>
    </r>
    <r>
      <rPr>
        <sz val="9"/>
        <color theme="1"/>
        <rFont val="Tahoma"/>
        <family val="2"/>
      </rPr>
      <t xml:space="preserve"> con estado </t>
    </r>
    <r>
      <rPr>
        <b/>
        <sz val="9"/>
        <color theme="1"/>
        <rFont val="Tahoma"/>
        <family val="2"/>
      </rPr>
      <t xml:space="preserve">"Abierta" </t>
    </r>
    <r>
      <rPr>
        <sz val="9"/>
        <color theme="1"/>
        <rFont val="Tahoma"/>
        <family val="2"/>
      </rPr>
      <t>con el fin de verificar que el área realice socializaciones adicionales de los lineamientos de transporte definidos, así como de verificaciones aleatorias a las planillas de transporte generadas de la ejecución del servicio.</t>
    </r>
  </si>
  <si>
    <t>Pendiente verificar el ajuste del procedimiento MCOM-PD-005 GESTIÓN NUEVOS NEGOCIOS, así como la ejecución de los controles establecidos.</t>
  </si>
  <si>
    <r>
      <rPr>
        <b/>
        <sz val="9"/>
        <rFont val="Tahoma"/>
        <family val="2"/>
      </rPr>
      <t xml:space="preserve">Análisis OCI: </t>
    </r>
    <r>
      <rPr>
        <sz val="9"/>
        <rFont val="Tahoma"/>
        <family val="2"/>
      </rPr>
      <t xml:space="preserve">Teniendo en cuenta que para el primer cuatrimestre de la vigencia 2020 el área no presentó reporte de avances y soportes de la ejecución de las actividades pendientes frente a la implementación de los controles (formatos MCOM-FT-01 LISTA DE CHEQUEO CUMPLIMIENTO DE REQUISITOS CONTRACTUALES, MCOM-FT-029 LISTADO DE ASISTENCIA A EVENTOS, Actas de entrega a satisfacción, MCOM-FT-030 FORMATO DE LECCIONES APRENDIDAS en sus versiones vigentes, entre otros como registro fotográfico y certificado de supervisión), identificados para revisión de ejecución contractual en el procedimiento MCOM-PD-005 GESTIÓN NUEVOS NEGOCIOS, se mantiene la calificación del seguimiento anterior como </t>
    </r>
    <r>
      <rPr>
        <b/>
        <sz val="9"/>
        <rFont val="Tahoma"/>
        <family val="2"/>
      </rPr>
      <t xml:space="preserve">"Terminada" </t>
    </r>
    <r>
      <rPr>
        <sz val="9"/>
        <rFont val="Tahoma"/>
        <family val="2"/>
      </rPr>
      <t xml:space="preserve">con estado </t>
    </r>
    <r>
      <rPr>
        <b/>
        <sz val="9"/>
        <rFont val="Tahoma"/>
        <family val="2"/>
      </rPr>
      <t xml:space="preserve">"Abierta" </t>
    </r>
    <r>
      <rPr>
        <sz val="9"/>
        <rFont val="Tahoma"/>
        <family val="2"/>
      </rPr>
      <t>y se reitera la recomendación de adelantar la revisión de los puntos de control del Procedimiento, así como la ejecución de los mismos con su respectiva documentación, con el fin de proceder al cierre de la acción y propender a la mejora institucional en el desarrollo de su misionalidad.</t>
    </r>
  </si>
  <si>
    <t xml:space="preserve">Verificar la actualización de los expedientes contractuales, foliación y condiciones establecidas en el procedimiento de Liquidación de órdenes de pago. </t>
  </si>
  <si>
    <t>Pendiente verificar que se adelanten nuevas jornadas durante la vigencia 2020.</t>
  </si>
  <si>
    <r>
      <rPr>
        <b/>
        <sz val="9"/>
        <rFont val="Tahoma"/>
        <family val="2"/>
      </rPr>
      <t xml:space="preserve">Reporte Coordinación jurídica: </t>
    </r>
    <r>
      <rPr>
        <sz val="9"/>
        <rFont val="Tahoma"/>
        <family val="2"/>
      </rPr>
      <t xml:space="preserve">Se efectuó conversatorio el 05/09/2019 sobre Factores de Selección. Igualmente, se realizó capacitación el 30/03/2020. 
</t>
    </r>
    <r>
      <rPr>
        <b/>
        <sz val="9"/>
        <rFont val="Tahoma"/>
        <family val="2"/>
      </rPr>
      <t>Análisis OCI:</t>
    </r>
    <r>
      <rPr>
        <sz val="9"/>
        <rFont val="Tahoma"/>
        <family val="2"/>
      </rPr>
      <t xml:space="preserve"> Los soportes remitidos evidencian que se adelantaron las actividades formuladas. De acuerdo a la documentación aportada se adelantaron: 
1. 30/05/2019 Capacitación Manual de contratación
2. 05/09/2019: Conversatorio factores de selección 
3. 31/03/2020: Capacitación función de supervisión.
Se da cuenta de tres actividades que apuntan a mitigar la causa formulada al brindar nuevas herramientas y conocimiento a las diferentes áreas de la entidad. Aun mas teniendo presente la publicación el manual de contratación vigente, lo que requirió la actualización de conocimientos. Por lo anterior y en consideración al seguimiento anterior, se califica la acción </t>
    </r>
    <r>
      <rPr>
        <b/>
        <sz val="9"/>
        <rFont val="Tahoma"/>
        <family val="2"/>
      </rPr>
      <t xml:space="preserve">"Terminada Extemporánea" </t>
    </r>
    <r>
      <rPr>
        <sz val="9"/>
        <rFont val="Tahoma"/>
        <family val="2"/>
      </rPr>
      <t xml:space="preserve">con estado </t>
    </r>
    <r>
      <rPr>
        <b/>
        <sz val="9"/>
        <rFont val="Tahoma"/>
        <family val="2"/>
      </rPr>
      <t>"Abierta".</t>
    </r>
  </si>
  <si>
    <r>
      <rPr>
        <b/>
        <sz val="9"/>
        <rFont val="Tahoma"/>
        <family val="2"/>
      </rPr>
      <t xml:space="preserve">Reporte Coordinación jurídica: </t>
    </r>
    <r>
      <rPr>
        <sz val="9"/>
        <rFont val="Tahoma"/>
        <family val="2"/>
      </rPr>
      <t xml:space="preserve">Se efectuó conversatorio el 05/09/2019 sobre Factores de Selección. Igualmente, se realizó capacitación el 30/03/2020. 
</t>
    </r>
    <r>
      <rPr>
        <b/>
        <sz val="9"/>
        <rFont val="Tahoma"/>
        <family val="2"/>
      </rPr>
      <t>Análisis OCI:</t>
    </r>
    <r>
      <rPr>
        <sz val="9"/>
        <rFont val="Tahoma"/>
        <family val="2"/>
      </rPr>
      <t xml:space="preserve"> Los soportes remitidos evidencian que se adelantaron las actividades formuladas. De acuerdo a la documentación aportada se adelantaron: 
1. 30/05/2019 Capacitación Manual de contratación
2. 05/09/2019: Conversatorio factores de selección 
3. 31/03/2020: Capacitación función de supervisión.
Se da cuenta de tres actividades que apuntan a mitigar la causa formulada al brindar nuevas herramientas y conocimiento a las diferentes áreas de la entidad. Aun mas teniendo presente la publicación el manual de contratación vigente, lo que requirió la actualización de conocimientos. Por lo anterior y en consideración al seguimiento anterior, se califica la acción </t>
    </r>
    <r>
      <rPr>
        <b/>
        <sz val="9"/>
        <rFont val="Tahoma"/>
        <family val="2"/>
      </rPr>
      <t>"Terminada Extemporánea"</t>
    </r>
    <r>
      <rPr>
        <sz val="9"/>
        <rFont val="Tahoma"/>
        <family val="2"/>
      </rPr>
      <t xml:space="preserve"> con estado </t>
    </r>
    <r>
      <rPr>
        <b/>
        <sz val="9"/>
        <rFont val="Tahoma"/>
        <family val="2"/>
      </rPr>
      <t>"Abierta".</t>
    </r>
    <r>
      <rPr>
        <sz val="9"/>
        <rFont val="Tahoma"/>
        <family val="2"/>
      </rPr>
      <t xml:space="preserve"> </t>
    </r>
  </si>
  <si>
    <r>
      <rPr>
        <b/>
        <sz val="9"/>
        <rFont val="Tahoma"/>
        <family val="2"/>
      </rPr>
      <t xml:space="preserve">Análisis OCI: </t>
    </r>
    <r>
      <rPr>
        <sz val="9"/>
        <rFont val="Tahoma"/>
        <family val="2"/>
      </rPr>
      <t xml:space="preserve">Teniendo en cuenta que para el primer cuatrimestre de la vigencia 2020 el área no presentó reporte de avances y soportes de la ejecución de las acciones formuladas, se mantiene la calificación del seguimiento anterior como </t>
    </r>
    <r>
      <rPr>
        <b/>
        <sz val="9"/>
        <rFont val="Tahoma"/>
        <family val="2"/>
      </rPr>
      <t xml:space="preserve">"Terminada" </t>
    </r>
    <r>
      <rPr>
        <sz val="9"/>
        <rFont val="Tahoma"/>
        <family val="2"/>
      </rPr>
      <t xml:space="preserve">con estado </t>
    </r>
    <r>
      <rPr>
        <b/>
        <sz val="9"/>
        <rFont val="Tahoma"/>
        <family val="2"/>
      </rPr>
      <t xml:space="preserve">"Abierta" </t>
    </r>
    <r>
      <rPr>
        <sz val="9"/>
        <rFont val="Tahoma"/>
        <family val="2"/>
      </rPr>
      <t xml:space="preserve">y se reitera la recomendación de efectuar la implementación de aplicación del formato MCOM-FT-01 LISTA DE CHEQUEO CUMPLIMIENTO DE REQUISITOS CONTRACTUALES con fecha del 23/03/2018, la cual a la fecha no se encuentra vigente. Se mantiene abierta la acción con el fin de verificar la implementación de dicho formato durante la vigencia 2020. </t>
    </r>
  </si>
  <si>
    <r>
      <t xml:space="preserve">Reporte coordinación Jurídica: </t>
    </r>
    <r>
      <rPr>
        <sz val="9"/>
        <rFont val="Tahoma"/>
        <family val="2"/>
      </rPr>
      <t>Se remite memorando 2756 del 6 de noviembre de 2019, contiene informe del estado de las liquidaciones vigencia 2016 y 2017.</t>
    </r>
    <r>
      <rPr>
        <b/>
        <sz val="9"/>
        <rFont val="Tahoma"/>
        <family val="2"/>
      </rPr>
      <t xml:space="preserve">
Análisis OCI: </t>
    </r>
    <r>
      <rPr>
        <sz val="9"/>
        <rFont val="Tahoma"/>
        <family val="2"/>
      </rPr>
      <t xml:space="preserve">De acuerdo a lo reportado y remitido por la dependencia, se informa que la documentación enviada no se encuentra completa ni se ajusta a los parámetros de las circulares 020 de 2018 y 2019 sobre la entrega de soportes para seguimientos. No obstante, se pudo verificar el memorando 2756 de 06 de noviembre de 2019 en medio digital con el archivo adjunto "Informe actas de liquidación" donde están las vigencias 2016  y 2017. Se concluye que se dio cumplimiento a la acción. Por lo tanto se califica como </t>
    </r>
    <r>
      <rPr>
        <b/>
        <sz val="9"/>
        <rFont val="Tahoma"/>
        <family val="2"/>
      </rPr>
      <t xml:space="preserve">"Terminada Extemporánea" </t>
    </r>
    <r>
      <rPr>
        <sz val="9"/>
        <rFont val="Tahoma"/>
        <family val="2"/>
      </rPr>
      <t xml:space="preserve">con estado </t>
    </r>
    <r>
      <rPr>
        <b/>
        <sz val="9"/>
        <rFont val="Tahoma"/>
        <family val="2"/>
      </rPr>
      <t>"Abierta"</t>
    </r>
    <r>
      <rPr>
        <sz val="9"/>
        <rFont val="Tahoma"/>
        <family val="2"/>
      </rPr>
      <t xml:space="preserve">. Para futuros reportes se recomienda seguir las indicaciones vigentes de manera que se puedan valorar adecuadamente los soportes y reportes.  </t>
    </r>
  </si>
  <si>
    <r>
      <t xml:space="preserve">Reporte coordinación Jurídica: </t>
    </r>
    <r>
      <rPr>
        <sz val="9"/>
        <rFont val="Tahoma"/>
        <family val="2"/>
      </rPr>
      <t>Se remite memorando 2756 del 6 de noviembre de 2019, contiene informe del estado de las liquidaciones vigencia 2016 y 2017.</t>
    </r>
    <r>
      <rPr>
        <b/>
        <sz val="9"/>
        <rFont val="Tahoma"/>
        <family val="2"/>
      </rPr>
      <t xml:space="preserve">
Análisis OCI: </t>
    </r>
    <r>
      <rPr>
        <sz val="9"/>
        <rFont val="Tahoma"/>
        <family val="2"/>
      </rPr>
      <t xml:space="preserve">De acuerdo a lo reportado y remitido por la dependencia, se informa que la documentación enviada no se encuentra completa ni se ajusta a los parámetros de las circulares 020 de 2018 y 2019 sobre la entrega de soportes para seguimientos. No obstante, se pudo verificar el memorando 2756 de 06 de noviembre de 2019 en medio digital con el archivo adjunto "Informe actas de liquidación" donde están las vigencias 2016  y 2017. Se concluye que se dio cumplimiento a la acción. Por lo tanto se califica como </t>
    </r>
    <r>
      <rPr>
        <b/>
        <sz val="9"/>
        <rFont val="Tahoma"/>
        <family val="2"/>
      </rPr>
      <t>"Terminada Extemporánea"</t>
    </r>
    <r>
      <rPr>
        <sz val="9"/>
        <rFont val="Tahoma"/>
        <family val="2"/>
      </rPr>
      <t xml:space="preserve"> con estado </t>
    </r>
    <r>
      <rPr>
        <b/>
        <sz val="9"/>
        <rFont val="Tahoma"/>
        <family val="2"/>
      </rPr>
      <t>"Abierta"</t>
    </r>
    <r>
      <rPr>
        <sz val="9"/>
        <rFont val="Tahoma"/>
        <family val="2"/>
      </rPr>
      <t xml:space="preserve">. Para futuros reportes se recomienda seguir las indicaciones vigentes de manera que se puedan valorar adecuadamente los soportes y reportes.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</si>
</sst>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yyyy\-mm\-dd;@"/>
  </numFmts>
  <fonts count="17" x14ac:knownFonts="1">
    <font>
      <sz val="11"/>
      <color theme="1"/>
      <name val="Calibri"/>
      <family val="2"/>
      <scheme val="minor"/>
    </font>
    <font>
      <sz val="11"/>
      <color theme="1"/>
      <name val="Calibri"/>
      <family val="2"/>
      <scheme val="minor"/>
    </font>
    <font>
      <sz val="10"/>
      <name val="Arial"/>
      <family val="2"/>
    </font>
    <font>
      <b/>
      <sz val="9"/>
      <color theme="1"/>
      <name val="Tahoma"/>
      <family val="2"/>
    </font>
    <font>
      <sz val="9"/>
      <color theme="1"/>
      <name val="Tahoma"/>
      <family val="2"/>
    </font>
    <font>
      <sz val="11"/>
      <color theme="1"/>
      <name val="Tahoma"/>
      <family val="2"/>
    </font>
    <font>
      <sz val="10"/>
      <name val="Tahoma"/>
      <family val="2"/>
    </font>
    <font>
      <b/>
      <sz val="9"/>
      <color theme="0"/>
      <name val="Tahoma"/>
      <family val="2"/>
    </font>
    <font>
      <sz val="10"/>
      <color theme="1"/>
      <name val="Tahoma"/>
      <family val="2"/>
    </font>
    <font>
      <b/>
      <sz val="10"/>
      <color theme="1"/>
      <name val="Tahoma"/>
      <family val="2"/>
    </font>
    <font>
      <sz val="10"/>
      <color indexed="8"/>
      <name val="Tahoma"/>
      <family val="2"/>
    </font>
    <font>
      <b/>
      <sz val="14"/>
      <color theme="1"/>
      <name val="Tahoma"/>
      <family val="2"/>
    </font>
    <font>
      <sz val="9"/>
      <color rgb="FF000000"/>
      <name val="Tahoma"/>
      <family val="2"/>
    </font>
    <font>
      <sz val="9"/>
      <color indexed="8"/>
      <name val="Tahoma"/>
      <family val="2"/>
    </font>
    <font>
      <sz val="9"/>
      <name val="Tahoma"/>
      <family val="2"/>
    </font>
    <font>
      <b/>
      <sz val="9"/>
      <name val="Tahoma"/>
      <family val="2"/>
    </font>
    <font>
      <b/>
      <sz val="10"/>
      <color theme="0"/>
      <name val="Tahoma"/>
      <family val="2"/>
    </font>
  </fonts>
  <fills count="24">
    <fill>
      <patternFill patternType="none"/>
    </fill>
    <fill>
      <patternFill patternType="gray125"/>
    </fill>
    <fill>
      <patternFill patternType="solid">
        <fgColor theme="3" tint="0.59999389629810485"/>
        <bgColor indexed="64"/>
      </patternFill>
    </fill>
    <fill>
      <patternFill patternType="solid">
        <fgColor theme="3" tint="0.39997558519241921"/>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theme="5" tint="-0.499984740745262"/>
        <bgColor indexed="64"/>
      </patternFill>
    </fill>
    <fill>
      <patternFill patternType="solid">
        <fgColor theme="6" tint="-0.499984740745262"/>
        <bgColor indexed="64"/>
      </patternFill>
    </fill>
    <fill>
      <patternFill patternType="solid">
        <fgColor rgb="FF002060"/>
        <bgColor indexed="64"/>
      </patternFill>
    </fill>
    <fill>
      <patternFill patternType="solid">
        <fgColor theme="7" tint="-0.499984740745262"/>
        <bgColor indexed="64"/>
      </patternFill>
    </fill>
    <fill>
      <patternFill patternType="solid">
        <fgColor theme="0" tint="-0.499984740745262"/>
        <bgColor indexed="64"/>
      </patternFill>
    </fill>
    <fill>
      <patternFill patternType="solid">
        <fgColor theme="4" tint="-0.499984740745262"/>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2" tint="-0.749992370372631"/>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6" tint="-0.249977111117893"/>
        <bgColor indexed="64"/>
      </patternFill>
    </fill>
    <fill>
      <patternFill patternType="solid">
        <fgColor rgb="FFCCC3DB"/>
        <bgColor indexed="64"/>
      </patternFill>
    </fill>
    <fill>
      <patternFill patternType="solid">
        <fgColor rgb="FFFF0000"/>
        <bgColor indexed="64"/>
      </patternFill>
    </fill>
  </fills>
  <borders count="62">
    <border>
      <left/>
      <right/>
      <top/>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thin">
        <color theme="1" tint="0.499984740745262"/>
      </left>
      <right style="thin">
        <color theme="1" tint="0.499984740745262"/>
      </right>
      <top/>
      <bottom/>
      <diagonal/>
    </border>
    <border>
      <left style="medium">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theme="0"/>
      </right>
      <top style="thin">
        <color theme="0"/>
      </top>
      <bottom/>
      <diagonal/>
    </border>
    <border>
      <left style="thin">
        <color theme="0"/>
      </left>
      <right style="thin">
        <color theme="0"/>
      </right>
      <top style="thin">
        <color theme="0"/>
      </top>
      <bottom/>
      <diagonal/>
    </border>
    <border>
      <left style="thin">
        <color theme="0"/>
      </left>
      <right style="medium">
        <color indexed="64"/>
      </right>
      <top style="thin">
        <color theme="0"/>
      </top>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theme="0"/>
      </right>
      <top style="medium">
        <color indexed="64"/>
      </top>
      <bottom style="medium">
        <color indexed="64"/>
      </bottom>
      <diagonal/>
    </border>
    <border>
      <left style="thin">
        <color theme="0"/>
      </left>
      <right style="thin">
        <color theme="0"/>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
      <left/>
      <right style="medium">
        <color indexed="64"/>
      </right>
      <top/>
      <bottom style="thin">
        <color theme="0"/>
      </bottom>
      <diagonal/>
    </border>
    <border>
      <left/>
      <right style="medium">
        <color indexed="64"/>
      </right>
      <top style="thin">
        <color theme="0"/>
      </top>
      <bottom style="thin">
        <color theme="0"/>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theme="0"/>
      </left>
      <right/>
      <top style="medium">
        <color indexed="64"/>
      </top>
      <bottom style="medium">
        <color indexed="64"/>
      </bottom>
      <diagonal/>
    </border>
    <border>
      <left style="thin">
        <color theme="0"/>
      </left>
      <right style="thin">
        <color theme="0"/>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thin">
        <color theme="0"/>
      </right>
      <top style="medium">
        <color indexed="64"/>
      </top>
      <bottom/>
      <diagonal/>
    </border>
    <border>
      <left style="thin">
        <color theme="0"/>
      </left>
      <right style="medium">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theme="0"/>
      </top>
      <bottom/>
      <diagonal/>
    </border>
  </borders>
  <cellStyleXfs count="7">
    <xf numFmtId="0" fontId="0" fillId="0" borderId="0"/>
    <xf numFmtId="9" fontId="1"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cellStyleXfs>
  <cellXfs count="224">
    <xf numFmtId="0" fontId="0" fillId="0" borderId="0" xfId="0"/>
    <xf numFmtId="0" fontId="8" fillId="0" borderId="0" xfId="0" applyFont="1" applyAlignment="1">
      <alignment horizontal="center" vertical="center"/>
    </xf>
    <xf numFmtId="0" fontId="8" fillId="0" borderId="0" xfId="0" applyFont="1"/>
    <xf numFmtId="0" fontId="8" fillId="0" borderId="0" xfId="0" applyFont="1" applyAlignment="1">
      <alignment vertical="center"/>
    </xf>
    <xf numFmtId="0" fontId="8" fillId="0" borderId="0" xfId="0" applyFont="1" applyFill="1"/>
    <xf numFmtId="9" fontId="8" fillId="0" borderId="0" xfId="1" applyFont="1" applyFill="1" applyAlignment="1">
      <alignment horizontal="center" vertical="center"/>
    </xf>
    <xf numFmtId="9" fontId="8" fillId="0" borderId="0" xfId="1" applyFont="1" applyAlignment="1">
      <alignment horizontal="center" vertical="center"/>
    </xf>
    <xf numFmtId="0" fontId="9" fillId="0" borderId="0" xfId="0" applyFont="1" applyAlignment="1">
      <alignment horizontal="center" vertical="center"/>
    </xf>
    <xf numFmtId="9" fontId="9" fillId="0" borderId="0" xfId="1" applyFont="1" applyAlignment="1">
      <alignment horizontal="center" vertical="center"/>
    </xf>
    <xf numFmtId="0" fontId="10" fillId="0" borderId="0" xfId="2" applyFont="1" applyFill="1" applyBorder="1" applyAlignment="1">
      <alignment vertical="center"/>
    </xf>
    <xf numFmtId="0" fontId="10" fillId="0" borderId="0" xfId="2" applyFont="1" applyFill="1" applyBorder="1" applyAlignment="1"/>
    <xf numFmtId="0" fontId="10" fillId="0" borderId="0" xfId="2" applyFont="1" applyFill="1" applyBorder="1"/>
    <xf numFmtId="1" fontId="8" fillId="0" borderId="0" xfId="1" applyNumberFormat="1" applyFont="1" applyAlignment="1">
      <alignment horizontal="center" vertical="center"/>
    </xf>
    <xf numFmtId="0" fontId="10" fillId="0" borderId="0" xfId="2" applyFont="1" applyFill="1" applyBorder="1" applyAlignment="1">
      <alignment vertical="center" wrapText="1"/>
    </xf>
    <xf numFmtId="0" fontId="6" fillId="0" borderId="0" xfId="2" applyFont="1"/>
    <xf numFmtId="9" fontId="9" fillId="0" borderId="0" xfId="1" applyFont="1" applyFill="1" applyAlignment="1">
      <alignment horizontal="center" vertical="center"/>
    </xf>
    <xf numFmtId="0" fontId="8" fillId="0" borderId="0" xfId="0" applyFont="1" applyAlignment="1" applyProtection="1">
      <alignment horizontal="center" vertical="center"/>
    </xf>
    <xf numFmtId="0" fontId="5" fillId="0" borderId="0" xfId="0" applyFont="1" applyBorder="1" applyAlignment="1" applyProtection="1">
      <alignment horizontal="center" vertical="center"/>
    </xf>
    <xf numFmtId="0" fontId="5" fillId="0" borderId="0" xfId="0" applyFont="1" applyAlignment="1" applyProtection="1">
      <alignment horizontal="center" vertical="center"/>
    </xf>
    <xf numFmtId="0" fontId="4" fillId="0" borderId="0" xfId="0" applyFont="1" applyAlignment="1" applyProtection="1">
      <alignment horizontal="center" vertical="center"/>
    </xf>
    <xf numFmtId="0" fontId="4" fillId="0" borderId="3" xfId="0" applyFont="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15" fillId="0" borderId="3" xfId="0" applyFont="1" applyFill="1" applyBorder="1" applyAlignment="1" applyProtection="1">
      <alignment horizontal="justify" vertical="center" wrapText="1"/>
    </xf>
    <xf numFmtId="15" fontId="4" fillId="0" borderId="3" xfId="0" applyNumberFormat="1" applyFont="1" applyBorder="1" applyAlignment="1" applyProtection="1">
      <alignment horizontal="center" vertical="center" wrapText="1"/>
    </xf>
    <xf numFmtId="0" fontId="4" fillId="0" borderId="3" xfId="0" applyFont="1" applyFill="1" applyBorder="1" applyAlignment="1" applyProtection="1">
      <alignment horizontal="center" vertical="center" wrapText="1"/>
      <protection locked="0"/>
    </xf>
    <xf numFmtId="164" fontId="4" fillId="0" borderId="3" xfId="1" applyNumberFormat="1" applyFont="1" applyFill="1" applyBorder="1" applyAlignment="1" applyProtection="1">
      <alignment horizontal="center" vertical="center" wrapText="1"/>
    </xf>
    <xf numFmtId="165" fontId="13" fillId="0" borderId="3" xfId="0" applyNumberFormat="1" applyFont="1" applyFill="1" applyBorder="1" applyAlignment="1" applyProtection="1">
      <alignment horizontal="center" vertical="center" wrapText="1"/>
    </xf>
    <xf numFmtId="0" fontId="4" fillId="0" borderId="3" xfId="0" applyFont="1" applyFill="1" applyBorder="1" applyAlignment="1" applyProtection="1">
      <alignment horizontal="justify" vertical="center" wrapText="1"/>
      <protection locked="0"/>
    </xf>
    <xf numFmtId="0" fontId="4" fillId="7" borderId="33" xfId="0" applyFont="1" applyFill="1" applyBorder="1" applyAlignment="1" applyProtection="1">
      <alignment horizontal="center" vertical="center" wrapText="1"/>
    </xf>
    <xf numFmtId="0" fontId="4" fillId="7" borderId="34" xfId="0" applyFont="1" applyFill="1" applyBorder="1" applyAlignment="1" applyProtection="1">
      <alignment horizontal="center" vertical="center" wrapText="1"/>
    </xf>
    <xf numFmtId="0" fontId="3" fillId="0" borderId="3" xfId="0" applyFont="1" applyFill="1" applyBorder="1" applyAlignment="1" applyProtection="1">
      <alignment horizontal="justify" vertical="center" wrapText="1"/>
    </xf>
    <xf numFmtId="0" fontId="4" fillId="0" borderId="3" xfId="0" applyFont="1" applyBorder="1" applyAlignment="1" applyProtection="1">
      <alignment horizontal="center" vertical="center"/>
    </xf>
    <xf numFmtId="164" fontId="8" fillId="0" borderId="0" xfId="1" applyNumberFormat="1" applyFont="1" applyAlignment="1" applyProtection="1">
      <alignment horizontal="center" vertical="center"/>
    </xf>
    <xf numFmtId="0" fontId="4" fillId="0" borderId="6" xfId="0" applyFont="1" applyBorder="1" applyAlignment="1" applyProtection="1">
      <alignment horizontal="center" vertical="center" wrapText="1"/>
    </xf>
    <xf numFmtId="0" fontId="12" fillId="0" borderId="37" xfId="0" applyFont="1" applyBorder="1" applyAlignment="1">
      <alignment horizontal="center" vertical="center" wrapText="1"/>
    </xf>
    <xf numFmtId="0" fontId="4" fillId="0" borderId="37"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15" fontId="4" fillId="0" borderId="8" xfId="0" applyNumberFormat="1"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38" xfId="0" applyFont="1" applyBorder="1" applyAlignment="1" applyProtection="1">
      <alignment horizontal="center" vertical="center" wrapText="1"/>
    </xf>
    <xf numFmtId="0" fontId="4" fillId="0" borderId="37"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protection locked="0"/>
    </xf>
    <xf numFmtId="0" fontId="4" fillId="0" borderId="37" xfId="0" applyFont="1" applyBorder="1" applyAlignment="1" applyProtection="1">
      <alignment horizontal="center" vertical="center"/>
    </xf>
    <xf numFmtId="0" fontId="4" fillId="0" borderId="8" xfId="0" applyFont="1" applyFill="1" applyBorder="1" applyAlignment="1" applyProtection="1">
      <alignment horizontal="center" vertical="center" wrapText="1"/>
    </xf>
    <xf numFmtId="164" fontId="4" fillId="0" borderId="8" xfId="1" applyNumberFormat="1" applyFont="1" applyFill="1" applyBorder="1" applyAlignment="1" applyProtection="1">
      <alignment horizontal="center" vertical="center" wrapText="1"/>
    </xf>
    <xf numFmtId="165" fontId="13" fillId="0" borderId="8" xfId="0" applyNumberFormat="1" applyFont="1" applyFill="1" applyBorder="1" applyAlignment="1" applyProtection="1">
      <alignment horizontal="center" vertical="center" wrapText="1"/>
    </xf>
    <xf numFmtId="0" fontId="4" fillId="0" borderId="8" xfId="0" applyFont="1" applyBorder="1" applyAlignment="1" applyProtection="1">
      <alignment horizontal="center" vertical="center"/>
    </xf>
    <xf numFmtId="15" fontId="4" fillId="0" borderId="6" xfId="0" applyNumberFormat="1" applyFont="1" applyFill="1" applyBorder="1" applyAlignment="1" applyProtection="1">
      <alignment horizontal="center" vertical="center" wrapText="1"/>
    </xf>
    <xf numFmtId="0" fontId="4" fillId="7" borderId="3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37" xfId="0" applyFont="1" applyFill="1" applyBorder="1" applyAlignment="1" applyProtection="1">
      <alignment horizontal="center" vertical="center"/>
    </xf>
    <xf numFmtId="9" fontId="8" fillId="0" borderId="0" xfId="1" applyFont="1" applyAlignment="1" applyProtection="1">
      <alignment horizontal="center" vertical="center"/>
    </xf>
    <xf numFmtId="0" fontId="4" fillId="0" borderId="3" xfId="0" applyFont="1" applyFill="1" applyBorder="1" applyAlignment="1" applyProtection="1">
      <alignment horizontal="center" vertical="center"/>
    </xf>
    <xf numFmtId="0" fontId="4" fillId="2" borderId="33" xfId="0" applyFont="1" applyFill="1" applyBorder="1" applyAlignment="1" applyProtection="1">
      <alignment horizontal="center" vertical="center" wrapText="1"/>
    </xf>
    <xf numFmtId="0" fontId="4" fillId="2" borderId="34" xfId="0" applyFont="1" applyFill="1" applyBorder="1" applyAlignment="1" applyProtection="1">
      <alignment horizontal="center" vertical="center" wrapText="1"/>
    </xf>
    <xf numFmtId="0" fontId="4" fillId="2" borderId="35" xfId="0" applyFont="1" applyFill="1" applyBorder="1" applyAlignment="1" applyProtection="1">
      <alignment horizontal="center" vertical="center" wrapText="1"/>
    </xf>
    <xf numFmtId="0" fontId="4" fillId="4" borderId="33" xfId="0" applyFont="1" applyFill="1" applyBorder="1" applyAlignment="1" applyProtection="1">
      <alignment horizontal="center" vertical="center" wrapText="1"/>
    </xf>
    <xf numFmtId="0" fontId="4" fillId="4" borderId="34" xfId="0" applyFont="1" applyFill="1" applyBorder="1" applyAlignment="1" applyProtection="1">
      <alignment horizontal="center" vertical="center" wrapText="1"/>
    </xf>
    <xf numFmtId="0" fontId="4" fillId="4" borderId="35" xfId="0" applyFont="1" applyFill="1" applyBorder="1" applyAlignment="1" applyProtection="1">
      <alignment horizontal="center" vertical="center" wrapText="1"/>
    </xf>
    <xf numFmtId="0" fontId="4" fillId="17" borderId="58" xfId="0" applyFont="1" applyFill="1" applyBorder="1" applyAlignment="1" applyProtection="1">
      <alignment horizontal="center" vertical="center" wrapText="1"/>
    </xf>
    <xf numFmtId="0" fontId="4" fillId="17" borderId="59" xfId="0" applyFont="1" applyFill="1" applyBorder="1" applyAlignment="1" applyProtection="1">
      <alignment horizontal="center" vertical="center" wrapText="1"/>
    </xf>
    <xf numFmtId="0" fontId="4" fillId="17" borderId="60" xfId="0" applyFont="1" applyFill="1" applyBorder="1" applyAlignment="1" applyProtection="1">
      <alignment horizontal="center" vertical="center" wrapText="1"/>
    </xf>
    <xf numFmtId="0" fontId="4" fillId="20" borderId="58" xfId="0" applyFont="1" applyFill="1" applyBorder="1" applyAlignment="1" applyProtection="1">
      <alignment horizontal="center" vertical="center" wrapText="1"/>
    </xf>
    <xf numFmtId="0" fontId="4" fillId="20" borderId="59" xfId="0" applyFont="1" applyFill="1" applyBorder="1" applyAlignment="1" applyProtection="1">
      <alignment horizontal="center" vertical="center" wrapText="1"/>
    </xf>
    <xf numFmtId="0" fontId="4" fillId="20" borderId="60" xfId="0" applyFont="1" applyFill="1" applyBorder="1" applyAlignment="1" applyProtection="1">
      <alignment horizontal="center" vertical="center" wrapText="1"/>
    </xf>
    <xf numFmtId="0" fontId="14" fillId="0" borderId="3" xfId="0" applyFont="1" applyFill="1" applyBorder="1" applyAlignment="1" applyProtection="1">
      <alignment horizontal="justify" vertical="center" wrapText="1"/>
      <protection hidden="1"/>
    </xf>
    <xf numFmtId="0" fontId="14" fillId="0" borderId="3" xfId="0" applyFont="1" applyFill="1" applyBorder="1" applyAlignment="1" applyProtection="1">
      <alignment horizontal="center" vertical="center" wrapText="1"/>
      <protection hidden="1"/>
    </xf>
    <xf numFmtId="2" fontId="14" fillId="0" borderId="3" xfId="0" applyNumberFormat="1" applyFont="1" applyFill="1" applyBorder="1" applyAlignment="1" applyProtection="1">
      <alignment horizontal="center" vertical="center" wrapText="1"/>
      <protection hidden="1"/>
    </xf>
    <xf numFmtId="164" fontId="14" fillId="0" borderId="3" xfId="0" applyNumberFormat="1" applyFont="1" applyFill="1" applyBorder="1" applyAlignment="1" applyProtection="1">
      <alignment horizontal="center" vertical="center" wrapText="1"/>
      <protection hidden="1"/>
    </xf>
    <xf numFmtId="0" fontId="15" fillId="0" borderId="3" xfId="0" applyFont="1" applyFill="1" applyBorder="1" applyAlignment="1" applyProtection="1">
      <alignment horizontal="justify" vertical="center" wrapText="1"/>
      <protection hidden="1"/>
    </xf>
    <xf numFmtId="0" fontId="14" fillId="0" borderId="3" xfId="0" applyFont="1" applyFill="1" applyBorder="1" applyAlignment="1" applyProtection="1">
      <alignment horizontal="left" vertical="center" wrapText="1"/>
      <protection hidden="1"/>
    </xf>
    <xf numFmtId="9" fontId="14" fillId="0" borderId="3" xfId="1" applyFont="1" applyFill="1" applyBorder="1" applyAlignment="1" applyProtection="1">
      <alignment horizontal="center" vertical="center" wrapText="1"/>
      <protection hidden="1"/>
    </xf>
    <xf numFmtId="15" fontId="4" fillId="0" borderId="3" xfId="0" applyNumberFormat="1" applyFont="1" applyBorder="1" applyAlignment="1" applyProtection="1">
      <alignment horizontal="center" vertical="center"/>
    </xf>
    <xf numFmtId="15" fontId="4" fillId="0" borderId="8" xfId="0" applyNumberFormat="1" applyFont="1" applyBorder="1" applyAlignment="1" applyProtection="1">
      <alignment horizontal="center" vertical="center"/>
    </xf>
    <xf numFmtId="0" fontId="14" fillId="0" borderId="37" xfId="0" applyFont="1" applyFill="1" applyBorder="1" applyAlignment="1" applyProtection="1">
      <alignment horizontal="center" vertical="center" wrapText="1"/>
      <protection hidden="1"/>
    </xf>
    <xf numFmtId="0" fontId="4" fillId="0" borderId="6" xfId="0" applyFont="1" applyBorder="1" applyAlignment="1" applyProtection="1">
      <alignment horizontal="center" vertical="center"/>
    </xf>
    <xf numFmtId="0" fontId="4" fillId="0" borderId="7" xfId="0" applyFont="1" applyBorder="1" applyAlignment="1" applyProtection="1">
      <alignment horizontal="center" vertical="center"/>
    </xf>
    <xf numFmtId="0" fontId="4" fillId="0" borderId="3" xfId="0" applyFont="1" applyBorder="1" applyAlignment="1" applyProtection="1">
      <alignment horizontal="left" vertical="center" wrapText="1"/>
    </xf>
    <xf numFmtId="0" fontId="3" fillId="0" borderId="3" xfId="0" applyFont="1" applyBorder="1" applyAlignment="1" applyProtection="1">
      <alignment horizontal="justify" vertical="center" wrapText="1"/>
    </xf>
    <xf numFmtId="0" fontId="4" fillId="0" borderId="3" xfId="0" applyFont="1" applyBorder="1" applyAlignment="1" applyProtection="1">
      <alignment horizontal="left" vertical="center"/>
    </xf>
    <xf numFmtId="0" fontId="8" fillId="0" borderId="0" xfId="0" applyFont="1" applyAlignment="1" applyProtection="1">
      <alignment horizontal="justify" vertical="center" wrapText="1"/>
    </xf>
    <xf numFmtId="0" fontId="4" fillId="0" borderId="6" xfId="0" applyFont="1" applyFill="1" applyBorder="1" applyAlignment="1" applyProtection="1">
      <alignment horizontal="center" vertical="center"/>
    </xf>
    <xf numFmtId="0" fontId="4" fillId="0" borderId="7" xfId="0" applyFont="1" applyFill="1" applyBorder="1" applyAlignment="1" applyProtection="1">
      <alignment horizontal="center" vertical="center"/>
    </xf>
    <xf numFmtId="0" fontId="4" fillId="0" borderId="8" xfId="0" applyFont="1" applyFill="1" applyBorder="1" applyAlignment="1" applyProtection="1">
      <alignment horizontal="center" vertical="center"/>
    </xf>
    <xf numFmtId="0" fontId="4" fillId="0" borderId="38" xfId="0" applyFont="1" applyFill="1" applyBorder="1" applyAlignment="1" applyProtection="1">
      <alignment horizontal="center" vertical="center"/>
    </xf>
    <xf numFmtId="164" fontId="4" fillId="0" borderId="3" xfId="1" applyNumberFormat="1" applyFont="1" applyFill="1" applyBorder="1" applyAlignment="1" applyProtection="1">
      <alignment horizontal="center" vertical="center"/>
    </xf>
    <xf numFmtId="0" fontId="4" fillId="6" borderId="58" xfId="0" applyFont="1" applyFill="1" applyBorder="1" applyAlignment="1" applyProtection="1">
      <alignment horizontal="center" vertical="center" wrapText="1"/>
    </xf>
    <xf numFmtId="0" fontId="4" fillId="6" borderId="59" xfId="0" applyFont="1" applyFill="1" applyBorder="1" applyAlignment="1" applyProtection="1">
      <alignment horizontal="center" vertical="center" wrapText="1"/>
    </xf>
    <xf numFmtId="0" fontId="4" fillId="6" borderId="60" xfId="0" applyFont="1" applyFill="1" applyBorder="1" applyAlignment="1" applyProtection="1">
      <alignment horizontal="center" vertical="center" wrapText="1"/>
    </xf>
    <xf numFmtId="0" fontId="4" fillId="22" borderId="33" xfId="0" applyFont="1" applyFill="1" applyBorder="1" applyAlignment="1" applyProtection="1">
      <alignment horizontal="center" vertical="center" wrapText="1"/>
    </xf>
    <xf numFmtId="0" fontId="4" fillId="22" borderId="34" xfId="0" applyFont="1" applyFill="1" applyBorder="1" applyAlignment="1" applyProtection="1">
      <alignment horizontal="center" vertical="center" wrapText="1"/>
    </xf>
    <xf numFmtId="0" fontId="4" fillId="22" borderId="61" xfId="0" applyFont="1" applyFill="1" applyBorder="1" applyAlignment="1" applyProtection="1">
      <alignment horizontal="center" vertical="center" wrapText="1"/>
    </xf>
    <xf numFmtId="0" fontId="4" fillId="0" borderId="3" xfId="0" applyFont="1" applyFill="1" applyBorder="1" applyAlignment="1" applyProtection="1">
      <alignment horizontal="left" vertical="center" wrapText="1"/>
    </xf>
    <xf numFmtId="9" fontId="4" fillId="17" borderId="59" xfId="1" applyFont="1" applyFill="1" applyBorder="1" applyAlignment="1" applyProtection="1">
      <alignment horizontal="center" vertical="center" wrapText="1"/>
    </xf>
    <xf numFmtId="9" fontId="4" fillId="0" borderId="3" xfId="1" applyFont="1" applyFill="1" applyBorder="1" applyAlignment="1" applyProtection="1">
      <alignment horizontal="center" vertical="center"/>
    </xf>
    <xf numFmtId="0" fontId="4" fillId="0" borderId="3" xfId="0" applyFont="1" applyFill="1" applyBorder="1" applyAlignment="1" applyProtection="1">
      <alignment horizontal="justify" vertical="center" wrapText="1"/>
    </xf>
    <xf numFmtId="0" fontId="8" fillId="0" borderId="0" xfId="0" applyFont="1" applyAlignment="1" applyProtection="1">
      <alignment horizontal="center" vertical="center" wrapText="1"/>
    </xf>
    <xf numFmtId="0" fontId="4" fillId="0" borderId="3" xfId="0" applyFont="1" applyFill="1" applyBorder="1" applyAlignment="1" applyProtection="1">
      <alignment horizontal="left" vertical="center"/>
    </xf>
    <xf numFmtId="0" fontId="4" fillId="0" borderId="8" xfId="0" applyFont="1" applyFill="1" applyBorder="1" applyAlignment="1" applyProtection="1">
      <alignment horizontal="left" vertical="center" wrapText="1"/>
    </xf>
    <xf numFmtId="0" fontId="4" fillId="23" borderId="3" xfId="0" applyFont="1" applyFill="1" applyBorder="1" applyAlignment="1" applyProtection="1">
      <alignment horizontal="center" vertical="center"/>
    </xf>
    <xf numFmtId="0" fontId="4" fillId="23" borderId="3" xfId="0" applyFont="1" applyFill="1" applyBorder="1" applyAlignment="1" applyProtection="1">
      <alignment horizontal="center" vertical="center" wrapText="1"/>
    </xf>
    <xf numFmtId="0" fontId="3" fillId="5" borderId="16" xfId="0" applyFont="1" applyFill="1" applyBorder="1" applyAlignment="1" applyProtection="1">
      <alignment horizontal="center" vertical="center" wrapText="1"/>
    </xf>
    <xf numFmtId="0" fontId="9" fillId="16" borderId="51" xfId="0" applyFont="1" applyFill="1" applyBorder="1" applyAlignment="1" applyProtection="1">
      <alignment horizontal="center" vertical="center" wrapText="1"/>
    </xf>
    <xf numFmtId="0" fontId="9" fillId="16" borderId="50" xfId="0" applyFont="1" applyFill="1" applyBorder="1" applyAlignment="1" applyProtection="1">
      <alignment horizontal="center" vertical="center" wrapText="1"/>
    </xf>
    <xf numFmtId="0" fontId="9" fillId="21" borderId="50" xfId="0" applyFont="1" applyFill="1" applyBorder="1" applyAlignment="1" applyProtection="1">
      <alignment horizontal="center" vertical="center" wrapText="1"/>
    </xf>
    <xf numFmtId="0" fontId="9" fillId="21" borderId="45" xfId="0" applyFont="1" applyFill="1" applyBorder="1" applyAlignment="1" applyProtection="1">
      <alignment horizontal="center" vertical="center" wrapText="1"/>
    </xf>
    <xf numFmtId="0" fontId="3" fillId="9" borderId="54" xfId="0" applyFont="1" applyFill="1" applyBorder="1" applyAlignment="1" applyProtection="1">
      <alignment horizontal="center" vertical="center" wrapText="1"/>
    </xf>
    <xf numFmtId="0" fontId="3" fillId="9" borderId="21" xfId="0" applyFont="1" applyFill="1" applyBorder="1" applyAlignment="1" applyProtection="1">
      <alignment horizontal="center" vertical="center" wrapText="1"/>
    </xf>
    <xf numFmtId="0" fontId="3" fillId="9" borderId="53" xfId="0" applyFont="1" applyFill="1" applyBorder="1" applyAlignment="1" applyProtection="1">
      <alignment horizontal="center" vertical="center" wrapText="1"/>
    </xf>
    <xf numFmtId="0" fontId="3" fillId="9" borderId="19" xfId="0" applyFont="1" applyFill="1" applyBorder="1" applyAlignment="1" applyProtection="1">
      <alignment horizontal="center" vertical="center" wrapText="1"/>
    </xf>
    <xf numFmtId="0" fontId="9" fillId="16" borderId="45" xfId="0" applyFont="1" applyFill="1" applyBorder="1" applyAlignment="1" applyProtection="1">
      <alignment horizontal="center" vertical="center" wrapText="1"/>
    </xf>
    <xf numFmtId="0" fontId="9" fillId="16" borderId="52" xfId="0" applyFont="1" applyFill="1" applyBorder="1" applyAlignment="1" applyProtection="1">
      <alignment horizontal="center" vertical="center" wrapText="1"/>
    </xf>
    <xf numFmtId="0" fontId="9" fillId="16" borderId="46" xfId="0" applyFont="1" applyFill="1" applyBorder="1" applyAlignment="1" applyProtection="1">
      <alignment horizontal="center" vertical="center" wrapText="1"/>
    </xf>
    <xf numFmtId="0" fontId="9" fillId="21" borderId="49" xfId="0" applyFont="1" applyFill="1" applyBorder="1" applyAlignment="1" applyProtection="1">
      <alignment horizontal="center" vertical="center" wrapText="1"/>
    </xf>
    <xf numFmtId="0" fontId="9" fillId="21" borderId="44" xfId="0" applyFont="1" applyFill="1" applyBorder="1" applyAlignment="1" applyProtection="1">
      <alignment horizontal="center" vertical="center" wrapText="1"/>
    </xf>
    <xf numFmtId="0" fontId="9" fillId="21" borderId="52" xfId="0" applyFont="1" applyFill="1" applyBorder="1" applyAlignment="1" applyProtection="1">
      <alignment horizontal="center" vertical="center" wrapText="1"/>
    </xf>
    <xf numFmtId="0" fontId="9" fillId="21" borderId="46" xfId="0" applyFont="1" applyFill="1" applyBorder="1" applyAlignment="1" applyProtection="1">
      <alignment horizontal="center" vertical="center" wrapText="1"/>
    </xf>
    <xf numFmtId="0" fontId="3" fillId="9" borderId="48" xfId="0" applyFont="1" applyFill="1" applyBorder="1" applyAlignment="1" applyProtection="1">
      <alignment horizontal="center" vertical="center" wrapText="1"/>
    </xf>
    <xf numFmtId="0" fontId="3" fillId="9" borderId="20" xfId="0" applyFont="1" applyFill="1" applyBorder="1" applyAlignment="1" applyProtection="1">
      <alignment horizontal="center" vertical="center" wrapText="1"/>
    </xf>
    <xf numFmtId="0" fontId="9" fillId="19" borderId="50" xfId="0" applyFont="1" applyFill="1" applyBorder="1" applyAlignment="1" applyProtection="1">
      <alignment horizontal="center" vertical="center" wrapText="1"/>
    </xf>
    <xf numFmtId="0" fontId="9" fillId="19" borderId="45" xfId="0" applyFont="1" applyFill="1" applyBorder="1" applyAlignment="1" applyProtection="1">
      <alignment horizontal="center" vertical="center" wrapText="1"/>
    </xf>
    <xf numFmtId="0" fontId="7" fillId="13" borderId="39" xfId="0" applyFont="1" applyFill="1" applyBorder="1" applyAlignment="1" applyProtection="1">
      <alignment horizontal="center" vertical="center" wrapText="1"/>
    </xf>
    <xf numFmtId="0" fontId="7" fillId="13" borderId="40" xfId="0" applyFont="1" applyFill="1" applyBorder="1" applyAlignment="1" applyProtection="1">
      <alignment horizontal="center" vertical="center" wrapText="1"/>
    </xf>
    <xf numFmtId="0" fontId="7" fillId="13" borderId="47" xfId="0" applyFont="1" applyFill="1" applyBorder="1" applyAlignment="1" applyProtection="1">
      <alignment horizontal="center" vertical="center" wrapText="1"/>
    </xf>
    <xf numFmtId="0" fontId="7" fillId="13" borderId="41" xfId="0" applyFont="1" applyFill="1" applyBorder="1" applyAlignment="1" applyProtection="1">
      <alignment horizontal="center" vertical="center" wrapText="1"/>
    </xf>
    <xf numFmtId="0" fontId="7" fillId="14" borderId="22" xfId="0" applyFont="1" applyFill="1" applyBorder="1" applyAlignment="1" applyProtection="1">
      <alignment horizontal="center" vertical="center"/>
    </xf>
    <xf numFmtId="0" fontId="7" fillId="14" borderId="23" xfId="0" applyFont="1" applyFill="1" applyBorder="1" applyAlignment="1" applyProtection="1">
      <alignment horizontal="center" vertical="center"/>
    </xf>
    <xf numFmtId="0" fontId="7" fillId="14" borderId="36" xfId="0" applyFont="1" applyFill="1" applyBorder="1" applyAlignment="1" applyProtection="1">
      <alignment horizontal="center" vertical="center"/>
    </xf>
    <xf numFmtId="0" fontId="16" fillId="15" borderId="22" xfId="0" applyFont="1" applyFill="1" applyBorder="1" applyAlignment="1" applyProtection="1">
      <alignment horizontal="center" vertical="center" wrapText="1"/>
    </xf>
    <xf numFmtId="0" fontId="16" fillId="15" borderId="23" xfId="0" applyFont="1" applyFill="1" applyBorder="1" applyAlignment="1" applyProtection="1">
      <alignment horizontal="center" vertical="center" wrapText="1"/>
    </xf>
    <xf numFmtId="9" fontId="16" fillId="15" borderId="23" xfId="1" applyFont="1" applyFill="1" applyBorder="1" applyAlignment="1" applyProtection="1">
      <alignment horizontal="center" vertical="center" wrapText="1"/>
    </xf>
    <xf numFmtId="0" fontId="16" fillId="15" borderId="36" xfId="0" applyFont="1" applyFill="1" applyBorder="1" applyAlignment="1" applyProtection="1">
      <alignment horizontal="center" vertical="center" wrapText="1"/>
    </xf>
    <xf numFmtId="0" fontId="11" fillId="0" borderId="24" xfId="0" applyFont="1" applyBorder="1" applyAlignment="1" applyProtection="1">
      <alignment horizontal="center" vertical="center"/>
    </xf>
    <xf numFmtId="0" fontId="11" fillId="0" borderId="1" xfId="0" applyFont="1" applyBorder="1" applyAlignment="1" applyProtection="1">
      <alignment horizontal="center" vertical="center"/>
    </xf>
    <xf numFmtId="9" fontId="11" fillId="0" borderId="1" xfId="1" applyFont="1" applyBorder="1" applyAlignment="1" applyProtection="1">
      <alignment horizontal="center" vertical="center"/>
    </xf>
    <xf numFmtId="0" fontId="11" fillId="0" borderId="1" xfId="0" applyFont="1" applyBorder="1" applyAlignment="1" applyProtection="1">
      <alignment horizontal="justify" vertical="center" wrapText="1"/>
    </xf>
    <xf numFmtId="0" fontId="11" fillId="0" borderId="55" xfId="0" applyFont="1" applyBorder="1" applyAlignment="1" applyProtection="1">
      <alignment horizontal="center" vertical="center"/>
    </xf>
    <xf numFmtId="0" fontId="11" fillId="0" borderId="25" xfId="0" applyFont="1" applyBorder="1" applyAlignment="1" applyProtection="1">
      <alignment horizontal="center" vertical="center"/>
    </xf>
    <xf numFmtId="0" fontId="11" fillId="0" borderId="0" xfId="0" applyFont="1" applyBorder="1" applyAlignment="1" applyProtection="1">
      <alignment horizontal="center" vertical="center"/>
    </xf>
    <xf numFmtId="9" fontId="11" fillId="0" borderId="0" xfId="1" applyFont="1" applyBorder="1" applyAlignment="1" applyProtection="1">
      <alignment horizontal="center" vertical="center"/>
    </xf>
    <xf numFmtId="0" fontId="11" fillId="0" borderId="0" xfId="0" applyFont="1" applyBorder="1" applyAlignment="1" applyProtection="1">
      <alignment horizontal="justify" vertical="center" wrapText="1"/>
    </xf>
    <xf numFmtId="0" fontId="11" fillId="0" borderId="56" xfId="0" applyFont="1" applyBorder="1" applyAlignment="1" applyProtection="1">
      <alignment horizontal="center" vertical="center"/>
    </xf>
    <xf numFmtId="0" fontId="11" fillId="0" borderId="26" xfId="0" applyFont="1" applyBorder="1" applyAlignment="1" applyProtection="1">
      <alignment horizontal="center" vertical="center"/>
    </xf>
    <xf numFmtId="0" fontId="11" fillId="0" borderId="2" xfId="0" applyFont="1" applyBorder="1" applyAlignment="1" applyProtection="1">
      <alignment horizontal="center" vertical="center"/>
    </xf>
    <xf numFmtId="9" fontId="11" fillId="0" borderId="2" xfId="1" applyFont="1" applyBorder="1" applyAlignment="1" applyProtection="1">
      <alignment horizontal="center" vertical="center"/>
    </xf>
    <xf numFmtId="0" fontId="11" fillId="0" borderId="2" xfId="0" applyFont="1" applyBorder="1" applyAlignment="1" applyProtection="1">
      <alignment horizontal="justify" vertical="center" wrapText="1"/>
    </xf>
    <xf numFmtId="0" fontId="11" fillId="0" borderId="57" xfId="0" applyFont="1" applyBorder="1" applyAlignment="1" applyProtection="1">
      <alignment horizontal="center" vertical="center"/>
    </xf>
    <xf numFmtId="0" fontId="16" fillId="18" borderId="22" xfId="0" applyFont="1" applyFill="1" applyBorder="1" applyAlignment="1" applyProtection="1">
      <alignment horizontal="center" vertical="center" wrapText="1"/>
    </xf>
    <xf numFmtId="0" fontId="16" fillId="18" borderId="23" xfId="0" applyFont="1" applyFill="1" applyBorder="1" applyAlignment="1" applyProtection="1">
      <alignment horizontal="center" vertical="center" wrapText="1"/>
    </xf>
    <xf numFmtId="0" fontId="16" fillId="18" borderId="23" xfId="0" applyFont="1" applyFill="1" applyBorder="1" applyAlignment="1" applyProtection="1">
      <alignment horizontal="justify" vertical="center" wrapText="1"/>
    </xf>
    <xf numFmtId="0" fontId="16" fillId="18" borderId="36" xfId="0" applyFont="1" applyFill="1" applyBorder="1" applyAlignment="1" applyProtection="1">
      <alignment horizontal="center" vertical="center" wrapText="1"/>
    </xf>
    <xf numFmtId="0" fontId="7" fillId="10" borderId="22" xfId="0" applyFont="1" applyFill="1" applyBorder="1" applyAlignment="1" applyProtection="1">
      <alignment horizontal="center" vertical="center" wrapText="1"/>
    </xf>
    <xf numFmtId="0" fontId="7" fillId="10" borderId="23" xfId="0" applyFont="1" applyFill="1" applyBorder="1" applyAlignment="1" applyProtection="1">
      <alignment horizontal="center" vertical="center" wrapText="1"/>
    </xf>
    <xf numFmtId="0" fontId="7" fillId="10" borderId="36" xfId="0" applyFont="1" applyFill="1" applyBorder="1" applyAlignment="1" applyProtection="1">
      <alignment horizontal="center" vertical="center" wrapText="1"/>
    </xf>
    <xf numFmtId="0" fontId="16" fillId="11" borderId="22" xfId="0" applyFont="1" applyFill="1" applyBorder="1" applyAlignment="1" applyProtection="1">
      <alignment horizontal="center" vertical="center" wrapText="1"/>
    </xf>
    <xf numFmtId="0" fontId="16" fillId="11" borderId="23" xfId="0" applyFont="1" applyFill="1" applyBorder="1" applyAlignment="1" applyProtection="1">
      <alignment horizontal="center" vertical="center" wrapText="1"/>
    </xf>
    <xf numFmtId="0" fontId="16" fillId="11" borderId="36" xfId="0" applyFont="1" applyFill="1" applyBorder="1" applyAlignment="1" applyProtection="1">
      <alignment horizontal="center" vertical="center" wrapText="1"/>
    </xf>
    <xf numFmtId="0" fontId="7" fillId="12" borderId="22" xfId="0" applyFont="1" applyFill="1" applyBorder="1" applyAlignment="1" applyProtection="1">
      <alignment horizontal="center" vertical="center" wrapText="1"/>
    </xf>
    <xf numFmtId="0" fontId="7" fillId="12" borderId="23" xfId="0" applyFont="1" applyFill="1" applyBorder="1" applyAlignment="1" applyProtection="1">
      <alignment horizontal="center" vertical="center" wrapText="1"/>
    </xf>
    <xf numFmtId="0" fontId="7" fillId="12" borderId="36" xfId="0" applyFont="1" applyFill="1" applyBorder="1" applyAlignment="1" applyProtection="1">
      <alignment horizontal="center" vertical="center" wrapText="1"/>
    </xf>
    <xf numFmtId="0" fontId="8" fillId="0" borderId="4" xfId="0"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9" xfId="0" applyFont="1" applyBorder="1" applyAlignment="1" applyProtection="1">
      <alignment horizontal="center" vertical="center"/>
    </xf>
    <xf numFmtId="0" fontId="8" fillId="0" borderId="6" xfId="0" applyFont="1" applyBorder="1" applyAlignment="1" applyProtection="1">
      <alignment horizontal="center" vertical="center"/>
    </xf>
    <xf numFmtId="0" fontId="8" fillId="0" borderId="3" xfId="0" applyFont="1" applyBorder="1" applyAlignment="1" applyProtection="1">
      <alignment horizontal="center" vertical="center"/>
    </xf>
    <xf numFmtId="0" fontId="8" fillId="0" borderId="11" xfId="0" applyFont="1" applyBorder="1" applyAlignment="1" applyProtection="1">
      <alignment horizontal="center" vertical="center"/>
    </xf>
    <xf numFmtId="0" fontId="8" fillId="0" borderId="7" xfId="0" applyFont="1" applyBorder="1" applyAlignment="1" applyProtection="1">
      <alignment horizontal="center" vertical="center"/>
    </xf>
    <xf numFmtId="0" fontId="8" fillId="0" borderId="8" xfId="0" applyFont="1" applyBorder="1" applyAlignment="1" applyProtection="1">
      <alignment horizontal="center" vertical="center"/>
    </xf>
    <xf numFmtId="0" fontId="8" fillId="0" borderId="13"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9" xfId="0" applyFont="1" applyBorder="1" applyAlignment="1" applyProtection="1">
      <alignment horizontal="center" vertical="center"/>
    </xf>
    <xf numFmtId="0" fontId="9" fillId="19" borderId="52" xfId="0" applyFont="1" applyFill="1" applyBorder="1" applyAlignment="1" applyProtection="1">
      <alignment horizontal="center" vertical="center" wrapText="1"/>
    </xf>
    <xf numFmtId="0" fontId="9" fillId="19" borderId="46" xfId="0" applyFont="1" applyFill="1" applyBorder="1" applyAlignment="1" applyProtection="1">
      <alignment horizontal="center" vertical="center" wrapText="1"/>
    </xf>
    <xf numFmtId="0" fontId="9" fillId="20" borderId="51" xfId="0" applyFont="1" applyFill="1" applyBorder="1" applyAlignment="1" applyProtection="1">
      <alignment horizontal="center" vertical="center" wrapText="1"/>
    </xf>
    <xf numFmtId="0" fontId="9" fillId="20" borderId="50" xfId="0" applyFont="1" applyFill="1" applyBorder="1" applyAlignment="1" applyProtection="1">
      <alignment horizontal="center" vertical="center" wrapText="1"/>
    </xf>
    <xf numFmtId="0" fontId="9" fillId="19" borderId="49" xfId="0" applyFont="1" applyFill="1" applyBorder="1" applyAlignment="1" applyProtection="1">
      <alignment horizontal="center" vertical="center" wrapText="1"/>
    </xf>
    <xf numFmtId="0" fontId="9" fillId="19" borderId="44" xfId="0" applyFont="1" applyFill="1" applyBorder="1" applyAlignment="1" applyProtection="1">
      <alignment horizontal="center" vertical="center" wrapText="1"/>
    </xf>
    <xf numFmtId="0" fontId="3" fillId="5" borderId="21" xfId="0" applyFont="1" applyFill="1" applyBorder="1" applyAlignment="1" applyProtection="1">
      <alignment horizontal="center" vertical="center" wrapText="1"/>
    </xf>
    <xf numFmtId="0" fontId="3" fillId="5" borderId="17" xfId="0" applyFont="1" applyFill="1" applyBorder="1" applyAlignment="1" applyProtection="1">
      <alignment horizontal="center" vertical="center" wrapText="1"/>
    </xf>
    <xf numFmtId="0" fontId="3" fillId="3" borderId="19" xfId="0" applyFont="1" applyFill="1" applyBorder="1" applyAlignment="1" applyProtection="1">
      <alignment horizontal="center" vertical="center" wrapText="1"/>
    </xf>
    <xf numFmtId="0" fontId="3" fillId="3" borderId="15" xfId="0" applyFont="1" applyFill="1" applyBorder="1" applyAlignment="1" applyProtection="1">
      <alignment horizontal="center" vertical="center" wrapText="1"/>
    </xf>
    <xf numFmtId="0" fontId="3" fillId="3" borderId="20" xfId="0" applyFont="1" applyFill="1" applyBorder="1" applyAlignment="1" applyProtection="1">
      <alignment horizontal="center" vertical="center" wrapText="1"/>
    </xf>
    <xf numFmtId="0" fontId="3" fillId="3" borderId="16" xfId="0" applyFont="1" applyFill="1" applyBorder="1" applyAlignment="1" applyProtection="1">
      <alignment horizontal="center" vertical="center" wrapText="1"/>
    </xf>
    <xf numFmtId="0" fontId="3" fillId="5" borderId="20" xfId="0" applyFont="1" applyFill="1" applyBorder="1" applyAlignment="1" applyProtection="1">
      <alignment horizontal="center" vertical="center" wrapText="1"/>
    </xf>
    <xf numFmtId="0" fontId="3" fillId="5" borderId="16" xfId="0" applyFont="1" applyFill="1" applyBorder="1" applyAlignment="1" applyProtection="1">
      <alignment horizontal="center" vertical="center" wrapText="1"/>
    </xf>
    <xf numFmtId="0" fontId="3" fillId="3" borderId="21" xfId="0" applyFont="1" applyFill="1" applyBorder="1" applyAlignment="1" applyProtection="1">
      <alignment horizontal="center" vertical="center" wrapText="1"/>
    </xf>
    <xf numFmtId="0" fontId="3" fillId="3" borderId="17" xfId="0" applyFont="1" applyFill="1" applyBorder="1" applyAlignment="1" applyProtection="1">
      <alignment horizontal="center" vertical="center" wrapText="1"/>
    </xf>
    <xf numFmtId="0" fontId="3" fillId="5" borderId="19" xfId="0" applyFont="1" applyFill="1" applyBorder="1" applyAlignment="1" applyProtection="1">
      <alignment horizontal="center" vertical="center" wrapText="1"/>
    </xf>
    <xf numFmtId="0" fontId="3" fillId="5" borderId="15" xfId="0" applyFont="1" applyFill="1" applyBorder="1" applyAlignment="1" applyProtection="1">
      <alignment horizontal="center" vertical="center" wrapText="1"/>
    </xf>
    <xf numFmtId="9" fontId="9" fillId="16" borderId="50" xfId="1" applyFont="1" applyFill="1" applyBorder="1" applyAlignment="1" applyProtection="1">
      <alignment horizontal="center" vertical="center" wrapText="1"/>
    </xf>
    <xf numFmtId="9" fontId="9" fillId="16" borderId="45" xfId="1" applyFont="1" applyFill="1" applyBorder="1" applyAlignment="1" applyProtection="1">
      <alignment horizontal="center" vertical="center" wrapText="1"/>
    </xf>
    <xf numFmtId="0" fontId="3" fillId="5" borderId="20" xfId="0" applyFont="1" applyFill="1" applyBorder="1" applyAlignment="1" applyProtection="1">
      <alignment horizontal="center" vertical="center"/>
    </xf>
    <xf numFmtId="0" fontId="3" fillId="5" borderId="18" xfId="0" applyFont="1" applyFill="1" applyBorder="1" applyAlignment="1" applyProtection="1">
      <alignment horizontal="center" vertical="center" wrapText="1"/>
    </xf>
    <xf numFmtId="0" fontId="3" fillId="8" borderId="20" xfId="0" applyFont="1" applyFill="1" applyBorder="1" applyAlignment="1" applyProtection="1">
      <alignment horizontal="center" vertical="center" wrapText="1"/>
    </xf>
    <xf numFmtId="0" fontId="3" fillId="8" borderId="16" xfId="0" applyFont="1" applyFill="1" applyBorder="1" applyAlignment="1" applyProtection="1">
      <alignment horizontal="center" vertical="center" wrapText="1"/>
    </xf>
    <xf numFmtId="0" fontId="3" fillId="8" borderId="19" xfId="0" applyFont="1" applyFill="1" applyBorder="1" applyAlignment="1" applyProtection="1">
      <alignment horizontal="center" vertical="center" wrapText="1"/>
    </xf>
    <xf numFmtId="0" fontId="3" fillId="8" borderId="15" xfId="0" applyFont="1" applyFill="1" applyBorder="1" applyAlignment="1" applyProtection="1">
      <alignment horizontal="center" vertical="center" wrapText="1"/>
    </xf>
    <xf numFmtId="0" fontId="9" fillId="16" borderId="49" xfId="0" applyFont="1" applyFill="1" applyBorder="1" applyAlignment="1" applyProtection="1">
      <alignment horizontal="center" vertical="center" wrapText="1"/>
    </xf>
    <xf numFmtId="0" fontId="9" fillId="16" borderId="44" xfId="0" applyFont="1" applyFill="1" applyBorder="1" applyAlignment="1" applyProtection="1">
      <alignment horizontal="center" vertical="center" wrapText="1"/>
    </xf>
    <xf numFmtId="0" fontId="3" fillId="8" borderId="48" xfId="0" applyFont="1" applyFill="1" applyBorder="1" applyAlignment="1" applyProtection="1">
      <alignment horizontal="center" vertical="center" wrapText="1"/>
    </xf>
    <xf numFmtId="0" fontId="3" fillId="8" borderId="42" xfId="0" applyFont="1" applyFill="1" applyBorder="1" applyAlignment="1" applyProtection="1">
      <alignment horizontal="center" vertical="center" wrapText="1"/>
    </xf>
    <xf numFmtId="0" fontId="3" fillId="8" borderId="43" xfId="0" applyFont="1" applyFill="1" applyBorder="1" applyAlignment="1" applyProtection="1">
      <alignment horizontal="center" vertical="center" wrapText="1"/>
    </xf>
    <xf numFmtId="0" fontId="4" fillId="0" borderId="8" xfId="0" applyFont="1" applyFill="1" applyBorder="1" applyAlignment="1" applyProtection="1">
      <alignment horizontal="justify" vertical="center" wrapText="1"/>
    </xf>
    <xf numFmtId="0" fontId="4" fillId="0" borderId="3" xfId="0" applyFont="1" applyFill="1" applyBorder="1" applyAlignment="1">
      <alignment horizontal="justify" vertical="center" wrapText="1"/>
    </xf>
    <xf numFmtId="0" fontId="9" fillId="0" borderId="30" xfId="0" applyFont="1" applyFill="1" applyBorder="1" applyAlignment="1" applyProtection="1">
      <alignment horizontal="left" vertical="center"/>
    </xf>
    <xf numFmtId="0" fontId="9" fillId="0" borderId="10" xfId="0" applyFont="1" applyFill="1" applyBorder="1" applyAlignment="1" applyProtection="1">
      <alignment horizontal="left" vertical="center"/>
    </xf>
    <xf numFmtId="0" fontId="9" fillId="0" borderId="27" xfId="0" applyFont="1" applyFill="1" applyBorder="1" applyAlignment="1" applyProtection="1">
      <alignment horizontal="left" vertical="center"/>
    </xf>
    <xf numFmtId="0" fontId="9" fillId="0" borderId="31" xfId="0" applyFont="1" applyFill="1" applyBorder="1" applyAlignment="1" applyProtection="1">
      <alignment horizontal="left" vertical="center"/>
    </xf>
    <xf numFmtId="0" fontId="9" fillId="0" borderId="12" xfId="0" applyFont="1" applyFill="1" applyBorder="1" applyAlignment="1" applyProtection="1">
      <alignment horizontal="left" vertical="center"/>
    </xf>
    <xf numFmtId="0" fontId="9" fillId="0" borderId="28" xfId="0" applyFont="1" applyFill="1" applyBorder="1" applyAlignment="1" applyProtection="1">
      <alignment horizontal="left" vertical="center"/>
    </xf>
    <xf numFmtId="0" fontId="9" fillId="0" borderId="32" xfId="0" applyFont="1" applyFill="1" applyBorder="1" applyAlignment="1" applyProtection="1">
      <alignment horizontal="left" vertical="center"/>
    </xf>
    <xf numFmtId="0" fontId="9" fillId="0" borderId="14" xfId="0" applyFont="1" applyFill="1" applyBorder="1" applyAlignment="1" applyProtection="1">
      <alignment horizontal="left" vertical="center"/>
    </xf>
    <xf numFmtId="0" fontId="9" fillId="0" borderId="29" xfId="0" applyFont="1" applyFill="1" applyBorder="1" applyAlignment="1" applyProtection="1">
      <alignment horizontal="left" vertical="center"/>
    </xf>
    <xf numFmtId="15" fontId="4" fillId="0" borderId="7" xfId="0" applyNumberFormat="1" applyFont="1" applyFill="1" applyBorder="1" applyAlignment="1" applyProtection="1">
      <alignment horizontal="center" vertical="center" wrapText="1"/>
    </xf>
    <xf numFmtId="0" fontId="3" fillId="0" borderId="8" xfId="0" applyFont="1" applyBorder="1" applyAlignment="1" applyProtection="1">
      <alignment horizontal="justify" vertical="center" wrapText="1"/>
    </xf>
    <xf numFmtId="164" fontId="4" fillId="0" borderId="8" xfId="1" applyNumberFormat="1" applyFont="1" applyFill="1" applyBorder="1" applyAlignment="1" applyProtection="1">
      <alignment horizontal="center" vertical="center"/>
    </xf>
    <xf numFmtId="9" fontId="4" fillId="0" borderId="8" xfId="1" applyFont="1" applyFill="1" applyBorder="1" applyAlignment="1" applyProtection="1">
      <alignment horizontal="center" vertical="center"/>
    </xf>
    <xf numFmtId="0" fontId="4" fillId="0" borderId="8" xfId="0" applyFont="1" applyBorder="1" applyAlignment="1" applyProtection="1">
      <alignment horizontal="left" vertical="center" wrapText="1"/>
    </xf>
    <xf numFmtId="0" fontId="14" fillId="0" borderId="8" xfId="0" applyFont="1" applyFill="1" applyBorder="1" applyAlignment="1" applyProtection="1">
      <alignment horizontal="center" vertical="center" wrapText="1"/>
      <protection hidden="1"/>
    </xf>
    <xf numFmtId="2" fontId="14" fillId="0" borderId="8" xfId="0" applyNumberFormat="1" applyFont="1" applyFill="1" applyBorder="1" applyAlignment="1" applyProtection="1">
      <alignment horizontal="center" vertical="center" wrapText="1"/>
      <protection hidden="1"/>
    </xf>
    <xf numFmtId="9" fontId="14" fillId="0" borderId="8" xfId="1" applyFont="1" applyFill="1" applyBorder="1" applyAlignment="1" applyProtection="1">
      <alignment horizontal="center" vertical="center" wrapText="1"/>
      <protection hidden="1"/>
    </xf>
    <xf numFmtId="0" fontId="4" fillId="0" borderId="38" xfId="0" applyFont="1" applyBorder="1" applyAlignment="1" applyProtection="1">
      <alignment horizontal="center" vertical="center"/>
    </xf>
    <xf numFmtId="0" fontId="4" fillId="0" borderId="7" xfId="0" applyFont="1" applyFill="1" applyBorder="1" applyAlignment="1" applyProtection="1">
      <alignment horizontal="center" vertical="center" wrapText="1"/>
    </xf>
  </cellXfs>
  <cellStyles count="7">
    <cellStyle name="Normal" xfId="0" builtinId="0"/>
    <cellStyle name="Normal 2" xfId="2" xr:uid="{00000000-0005-0000-0000-000001000000}"/>
    <cellStyle name="Normal 2 2" xfId="3" xr:uid="{00000000-0005-0000-0000-000002000000}"/>
    <cellStyle name="Normal 3" xfId="5" xr:uid="{00000000-0005-0000-0000-000003000000}"/>
    <cellStyle name="Normal 5" xfId="4" xr:uid="{00000000-0005-0000-0000-000004000000}"/>
    <cellStyle name="Porcentaje" xfId="1" builtinId="5"/>
    <cellStyle name="Porcentual 10" xfId="6" xr:uid="{00000000-0005-0000-0000-000006000000}"/>
  </cellStyles>
  <dxfs count="558">
    <dxf>
      <fill>
        <patternFill patternType="solid">
          <fgColor rgb="FFB7DEE8"/>
          <bgColor rgb="FF00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i val="0"/>
        <strike val="0"/>
        <color auto="1"/>
      </font>
      <fill>
        <patternFill>
          <bgColor rgb="FFFFC000"/>
        </patternFill>
      </fill>
    </dxf>
    <dxf>
      <font>
        <b/>
        <i val="0"/>
        <strike val="0"/>
        <color theme="0"/>
      </font>
      <fill>
        <patternFill>
          <bgColor rgb="FFC00000"/>
        </patternFill>
      </fill>
    </dxf>
    <dxf>
      <font>
        <b val="0"/>
        <i/>
      </font>
      <fill>
        <patternFill>
          <bgColor theme="9" tint="-0.24994659260841701"/>
        </patternFill>
      </fill>
    </dxf>
    <dxf>
      <font>
        <b val="0"/>
        <i/>
      </font>
      <fill>
        <patternFill>
          <bgColor theme="9" tint="-0.24994659260841701"/>
        </patternFill>
      </fill>
    </dxf>
    <dxf>
      <font>
        <b/>
        <i val="0"/>
        <strike val="0"/>
        <color auto="1"/>
      </font>
      <fill>
        <patternFill>
          <bgColor rgb="FFFFC000"/>
        </patternFill>
      </fill>
    </dxf>
    <dxf>
      <font>
        <b/>
        <i val="0"/>
        <strike val="0"/>
        <color theme="0"/>
      </font>
      <fill>
        <patternFill>
          <bgColor rgb="FFC0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auto="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auto="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val="0"/>
        <i/>
      </font>
      <fill>
        <patternFill>
          <bgColor theme="9" tint="-0.24994659260841701"/>
        </patternFill>
      </fill>
    </dxf>
    <dxf>
      <font>
        <b val="0"/>
        <i/>
      </font>
      <fill>
        <patternFill>
          <bgColor theme="9" tint="-0.24994659260841701"/>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val="0"/>
        <i/>
      </font>
      <fill>
        <patternFill>
          <bgColor theme="9" tint="-0.24994659260841701"/>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val="0"/>
        <i/>
      </font>
      <fill>
        <patternFill>
          <bgColor theme="9" tint="-0.24994659260841701"/>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val="0"/>
        <i/>
      </font>
      <fill>
        <patternFill>
          <bgColor theme="9" tint="-0.24994659260841701"/>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val="0"/>
        <i/>
      </font>
      <fill>
        <patternFill>
          <bgColor theme="9" tint="-0.24994659260841701"/>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val="0"/>
        <i/>
      </font>
      <fill>
        <patternFill>
          <bgColor theme="9" tint="-0.24994659260841701"/>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val="0"/>
        <i/>
      </font>
      <fill>
        <patternFill>
          <bgColor theme="9" tint="-0.24994659260841701"/>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val="0"/>
        <i/>
      </font>
      <fill>
        <patternFill>
          <bgColor theme="9" tint="-0.24994659260841701"/>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val="0"/>
        <i/>
      </font>
      <fill>
        <patternFill>
          <bgColor theme="9" tint="-0.24994659260841701"/>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val="0"/>
        <i/>
      </font>
      <fill>
        <patternFill>
          <bgColor theme="9" tint="-0.24994659260841701"/>
        </patternFill>
      </fill>
    </dxf>
    <dxf>
      <font>
        <b/>
        <i val="0"/>
        <strike val="0"/>
        <color theme="0"/>
      </font>
      <fill>
        <patternFill>
          <bgColor rgb="FFC00000"/>
        </patternFill>
      </fill>
    </dxf>
    <dxf>
      <font>
        <b val="0"/>
        <i/>
      </font>
      <fill>
        <patternFill>
          <bgColor theme="9" tint="-0.24994659260841701"/>
        </patternFill>
      </fill>
    </dxf>
    <dxf>
      <font>
        <b/>
        <i val="0"/>
        <strike val="0"/>
        <color auto="1"/>
      </font>
      <fill>
        <patternFill>
          <bgColor rgb="FFFFC000"/>
        </patternFill>
      </fill>
    </dxf>
    <dxf>
      <font>
        <b/>
        <i val="0"/>
        <strike val="0"/>
        <color theme="0"/>
      </font>
      <fill>
        <patternFill>
          <bgColor rgb="FFC00000"/>
        </patternFill>
      </fill>
    </dxf>
    <dxf>
      <font>
        <b/>
        <i val="0"/>
        <color theme="0"/>
      </font>
      <fill>
        <patternFill>
          <bgColor theme="6" tint="-0.499984740745262"/>
        </patternFill>
      </fill>
    </dxf>
    <dxf>
      <font>
        <b/>
        <i val="0"/>
        <strike val="0"/>
        <color auto="1"/>
      </font>
      <fill>
        <patternFill>
          <bgColor rgb="FFFFC000"/>
        </patternFill>
      </fill>
    </dxf>
    <dxf>
      <font>
        <b/>
        <i val="0"/>
        <strike val="0"/>
        <color theme="0"/>
      </font>
      <fill>
        <patternFill>
          <bgColor rgb="FFC00000"/>
        </patternFill>
      </fill>
    </dxf>
    <dxf>
      <font>
        <b/>
        <i val="0"/>
        <color theme="0"/>
      </font>
      <fill>
        <patternFill>
          <bgColor theme="6" tint="-0.499984740745262"/>
        </patternFill>
      </fill>
    </dxf>
    <dxf>
      <font>
        <b/>
        <i val="0"/>
        <strike val="0"/>
        <color auto="1"/>
      </font>
      <fill>
        <patternFill>
          <bgColor rgb="FFFFC000"/>
        </patternFill>
      </fill>
    </dxf>
    <dxf>
      <font>
        <b/>
        <i val="0"/>
        <strike val="0"/>
        <color theme="0"/>
      </font>
      <fill>
        <patternFill>
          <bgColor rgb="FFC00000"/>
        </patternFill>
      </fill>
    </dxf>
    <dxf>
      <font>
        <b/>
        <i val="0"/>
        <color theme="0"/>
      </font>
      <fill>
        <patternFill>
          <bgColor theme="6" tint="-0.499984740745262"/>
        </patternFill>
      </fill>
    </dxf>
    <dxf>
      <font>
        <b/>
        <i val="0"/>
        <strike val="0"/>
        <color auto="1"/>
      </font>
      <fill>
        <patternFill>
          <bgColor rgb="FFFFC000"/>
        </patternFill>
      </fill>
    </dxf>
    <dxf>
      <font>
        <b/>
        <i val="0"/>
        <strike val="0"/>
        <color theme="0"/>
      </font>
      <fill>
        <patternFill>
          <bgColor rgb="FFC00000"/>
        </patternFill>
      </fill>
    </dxf>
    <dxf>
      <font>
        <b/>
        <i val="0"/>
        <color theme="0"/>
      </font>
      <fill>
        <patternFill>
          <bgColor theme="6" tint="-0.499984740745262"/>
        </patternFill>
      </fill>
    </dxf>
    <dxf>
      <font>
        <b/>
        <i val="0"/>
        <strike val="0"/>
        <color auto="1"/>
      </font>
      <fill>
        <patternFill>
          <bgColor rgb="FFFFC000"/>
        </patternFill>
      </fill>
    </dxf>
    <dxf>
      <font>
        <b/>
        <i val="0"/>
        <strike val="0"/>
        <color theme="0"/>
      </font>
      <fill>
        <patternFill>
          <bgColor rgb="FFC00000"/>
        </patternFill>
      </fill>
    </dxf>
    <dxf>
      <font>
        <b/>
        <i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auto="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auto="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auto="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auto="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auto="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auto="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auto="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auto="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auto="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auto="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auto="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auto="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auto="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auto="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auto="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auto="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auto="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auto="1"/>
      </font>
      <fill>
        <patternFill>
          <bgColor rgb="FFFFC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auto="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auto="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auto="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auto="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auto="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auto="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auto="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auto="1"/>
      </font>
      <fill>
        <patternFill>
          <bgColor rgb="FFFFC000"/>
        </patternFill>
      </fill>
    </dxf>
    <dxf>
      <font>
        <b val="0"/>
        <i/>
      </font>
      <fill>
        <patternFill>
          <bgColor theme="9" tint="-0.24994659260841701"/>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auto="1"/>
      </font>
      <fill>
        <patternFill>
          <bgColor rgb="FFFFC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val="0"/>
        <i/>
      </font>
      <fill>
        <patternFill>
          <bgColor theme="9" tint="-0.24994659260841701"/>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val="0"/>
        <i/>
      </font>
      <fill>
        <patternFill>
          <bgColor theme="9" tint="-0.24994659260841701"/>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val="0"/>
        <i/>
      </font>
      <fill>
        <patternFill>
          <bgColor theme="9" tint="-0.24994659260841701"/>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val="0"/>
        <i/>
      </font>
      <fill>
        <patternFill>
          <bgColor theme="9" tint="-0.24994659260841701"/>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val="0"/>
        <i/>
      </font>
      <fill>
        <patternFill>
          <bgColor theme="9" tint="-0.24994659260841701"/>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val="0"/>
        <i/>
      </font>
      <fill>
        <patternFill>
          <bgColor theme="9" tint="-0.24994659260841701"/>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val="0"/>
        <i/>
      </font>
      <fill>
        <patternFill>
          <bgColor theme="9" tint="-0.24994659260841701"/>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val="0"/>
        <i/>
      </font>
      <fill>
        <patternFill>
          <bgColor theme="9" tint="-0.24994659260841701"/>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val="0"/>
        <i/>
      </font>
      <fill>
        <patternFill>
          <bgColor theme="9" tint="-0.24994659260841701"/>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auto="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val="0"/>
        <i/>
      </font>
      <fill>
        <patternFill>
          <bgColor theme="9" tint="-0.24994659260841701"/>
        </patternFill>
      </fill>
    </dxf>
    <dxf>
      <fill>
        <patternFill patternType="solid">
          <fgColor rgb="FFB7DEE8"/>
          <bgColor rgb="FF000000"/>
        </patternFill>
      </fill>
    </dxf>
  </dxfs>
  <tableStyles count="0" defaultTableStyle="TableStyleMedium9" defaultPivotStyle="PivotStyleLight16"/>
  <colors>
    <mruColors>
      <color rgb="FFCCC3DB"/>
      <color rgb="FF003300"/>
      <color rgb="FF00A29E"/>
      <color rgb="FF0066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323850</xdr:colOff>
      <xdr:row>0</xdr:row>
      <xdr:rowOff>0</xdr:rowOff>
    </xdr:from>
    <xdr:to>
      <xdr:col>2</xdr:col>
      <xdr:colOff>276225</xdr:colOff>
      <xdr:row>3</xdr:row>
      <xdr:rowOff>133350</xdr:rowOff>
    </xdr:to>
    <xdr:pic>
      <xdr:nvPicPr>
        <xdr:cNvPr id="4" name="Imagen 3" descr="C:\Users\john.garcia\Desktop\LOGO CAPITAL LETRA NEGRA.png">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0"/>
          <a:ext cx="1524000" cy="933450"/>
        </a:xfrm>
        <a:prstGeom prst="rect">
          <a:avLst/>
        </a:prstGeom>
        <a:noFill/>
        <a:ln>
          <a:noFill/>
        </a:ln>
      </xdr:spPr>
    </xdr:pic>
    <xdr:clientData/>
  </xdr:twoCellAnchor>
  <xdr:twoCellAnchor editAs="oneCell">
    <xdr:from>
      <xdr:col>59</xdr:col>
      <xdr:colOff>171233</xdr:colOff>
      <xdr:row>0</xdr:row>
      <xdr:rowOff>47625</xdr:rowOff>
    </xdr:from>
    <xdr:to>
      <xdr:col>59</xdr:col>
      <xdr:colOff>1390650</xdr:colOff>
      <xdr:row>3</xdr:row>
      <xdr:rowOff>171450</xdr:rowOff>
    </xdr:to>
    <xdr:pic>
      <xdr:nvPicPr>
        <xdr:cNvPr id="5" name="4 Imagen" descr="C:\Users\john.garcia\Desktop\2020-01-08.png">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733933" y="47625"/>
          <a:ext cx="1219417"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ntranet.canalcapital.gov.co/Users/cgarzon/Documents/UAECOBB1/Auditor&#237;as%202013/Plan%20de%20mejoramiento/Plan%20mejoramiento-0110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M"/>
      <sheetName val="formulas"/>
      <sheetName val="cerradas"/>
    </sheetNames>
    <sheetDataSet>
      <sheetData sheetId="0">
        <row r="3">
          <cell r="B3" t="str">
            <v>Acto inseguro</v>
          </cell>
        </row>
        <row r="4">
          <cell r="B4" t="str">
            <v>Análisis de indicadores</v>
          </cell>
        </row>
        <row r="5">
          <cell r="B5" t="str">
            <v>Auditoria Externa</v>
          </cell>
        </row>
        <row r="6">
          <cell r="B6" t="str">
            <v>Auditoría interna</v>
          </cell>
        </row>
        <row r="7">
          <cell r="B7" t="str">
            <v>Encuestas de satisfacción del cliente</v>
          </cell>
        </row>
        <row r="8">
          <cell r="B8" t="str">
            <v>Incidente de trabajo</v>
          </cell>
        </row>
        <row r="9">
          <cell r="B9" t="str">
            <v>Informe de Inspecciones planeadas</v>
          </cell>
        </row>
        <row r="10">
          <cell r="B10" t="str">
            <v>Informe del producto y/o servicio no conforme</v>
          </cell>
        </row>
        <row r="11">
          <cell r="B11" t="str">
            <v>Mapa de Riesgos</v>
          </cell>
        </row>
        <row r="12">
          <cell r="B12" t="str">
            <v>No conformidades reportadas por los responsables de la prestación del servicio</v>
          </cell>
        </row>
        <row r="13">
          <cell r="B13" t="str">
            <v>Prestación de servicios o procesos</v>
          </cell>
        </row>
        <row r="14">
          <cell r="B14" t="str">
            <v>Quejas, reclamos o sugerencias</v>
          </cell>
        </row>
        <row r="15">
          <cell r="B15" t="str">
            <v>Resultados de auto evaluaciones</v>
          </cell>
        </row>
        <row r="16">
          <cell r="B16" t="str">
            <v>Revisiones de la dirección</v>
          </cell>
        </row>
        <row r="17">
          <cell r="B17" t="str">
            <v>Casos de estudio</v>
          </cell>
        </row>
        <row r="18">
          <cell r="B18" t="str">
            <v>Evaluación de servicios</v>
          </cell>
        </row>
        <row r="19">
          <cell r="B19" t="str">
            <v>Plan de Acción</v>
          </cell>
        </row>
      </sheetData>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H59"/>
  <sheetViews>
    <sheetView tabSelected="1" zoomScaleNormal="100" workbookViewId="0">
      <selection activeCell="D7" sqref="D7:D8"/>
    </sheetView>
  </sheetViews>
  <sheetFormatPr baseColWidth="10" defaultColWidth="11.42578125" defaultRowHeight="14.25" x14ac:dyDescent="0.25"/>
  <cols>
    <col min="1" max="1" width="10.85546875" style="16" customWidth="1"/>
    <col min="2" max="3" width="12.7109375" style="16" customWidth="1"/>
    <col min="4" max="4" width="22.28515625" style="16" customWidth="1"/>
    <col min="5" max="5" width="13.42578125" style="16" customWidth="1"/>
    <col min="6" max="6" width="14.85546875" style="19" customWidth="1"/>
    <col min="7" max="7" width="37.5703125" style="16" customWidth="1"/>
    <col min="8" max="8" width="31.7109375" style="16" customWidth="1"/>
    <col min="9" max="9" width="35.7109375" style="16" customWidth="1"/>
    <col min="10" max="10" width="13.140625" style="16" customWidth="1"/>
    <col min="11" max="11" width="13.7109375" style="16" customWidth="1"/>
    <col min="12" max="12" width="19.42578125" style="16" customWidth="1"/>
    <col min="13" max="13" width="17.85546875" style="18" customWidth="1"/>
    <col min="14" max="14" width="15" style="16" customWidth="1"/>
    <col min="15" max="15" width="13" style="16" customWidth="1"/>
    <col min="16" max="16" width="12.28515625" style="16" customWidth="1"/>
    <col min="17" max="19" width="18.7109375" style="16" customWidth="1"/>
    <col min="20" max="20" width="12.7109375" style="16" customWidth="1"/>
    <col min="21" max="21" width="63.7109375" style="16" customWidth="1"/>
    <col min="22" max="22" width="16.7109375" style="32" customWidth="1"/>
    <col min="23" max="24" width="16.7109375" style="16" customWidth="1"/>
    <col min="25" max="25" width="19.28515625" style="16" customWidth="1"/>
    <col min="26" max="26" width="19.5703125" style="16" customWidth="1"/>
    <col min="27" max="27" width="51" style="16" customWidth="1"/>
    <col min="28" max="28" width="21" style="16" customWidth="1"/>
    <col min="29" max="29" width="19.5703125" style="16" customWidth="1"/>
    <col min="30" max="30" width="19.5703125" style="51" customWidth="1"/>
    <col min="31" max="32" width="19.5703125" style="16" hidden="1" customWidth="1"/>
    <col min="33" max="33" width="19.5703125" style="96" customWidth="1"/>
    <col min="34" max="34" width="78.7109375" style="16" customWidth="1"/>
    <col min="35" max="35" width="27.85546875" style="16" customWidth="1"/>
    <col min="36" max="36" width="19.5703125" style="16" hidden="1" customWidth="1"/>
    <col min="37" max="37" width="51" style="16" hidden="1" customWidth="1"/>
    <col min="38" max="44" width="19.5703125" style="16" hidden="1" customWidth="1"/>
    <col min="45" max="45" width="78.7109375" style="16" hidden="1" customWidth="1"/>
    <col min="46" max="46" width="27.85546875" style="16" hidden="1" customWidth="1"/>
    <col min="47" max="47" width="19.5703125" style="16" hidden="1" customWidth="1"/>
    <col min="48" max="48" width="51" style="16" hidden="1" customWidth="1"/>
    <col min="49" max="50" width="19.5703125" style="16" hidden="1" customWidth="1"/>
    <col min="51" max="51" width="22.85546875" style="51" hidden="1" customWidth="1"/>
    <col min="52" max="54" width="19.5703125" style="16" hidden="1" customWidth="1"/>
    <col min="55" max="55" width="78.7109375" style="80" hidden="1" customWidth="1"/>
    <col min="56" max="56" width="27.85546875" style="16" hidden="1" customWidth="1"/>
    <col min="57" max="57" width="15.85546875" style="16" customWidth="1"/>
    <col min="58" max="58" width="22.7109375" style="16" customWidth="1"/>
    <col min="59" max="59" width="15.28515625" style="16" customWidth="1"/>
    <col min="60" max="60" width="23.140625" style="16" customWidth="1"/>
    <col min="61" max="16384" width="11.42578125" style="16"/>
  </cols>
  <sheetData>
    <row r="1" spans="1:60" ht="21" customHeight="1" x14ac:dyDescent="0.25">
      <c r="A1" s="160"/>
      <c r="B1" s="161"/>
      <c r="C1" s="162"/>
      <c r="D1" s="132" t="s">
        <v>48</v>
      </c>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4"/>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5"/>
      <c r="BD1" s="136"/>
      <c r="BE1" s="205" t="s">
        <v>66</v>
      </c>
      <c r="BF1" s="206"/>
      <c r="BG1" s="207"/>
      <c r="BH1" s="169"/>
    </row>
    <row r="2" spans="1:60" ht="21" customHeight="1" x14ac:dyDescent="0.25">
      <c r="A2" s="163"/>
      <c r="B2" s="164"/>
      <c r="C2" s="165"/>
      <c r="D2" s="137"/>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9"/>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40"/>
      <c r="BD2" s="141"/>
      <c r="BE2" s="208" t="s">
        <v>128</v>
      </c>
      <c r="BF2" s="209"/>
      <c r="BG2" s="210"/>
      <c r="BH2" s="170"/>
    </row>
    <row r="3" spans="1:60" ht="21" customHeight="1" x14ac:dyDescent="0.25">
      <c r="A3" s="163"/>
      <c r="B3" s="164"/>
      <c r="C3" s="165"/>
      <c r="D3" s="137"/>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9"/>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40"/>
      <c r="BD3" s="141"/>
      <c r="BE3" s="208" t="s">
        <v>129</v>
      </c>
      <c r="BF3" s="209"/>
      <c r="BG3" s="210"/>
      <c r="BH3" s="170"/>
    </row>
    <row r="4" spans="1:60" ht="21" customHeight="1" thickBot="1" x14ac:dyDescent="0.3">
      <c r="A4" s="166"/>
      <c r="B4" s="167"/>
      <c r="C4" s="168"/>
      <c r="D4" s="142"/>
      <c r="E4" s="143"/>
      <c r="F4" s="143"/>
      <c r="G4" s="143"/>
      <c r="H4" s="143"/>
      <c r="I4" s="143"/>
      <c r="J4" s="143"/>
      <c r="K4" s="143"/>
      <c r="L4" s="143"/>
      <c r="M4" s="143"/>
      <c r="N4" s="143"/>
      <c r="O4" s="143"/>
      <c r="P4" s="143"/>
      <c r="Q4" s="143"/>
      <c r="R4" s="143"/>
      <c r="S4" s="143"/>
      <c r="T4" s="143"/>
      <c r="U4" s="143"/>
      <c r="V4" s="143"/>
      <c r="W4" s="143"/>
      <c r="X4" s="143"/>
      <c r="Y4" s="143"/>
      <c r="Z4" s="143"/>
      <c r="AA4" s="143"/>
      <c r="AB4" s="143"/>
      <c r="AC4" s="143"/>
      <c r="AD4" s="144"/>
      <c r="AE4" s="143"/>
      <c r="AF4" s="143"/>
      <c r="AG4" s="143"/>
      <c r="AH4" s="143"/>
      <c r="AI4" s="143"/>
      <c r="AJ4" s="143"/>
      <c r="AK4" s="143"/>
      <c r="AL4" s="143"/>
      <c r="AM4" s="143"/>
      <c r="AN4" s="143"/>
      <c r="AO4" s="143"/>
      <c r="AP4" s="143"/>
      <c r="AQ4" s="143"/>
      <c r="AR4" s="143"/>
      <c r="AS4" s="143"/>
      <c r="AT4" s="143"/>
      <c r="AU4" s="143"/>
      <c r="AV4" s="143"/>
      <c r="AW4" s="143"/>
      <c r="AX4" s="143"/>
      <c r="AY4" s="143"/>
      <c r="AZ4" s="143"/>
      <c r="BA4" s="143"/>
      <c r="BB4" s="143"/>
      <c r="BC4" s="145"/>
      <c r="BD4" s="146"/>
      <c r="BE4" s="211" t="s">
        <v>47</v>
      </c>
      <c r="BF4" s="212"/>
      <c r="BG4" s="213"/>
      <c r="BH4" s="171"/>
    </row>
    <row r="5" spans="1:60" ht="6" customHeight="1" thickBot="1" x14ac:dyDescent="0.3">
      <c r="M5" s="17"/>
      <c r="V5" s="16"/>
      <c r="AY5" s="16"/>
    </row>
    <row r="6" spans="1:60" s="18" customFormat="1" ht="22.5" customHeight="1" thickBot="1" x14ac:dyDescent="0.3">
      <c r="A6" s="157" t="s">
        <v>130</v>
      </c>
      <c r="B6" s="158"/>
      <c r="C6" s="158"/>
      <c r="D6" s="158"/>
      <c r="E6" s="158"/>
      <c r="F6" s="158"/>
      <c r="G6" s="159"/>
      <c r="H6" s="151" t="s">
        <v>7</v>
      </c>
      <c r="I6" s="152"/>
      <c r="J6" s="152"/>
      <c r="K6" s="152"/>
      <c r="L6" s="152"/>
      <c r="M6" s="152"/>
      <c r="N6" s="152"/>
      <c r="O6" s="152"/>
      <c r="P6" s="152"/>
      <c r="Q6" s="152"/>
      <c r="R6" s="152"/>
      <c r="S6" s="153"/>
      <c r="T6" s="121" t="s">
        <v>382</v>
      </c>
      <c r="U6" s="122"/>
      <c r="V6" s="122"/>
      <c r="W6" s="122"/>
      <c r="X6" s="123"/>
      <c r="Y6" s="124"/>
      <c r="Z6" s="128" t="s">
        <v>383</v>
      </c>
      <c r="AA6" s="129"/>
      <c r="AB6" s="129"/>
      <c r="AC6" s="129"/>
      <c r="AD6" s="130"/>
      <c r="AE6" s="129"/>
      <c r="AF6" s="129"/>
      <c r="AG6" s="129"/>
      <c r="AH6" s="129"/>
      <c r="AI6" s="131"/>
      <c r="AJ6" s="154" t="s">
        <v>388</v>
      </c>
      <c r="AK6" s="155"/>
      <c r="AL6" s="155"/>
      <c r="AM6" s="155"/>
      <c r="AN6" s="155"/>
      <c r="AO6" s="155"/>
      <c r="AP6" s="155"/>
      <c r="AQ6" s="155"/>
      <c r="AR6" s="155"/>
      <c r="AS6" s="155"/>
      <c r="AT6" s="156"/>
      <c r="AU6" s="147" t="s">
        <v>387</v>
      </c>
      <c r="AV6" s="148"/>
      <c r="AW6" s="148"/>
      <c r="AX6" s="148"/>
      <c r="AY6" s="148"/>
      <c r="AZ6" s="148"/>
      <c r="BA6" s="148"/>
      <c r="BB6" s="148"/>
      <c r="BC6" s="149"/>
      <c r="BD6" s="150"/>
      <c r="BE6" s="125" t="s">
        <v>29</v>
      </c>
      <c r="BF6" s="126"/>
      <c r="BG6" s="126"/>
      <c r="BH6" s="127"/>
    </row>
    <row r="7" spans="1:60" s="18" customFormat="1" ht="21" customHeight="1" x14ac:dyDescent="0.25">
      <c r="A7" s="180" t="s">
        <v>0</v>
      </c>
      <c r="B7" s="182" t="s">
        <v>1</v>
      </c>
      <c r="C7" s="182" t="s">
        <v>131</v>
      </c>
      <c r="D7" s="182" t="s">
        <v>2</v>
      </c>
      <c r="E7" s="182" t="s">
        <v>146</v>
      </c>
      <c r="F7" s="182" t="s">
        <v>3</v>
      </c>
      <c r="G7" s="186" t="s">
        <v>134</v>
      </c>
      <c r="H7" s="188" t="s">
        <v>137</v>
      </c>
      <c r="I7" s="192" t="s">
        <v>8</v>
      </c>
      <c r="J7" s="192"/>
      <c r="K7" s="184" t="s">
        <v>10</v>
      </c>
      <c r="L7" s="184" t="s">
        <v>12</v>
      </c>
      <c r="M7" s="193" t="s">
        <v>71</v>
      </c>
      <c r="N7" s="184" t="s">
        <v>20</v>
      </c>
      <c r="O7" s="184" t="s">
        <v>22</v>
      </c>
      <c r="P7" s="184" t="s">
        <v>21</v>
      </c>
      <c r="Q7" s="184" t="s">
        <v>11</v>
      </c>
      <c r="R7" s="184" t="s">
        <v>65</v>
      </c>
      <c r="S7" s="178" t="s">
        <v>70</v>
      </c>
      <c r="T7" s="196" t="s">
        <v>267</v>
      </c>
      <c r="U7" s="194" t="s">
        <v>282</v>
      </c>
      <c r="V7" s="194" t="s">
        <v>261</v>
      </c>
      <c r="W7" s="194" t="s">
        <v>266</v>
      </c>
      <c r="X7" s="200" t="s">
        <v>262</v>
      </c>
      <c r="Y7" s="201" t="s">
        <v>265</v>
      </c>
      <c r="Z7" s="198" t="s">
        <v>267</v>
      </c>
      <c r="AA7" s="103" t="s">
        <v>268</v>
      </c>
      <c r="AB7" s="103" t="s">
        <v>263</v>
      </c>
      <c r="AC7" s="103" t="s">
        <v>269</v>
      </c>
      <c r="AD7" s="190" t="s">
        <v>270</v>
      </c>
      <c r="AE7" s="102" t="s">
        <v>274</v>
      </c>
      <c r="AF7" s="102" t="s">
        <v>264</v>
      </c>
      <c r="AG7" s="103" t="s">
        <v>271</v>
      </c>
      <c r="AH7" s="103" t="s">
        <v>272</v>
      </c>
      <c r="AI7" s="111" t="s">
        <v>273</v>
      </c>
      <c r="AJ7" s="113" t="s">
        <v>267</v>
      </c>
      <c r="AK7" s="104" t="s">
        <v>268</v>
      </c>
      <c r="AL7" s="104" t="s">
        <v>263</v>
      </c>
      <c r="AM7" s="104" t="s">
        <v>269</v>
      </c>
      <c r="AN7" s="104" t="s">
        <v>270</v>
      </c>
      <c r="AO7" s="102" t="s">
        <v>125</v>
      </c>
      <c r="AP7" s="102" t="s">
        <v>264</v>
      </c>
      <c r="AQ7" s="104" t="s">
        <v>271</v>
      </c>
      <c r="AR7" s="104" t="s">
        <v>275</v>
      </c>
      <c r="AS7" s="104" t="s">
        <v>276</v>
      </c>
      <c r="AT7" s="115" t="s">
        <v>277</v>
      </c>
      <c r="AU7" s="176" t="s">
        <v>267</v>
      </c>
      <c r="AV7" s="119" t="s">
        <v>268</v>
      </c>
      <c r="AW7" s="119" t="s">
        <v>263</v>
      </c>
      <c r="AX7" s="119" t="s">
        <v>269</v>
      </c>
      <c r="AY7" s="119" t="s">
        <v>270</v>
      </c>
      <c r="AZ7" s="174" t="s">
        <v>264</v>
      </c>
      <c r="BA7" s="174" t="s">
        <v>274</v>
      </c>
      <c r="BB7" s="119" t="s">
        <v>271</v>
      </c>
      <c r="BC7" s="119" t="s">
        <v>272</v>
      </c>
      <c r="BD7" s="172" t="s">
        <v>273</v>
      </c>
      <c r="BE7" s="108" t="s">
        <v>30</v>
      </c>
      <c r="BF7" s="117" t="s">
        <v>126</v>
      </c>
      <c r="BG7" s="117" t="s">
        <v>138</v>
      </c>
      <c r="BH7" s="106" t="s">
        <v>139</v>
      </c>
    </row>
    <row r="8" spans="1:60" s="18" customFormat="1" ht="22.5" x14ac:dyDescent="0.25">
      <c r="A8" s="181"/>
      <c r="B8" s="183"/>
      <c r="C8" s="183"/>
      <c r="D8" s="183"/>
      <c r="E8" s="183"/>
      <c r="F8" s="183"/>
      <c r="G8" s="187"/>
      <c r="H8" s="189"/>
      <c r="I8" s="101" t="s">
        <v>38</v>
      </c>
      <c r="J8" s="101" t="s">
        <v>37</v>
      </c>
      <c r="K8" s="185"/>
      <c r="L8" s="185"/>
      <c r="M8" s="193"/>
      <c r="N8" s="185"/>
      <c r="O8" s="185"/>
      <c r="P8" s="185"/>
      <c r="Q8" s="185"/>
      <c r="R8" s="185"/>
      <c r="S8" s="179"/>
      <c r="T8" s="197"/>
      <c r="U8" s="195"/>
      <c r="V8" s="195"/>
      <c r="W8" s="195"/>
      <c r="X8" s="194"/>
      <c r="Y8" s="202"/>
      <c r="Z8" s="199"/>
      <c r="AA8" s="110"/>
      <c r="AB8" s="110"/>
      <c r="AC8" s="110"/>
      <c r="AD8" s="191"/>
      <c r="AE8" s="103"/>
      <c r="AF8" s="103"/>
      <c r="AG8" s="110"/>
      <c r="AH8" s="110"/>
      <c r="AI8" s="112"/>
      <c r="AJ8" s="114"/>
      <c r="AK8" s="105"/>
      <c r="AL8" s="105"/>
      <c r="AM8" s="105"/>
      <c r="AN8" s="105"/>
      <c r="AO8" s="103"/>
      <c r="AP8" s="103"/>
      <c r="AQ8" s="105"/>
      <c r="AR8" s="105"/>
      <c r="AS8" s="105"/>
      <c r="AT8" s="116"/>
      <c r="AU8" s="177"/>
      <c r="AV8" s="120"/>
      <c r="AW8" s="120"/>
      <c r="AX8" s="120"/>
      <c r="AY8" s="120"/>
      <c r="AZ8" s="175"/>
      <c r="BA8" s="175"/>
      <c r="BB8" s="120"/>
      <c r="BC8" s="120"/>
      <c r="BD8" s="173"/>
      <c r="BE8" s="109"/>
      <c r="BF8" s="118"/>
      <c r="BG8" s="118"/>
      <c r="BH8" s="107"/>
    </row>
    <row r="9" spans="1:60" s="18" customFormat="1" ht="56.25" x14ac:dyDescent="0.25">
      <c r="A9" s="53" t="s">
        <v>23</v>
      </c>
      <c r="B9" s="54" t="s">
        <v>4</v>
      </c>
      <c r="C9" s="54" t="s">
        <v>5</v>
      </c>
      <c r="D9" s="54" t="s">
        <v>132</v>
      </c>
      <c r="E9" s="54" t="s">
        <v>4</v>
      </c>
      <c r="F9" s="54" t="s">
        <v>133</v>
      </c>
      <c r="G9" s="55" t="s">
        <v>135</v>
      </c>
      <c r="H9" s="56" t="s">
        <v>6</v>
      </c>
      <c r="I9" s="57" t="s">
        <v>136</v>
      </c>
      <c r="J9" s="57" t="s">
        <v>9</v>
      </c>
      <c r="K9" s="57" t="s">
        <v>5</v>
      </c>
      <c r="L9" s="57" t="s">
        <v>14</v>
      </c>
      <c r="M9" s="57" t="s">
        <v>72</v>
      </c>
      <c r="N9" s="57" t="s">
        <v>5</v>
      </c>
      <c r="O9" s="57" t="s">
        <v>4</v>
      </c>
      <c r="P9" s="57" t="s">
        <v>4</v>
      </c>
      <c r="Q9" s="57" t="s">
        <v>5</v>
      </c>
      <c r="R9" s="57" t="s">
        <v>13</v>
      </c>
      <c r="S9" s="58" t="s">
        <v>13</v>
      </c>
      <c r="T9" s="89" t="s">
        <v>4</v>
      </c>
      <c r="U9" s="90" t="s">
        <v>34</v>
      </c>
      <c r="V9" s="90" t="s">
        <v>33</v>
      </c>
      <c r="W9" s="90" t="s">
        <v>13</v>
      </c>
      <c r="X9" s="90" t="s">
        <v>13</v>
      </c>
      <c r="Y9" s="91" t="s">
        <v>140</v>
      </c>
      <c r="Z9" s="59" t="s">
        <v>4</v>
      </c>
      <c r="AA9" s="60" t="s">
        <v>31</v>
      </c>
      <c r="AB9" s="60" t="s">
        <v>32</v>
      </c>
      <c r="AC9" s="60" t="s">
        <v>33</v>
      </c>
      <c r="AD9" s="93" t="s">
        <v>33</v>
      </c>
      <c r="AE9" s="103"/>
      <c r="AF9" s="103"/>
      <c r="AG9" s="60" t="s">
        <v>13</v>
      </c>
      <c r="AH9" s="60" t="s">
        <v>34</v>
      </c>
      <c r="AI9" s="61" t="s">
        <v>5</v>
      </c>
      <c r="AJ9" s="86" t="s">
        <v>4</v>
      </c>
      <c r="AK9" s="87" t="s">
        <v>31</v>
      </c>
      <c r="AL9" s="87" t="s">
        <v>32</v>
      </c>
      <c r="AM9" s="87" t="s">
        <v>33</v>
      </c>
      <c r="AN9" s="87" t="s">
        <v>33</v>
      </c>
      <c r="AO9" s="103"/>
      <c r="AP9" s="103"/>
      <c r="AQ9" s="87" t="s">
        <v>13</v>
      </c>
      <c r="AR9" s="87" t="s">
        <v>13</v>
      </c>
      <c r="AS9" s="87" t="s">
        <v>34</v>
      </c>
      <c r="AT9" s="88" t="s">
        <v>5</v>
      </c>
      <c r="AU9" s="62" t="s">
        <v>4</v>
      </c>
      <c r="AV9" s="63" t="s">
        <v>31</v>
      </c>
      <c r="AW9" s="63" t="s">
        <v>32</v>
      </c>
      <c r="AX9" s="63" t="s">
        <v>33</v>
      </c>
      <c r="AY9" s="63" t="s">
        <v>33</v>
      </c>
      <c r="AZ9" s="175"/>
      <c r="BA9" s="175"/>
      <c r="BB9" s="63" t="s">
        <v>13</v>
      </c>
      <c r="BC9" s="63" t="s">
        <v>34</v>
      </c>
      <c r="BD9" s="64" t="s">
        <v>5</v>
      </c>
      <c r="BE9" s="28" t="s">
        <v>35</v>
      </c>
      <c r="BF9" s="29" t="s">
        <v>127</v>
      </c>
      <c r="BG9" s="29" t="s">
        <v>5</v>
      </c>
      <c r="BH9" s="48" t="s">
        <v>141</v>
      </c>
    </row>
    <row r="10" spans="1:60" s="19" customFormat="1" ht="123.75" x14ac:dyDescent="0.25">
      <c r="A10" s="33">
        <v>18</v>
      </c>
      <c r="B10" s="23">
        <v>43370</v>
      </c>
      <c r="C10" s="20" t="s">
        <v>15</v>
      </c>
      <c r="D10" s="20" t="s">
        <v>150</v>
      </c>
      <c r="E10" s="23">
        <v>43370</v>
      </c>
      <c r="F10" s="24" t="s">
        <v>151</v>
      </c>
      <c r="G10" s="34" t="s">
        <v>241</v>
      </c>
      <c r="H10" s="41" t="s">
        <v>169</v>
      </c>
      <c r="I10" s="27" t="s">
        <v>185</v>
      </c>
      <c r="J10" s="24">
        <v>1</v>
      </c>
      <c r="K10" s="21" t="s">
        <v>36</v>
      </c>
      <c r="L10" s="24" t="s">
        <v>208</v>
      </c>
      <c r="M10" s="24" t="s">
        <v>220</v>
      </c>
      <c r="N10" s="25">
        <v>1</v>
      </c>
      <c r="O10" s="26">
        <v>43374</v>
      </c>
      <c r="P10" s="26">
        <v>43733</v>
      </c>
      <c r="Q10" s="31" t="s">
        <v>58</v>
      </c>
      <c r="R10" s="31" t="s">
        <v>237</v>
      </c>
      <c r="S10" s="42" t="s">
        <v>237</v>
      </c>
      <c r="T10" s="47">
        <v>43830</v>
      </c>
      <c r="U10" s="65" t="s">
        <v>283</v>
      </c>
      <c r="V10" s="85">
        <v>1</v>
      </c>
      <c r="W10" s="52" t="s">
        <v>258</v>
      </c>
      <c r="X10" s="52" t="s">
        <v>144</v>
      </c>
      <c r="Y10" s="40" t="s">
        <v>149</v>
      </c>
      <c r="Z10" s="47">
        <v>43951</v>
      </c>
      <c r="AA10" s="65" t="s">
        <v>409</v>
      </c>
      <c r="AB10" s="66">
        <v>1</v>
      </c>
      <c r="AC10" s="52">
        <f t="shared" ref="AC10:AC39" si="0">IF(AB10="","",IF(OR(J10=0,J10="",Z10=""),"",AB10/J10))</f>
        <v>1</v>
      </c>
      <c r="AD10" s="94">
        <f>IF(OR(N10="",AC10=22),"",IF(OR(N10=0,AC10=0),0,IF((AC10*100%)/N10&gt;100%,100%,(AC10*100%)/N10)))</f>
        <v>1</v>
      </c>
      <c r="AE10" s="31" t="str">
        <f>IF(AB10="","",IF(Z10&gt;P10,IF(AD10=0%,"SIN INICIAR",IF(AD10=100%,"TERMINADA",IF(AD10&gt;0%,"EN PROCESO")))))</f>
        <v>TERMINADA</v>
      </c>
      <c r="AF10" s="31" t="b">
        <f>IF(AB10="","",IF(Z10&lt;P10,IF(AD10&lt;100%,"INCUMPLIDA",IF(AD10=100%,"TERMINADA EXTEMPORÁNEA"))))</f>
        <v>0</v>
      </c>
      <c r="AG10" s="21" t="str">
        <f>IF(AB10="","",IF(Z10&lt;P10,AF10,IF(Z10&gt;P10,AE10)))</f>
        <v>TERMINADA</v>
      </c>
      <c r="AH10" s="69" t="s">
        <v>410</v>
      </c>
      <c r="AI10" s="74" t="s">
        <v>149</v>
      </c>
      <c r="AJ10" s="47"/>
      <c r="AK10" s="65"/>
      <c r="AL10" s="66"/>
      <c r="AM10" s="67"/>
      <c r="AN10" s="68"/>
      <c r="AO10" s="68" t="str">
        <f>IF(AL10="","",IF(AJ10&lt;Y10,IF(AN10&lt;100%,"INCUMPLIDA",IF(AN10=100%,"TERMINADA EXTEMPORANEA"))))</f>
        <v/>
      </c>
      <c r="AP10" s="68" t="str">
        <f>IF(AL10="","",IF(AJ10&gt;Y10,IF(AN10=0%,"SIN INICIAR",IF(AN10=100%,"TERMINADA",IF(AN10&gt;0%,"EN PROCESO",IF(AN10&lt;0%,"INCUMPLIDA"))))))</f>
        <v/>
      </c>
      <c r="AQ10" s="66"/>
      <c r="AR10" s="66"/>
      <c r="AS10" s="70"/>
      <c r="AT10" s="74"/>
      <c r="AU10" s="47"/>
      <c r="AV10" s="65"/>
      <c r="AW10" s="66"/>
      <c r="AX10" s="67" t="str">
        <f t="shared" ref="AX10:AX37" si="1">IF(AW10="","",IF(OR(J10=0,J10="",AU10=""""),"",AW10/J10))</f>
        <v/>
      </c>
      <c r="AY10" s="71" t="str">
        <f t="shared" ref="AY10:AY36" si="2">IF(OR(N10="",AX10=""),"",IF(OR(N10=0,AX10=0),0,IF((AX10*100%)/N10&gt;100%,100%,(AX10*100%)/N10)))</f>
        <v/>
      </c>
      <c r="AZ10" s="66" t="str">
        <f>IF(AW10="","",IF(AU10&lt;P10,IF(AY10&lt;100%,"INCUMPLIDA",IF(AY10=100%,"TERMINADA EXTEMPORÁNEA"))))</f>
        <v/>
      </c>
      <c r="BA10" s="66" t="str">
        <f>IF(AW10="","",IF(AU10&gt;P10,IF(AY10=0%,"SIN INICIAR",IF(AY10=100%,"TERMINADA",IF(AY10&gt;0%,"EN PROCESO",IF(AY10&lt;0%,"INCUMPLIDA"))))))</f>
        <v/>
      </c>
      <c r="BB10" s="66" t="str">
        <f>IF(AW10="","",IF(AU10&gt;P10,BA10,IF(AU10&lt;P10,AZ10)))</f>
        <v/>
      </c>
      <c r="BC10" s="65"/>
      <c r="BD10" s="74"/>
      <c r="BE10" s="49" t="str">
        <f>IF(AD10="","",IF(OR(AD10=100%),"CUMPLIDA","PENDIENTE"))</f>
        <v>CUMPLIDA</v>
      </c>
      <c r="BF10" s="20" t="s">
        <v>391</v>
      </c>
      <c r="BG10" s="20" t="s">
        <v>145</v>
      </c>
      <c r="BH10" s="42" t="s">
        <v>433</v>
      </c>
    </row>
    <row r="11" spans="1:60" s="19" customFormat="1" ht="180" x14ac:dyDescent="0.25">
      <c r="A11" s="33">
        <v>19</v>
      </c>
      <c r="B11" s="23">
        <v>43370</v>
      </c>
      <c r="C11" s="20" t="s">
        <v>15</v>
      </c>
      <c r="D11" s="20" t="s">
        <v>150</v>
      </c>
      <c r="E11" s="23">
        <v>43370</v>
      </c>
      <c r="F11" s="24" t="s">
        <v>151</v>
      </c>
      <c r="G11" s="34" t="s">
        <v>241</v>
      </c>
      <c r="H11" s="41" t="s">
        <v>169</v>
      </c>
      <c r="I11" s="27" t="s">
        <v>186</v>
      </c>
      <c r="J11" s="24">
        <v>1</v>
      </c>
      <c r="K11" s="21" t="s">
        <v>36</v>
      </c>
      <c r="L11" s="24" t="s">
        <v>207</v>
      </c>
      <c r="M11" s="24" t="s">
        <v>221</v>
      </c>
      <c r="N11" s="25">
        <v>1</v>
      </c>
      <c r="O11" s="26">
        <v>43374</v>
      </c>
      <c r="P11" s="26">
        <v>43733</v>
      </c>
      <c r="Q11" s="31" t="s">
        <v>147</v>
      </c>
      <c r="R11" s="31" t="s">
        <v>44</v>
      </c>
      <c r="S11" s="42" t="s">
        <v>41</v>
      </c>
      <c r="T11" s="47">
        <v>43830</v>
      </c>
      <c r="U11" s="65" t="s">
        <v>284</v>
      </c>
      <c r="V11" s="85">
        <v>1</v>
      </c>
      <c r="W11" s="21" t="s">
        <v>384</v>
      </c>
      <c r="X11" s="52" t="s">
        <v>144</v>
      </c>
      <c r="Y11" s="40" t="s">
        <v>278</v>
      </c>
      <c r="Z11" s="47">
        <v>43951</v>
      </c>
      <c r="AA11" s="65" t="s">
        <v>390</v>
      </c>
      <c r="AB11" s="66">
        <v>1</v>
      </c>
      <c r="AC11" s="52">
        <f t="shared" si="0"/>
        <v>1</v>
      </c>
      <c r="AD11" s="94">
        <f t="shared" ref="AD11:AD28" si="3">IF(OR(N11="",AC11=22),"",IF(OR(N11=0,AC11=0),0,IF((AC11*100%)/N11&gt;100%,100%,(AC11*100%)/N11)))</f>
        <v>1</v>
      </c>
      <c r="AE11" s="99" t="b">
        <f t="shared" ref="AE11:AE28" si="4">IF(AB11="","",IF(Z11&lt;P11,IF(AD11=0%,"SIN INICIAR",IF(AD11=100%,"TERMINADA",IF(AD11&gt;0%,"EN PROCESO")))))</f>
        <v>0</v>
      </c>
      <c r="AF11" s="99" t="str">
        <f t="shared" ref="AF11:AF28" si="5">IF(AB11="","",IF(Z11&gt;P11,IF(AD11&lt;100%,"INCUMPLIDA",IF(AD11=100%,"TERMINADA EXTEMPORÁNEA"))))</f>
        <v>TERMINADA EXTEMPORÁNEA</v>
      </c>
      <c r="AG11" s="100" t="str">
        <f t="shared" ref="AG11:AG28" si="6">IF(AB11="","",IF(Z11&gt;P11,AF11,IF(Z11&lt;P11,AE11)))</f>
        <v>TERMINADA EXTEMPORÁNEA</v>
      </c>
      <c r="AH11" s="69" t="s">
        <v>426</v>
      </c>
      <c r="AI11" s="74" t="s">
        <v>278</v>
      </c>
      <c r="AJ11" s="47"/>
      <c r="AK11" s="65"/>
      <c r="AL11" s="66"/>
      <c r="AM11" s="67"/>
      <c r="AN11" s="68"/>
      <c r="AO11" s="68" t="str">
        <f t="shared" ref="AO11:AO21" si="7">IF(AL11="","",IF(AJ11&gt;Y11,IF(AN11&lt;100%,"INCUMPLIDA",IF(AN11=100%,"TERMINADA EXTEMPORANEA"))))</f>
        <v/>
      </c>
      <c r="AP11" s="68" t="str">
        <f t="shared" ref="AP11:AP21" si="8">IF(AL11="","",IF(AJ11&lt;Y11,IF(AN11=0%,"SIN INICIAR",IF(AN11=100%,"TERMINADA",IF(AN11&gt;0%,"EN PROCESO",IF(AN11&lt;0%,"INCUMPLIDA"))))))</f>
        <v/>
      </c>
      <c r="AQ11" s="66"/>
      <c r="AR11" s="66"/>
      <c r="AS11" s="69"/>
      <c r="AT11" s="74"/>
      <c r="AU11" s="47"/>
      <c r="AV11" s="70"/>
      <c r="AW11" s="66"/>
      <c r="AX11" s="67" t="str">
        <f t="shared" si="1"/>
        <v/>
      </c>
      <c r="AY11" s="71" t="str">
        <f t="shared" si="2"/>
        <v/>
      </c>
      <c r="AZ11" s="66" t="str">
        <f t="shared" ref="AZ11:AZ21" si="9">IF(AW11="","",IF(AU11&gt;P11,IF(AY11&lt;100%,"INCUMPLIDA",IF(AY11=100%,"TERMINADA EXTEMPORÁNEA"))))</f>
        <v/>
      </c>
      <c r="BA11" s="66" t="str">
        <f t="shared" ref="BA11:BA21" si="10">IF(AW11="","",IF(AU11&lt;P11,IF(AY11=0%,"SIN INICIAR",IF(AY11=100%,"TERMINADA",IF(AY11&gt;0%,"EN PROCESO",IF(AY11&lt;0%,"INCUMPLIDA"))))))</f>
        <v/>
      </c>
      <c r="BB11" s="66" t="str">
        <f t="shared" ref="BB11:BB21" si="11">IF(AW11="","",IF(AU11&lt;P11,BA11,IF(AU11&gt;P11,AZ11)))</f>
        <v/>
      </c>
      <c r="BC11" s="65"/>
      <c r="BD11" s="74"/>
      <c r="BE11" s="49" t="str">
        <f>IF(AD11="","",IF(OR(AD11=100%),"CUMPLIDA","PENDIENTE"))</f>
        <v>CUMPLIDA</v>
      </c>
      <c r="BF11" s="20" t="s">
        <v>423</v>
      </c>
      <c r="BG11" s="20" t="s">
        <v>144</v>
      </c>
      <c r="BH11" s="42"/>
    </row>
    <row r="12" spans="1:60" s="19" customFormat="1" ht="157.5" x14ac:dyDescent="0.25">
      <c r="A12" s="33">
        <v>20</v>
      </c>
      <c r="B12" s="23">
        <v>43370</v>
      </c>
      <c r="C12" s="20" t="s">
        <v>15</v>
      </c>
      <c r="D12" s="20" t="s">
        <v>150</v>
      </c>
      <c r="E12" s="23">
        <v>43370</v>
      </c>
      <c r="F12" s="24" t="s">
        <v>151</v>
      </c>
      <c r="G12" s="34" t="s">
        <v>241</v>
      </c>
      <c r="H12" s="41" t="s">
        <v>169</v>
      </c>
      <c r="I12" s="27" t="s">
        <v>187</v>
      </c>
      <c r="J12" s="24">
        <v>1</v>
      </c>
      <c r="K12" s="21" t="s">
        <v>36</v>
      </c>
      <c r="L12" s="24" t="s">
        <v>207</v>
      </c>
      <c r="M12" s="24" t="s">
        <v>222</v>
      </c>
      <c r="N12" s="25">
        <v>1</v>
      </c>
      <c r="O12" s="26">
        <v>43374</v>
      </c>
      <c r="P12" s="26">
        <v>43733</v>
      </c>
      <c r="Q12" s="31" t="s">
        <v>147</v>
      </c>
      <c r="R12" s="31" t="s">
        <v>44</v>
      </c>
      <c r="S12" s="42" t="s">
        <v>41</v>
      </c>
      <c r="T12" s="47">
        <v>43830</v>
      </c>
      <c r="U12" s="65" t="s">
        <v>285</v>
      </c>
      <c r="V12" s="85">
        <v>1</v>
      </c>
      <c r="W12" s="21" t="s">
        <v>384</v>
      </c>
      <c r="X12" s="52" t="s">
        <v>144</v>
      </c>
      <c r="Y12" s="40" t="s">
        <v>278</v>
      </c>
      <c r="Z12" s="47">
        <v>43951</v>
      </c>
      <c r="AA12" s="65" t="s">
        <v>390</v>
      </c>
      <c r="AB12" s="66">
        <v>1</v>
      </c>
      <c r="AC12" s="52">
        <f t="shared" si="0"/>
        <v>1</v>
      </c>
      <c r="AD12" s="94">
        <f t="shared" si="3"/>
        <v>1</v>
      </c>
      <c r="AE12" s="31" t="b">
        <f t="shared" si="4"/>
        <v>0</v>
      </c>
      <c r="AF12" s="31" t="str">
        <f t="shared" si="5"/>
        <v>TERMINADA EXTEMPORÁNEA</v>
      </c>
      <c r="AG12" s="100" t="str">
        <f t="shared" si="6"/>
        <v>TERMINADA EXTEMPORÁNEA</v>
      </c>
      <c r="AH12" s="69" t="s">
        <v>426</v>
      </c>
      <c r="AI12" s="74" t="s">
        <v>278</v>
      </c>
      <c r="AJ12" s="47"/>
      <c r="AK12" s="65"/>
      <c r="AL12" s="66"/>
      <c r="AM12" s="67"/>
      <c r="AN12" s="68"/>
      <c r="AO12" s="68" t="str">
        <f t="shared" si="7"/>
        <v/>
      </c>
      <c r="AP12" s="68" t="str">
        <f t="shared" si="8"/>
        <v/>
      </c>
      <c r="AQ12" s="66"/>
      <c r="AR12" s="66"/>
      <c r="AS12" s="69"/>
      <c r="AT12" s="74"/>
      <c r="AU12" s="47"/>
      <c r="AV12" s="70"/>
      <c r="AW12" s="66"/>
      <c r="AX12" s="67" t="str">
        <f t="shared" si="1"/>
        <v/>
      </c>
      <c r="AY12" s="71" t="str">
        <f t="shared" si="2"/>
        <v/>
      </c>
      <c r="AZ12" s="66" t="str">
        <f t="shared" si="9"/>
        <v/>
      </c>
      <c r="BA12" s="66" t="str">
        <f t="shared" si="10"/>
        <v/>
      </c>
      <c r="BB12" s="66" t="str">
        <f t="shared" si="11"/>
        <v/>
      </c>
      <c r="BC12" s="65"/>
      <c r="BD12" s="74"/>
      <c r="BE12" s="49" t="str">
        <f t="shared" ref="BE12:BE21" si="12">IF(AD12="","",IF(OR(AD12=100%),"CUMPLIDA","PENDIENTE"))</f>
        <v>CUMPLIDA</v>
      </c>
      <c r="BF12" s="20" t="s">
        <v>423</v>
      </c>
      <c r="BG12" s="20" t="s">
        <v>144</v>
      </c>
      <c r="BH12" s="42"/>
    </row>
    <row r="13" spans="1:60" s="19" customFormat="1" ht="180" x14ac:dyDescent="0.25">
      <c r="A13" s="33">
        <v>24</v>
      </c>
      <c r="B13" s="23">
        <v>43370</v>
      </c>
      <c r="C13" s="20" t="s">
        <v>15</v>
      </c>
      <c r="D13" s="20" t="s">
        <v>150</v>
      </c>
      <c r="E13" s="23">
        <v>43370</v>
      </c>
      <c r="F13" s="24" t="s">
        <v>152</v>
      </c>
      <c r="G13" s="34" t="s">
        <v>242</v>
      </c>
      <c r="H13" s="41" t="s">
        <v>170</v>
      </c>
      <c r="I13" s="27" t="s">
        <v>188</v>
      </c>
      <c r="J13" s="24">
        <v>1</v>
      </c>
      <c r="K13" s="21" t="s">
        <v>36</v>
      </c>
      <c r="L13" s="24" t="s">
        <v>207</v>
      </c>
      <c r="M13" s="24" t="s">
        <v>221</v>
      </c>
      <c r="N13" s="25">
        <v>1</v>
      </c>
      <c r="O13" s="26">
        <v>43374</v>
      </c>
      <c r="P13" s="26">
        <v>43733</v>
      </c>
      <c r="Q13" s="31" t="s">
        <v>147</v>
      </c>
      <c r="R13" s="31" t="s">
        <v>44</v>
      </c>
      <c r="S13" s="42" t="s">
        <v>41</v>
      </c>
      <c r="T13" s="47">
        <v>43830</v>
      </c>
      <c r="U13" s="65" t="s">
        <v>286</v>
      </c>
      <c r="V13" s="85">
        <v>1</v>
      </c>
      <c r="W13" s="21" t="s">
        <v>384</v>
      </c>
      <c r="X13" s="52" t="s">
        <v>144</v>
      </c>
      <c r="Y13" s="40" t="s">
        <v>278</v>
      </c>
      <c r="Z13" s="47">
        <v>43951</v>
      </c>
      <c r="AA13" s="65" t="s">
        <v>390</v>
      </c>
      <c r="AB13" s="66">
        <v>1</v>
      </c>
      <c r="AC13" s="52">
        <f t="shared" si="0"/>
        <v>1</v>
      </c>
      <c r="AD13" s="94">
        <f t="shared" si="3"/>
        <v>1</v>
      </c>
      <c r="AE13" s="31" t="b">
        <f t="shared" si="4"/>
        <v>0</v>
      </c>
      <c r="AF13" s="31" t="str">
        <f t="shared" si="5"/>
        <v>TERMINADA EXTEMPORÁNEA</v>
      </c>
      <c r="AG13" s="100" t="str">
        <f t="shared" si="6"/>
        <v>TERMINADA EXTEMPORÁNEA</v>
      </c>
      <c r="AH13" s="69" t="s">
        <v>426</v>
      </c>
      <c r="AI13" s="74" t="s">
        <v>278</v>
      </c>
      <c r="AJ13" s="47"/>
      <c r="AK13" s="65"/>
      <c r="AL13" s="66"/>
      <c r="AM13" s="67"/>
      <c r="AN13" s="68"/>
      <c r="AO13" s="68" t="str">
        <f t="shared" si="7"/>
        <v/>
      </c>
      <c r="AP13" s="68" t="str">
        <f t="shared" si="8"/>
        <v/>
      </c>
      <c r="AQ13" s="66"/>
      <c r="AR13" s="66"/>
      <c r="AS13" s="69"/>
      <c r="AT13" s="74"/>
      <c r="AU13" s="47"/>
      <c r="AV13" s="70"/>
      <c r="AW13" s="66"/>
      <c r="AX13" s="67" t="str">
        <f t="shared" si="1"/>
        <v/>
      </c>
      <c r="AY13" s="71" t="str">
        <f t="shared" si="2"/>
        <v/>
      </c>
      <c r="AZ13" s="66" t="str">
        <f t="shared" si="9"/>
        <v/>
      </c>
      <c r="BA13" s="66" t="str">
        <f t="shared" si="10"/>
        <v/>
      </c>
      <c r="BB13" s="66" t="str">
        <f t="shared" si="11"/>
        <v/>
      </c>
      <c r="BC13" s="65"/>
      <c r="BD13" s="74"/>
      <c r="BE13" s="49" t="str">
        <f t="shared" si="12"/>
        <v>CUMPLIDA</v>
      </c>
      <c r="BF13" s="20" t="s">
        <v>423</v>
      </c>
      <c r="BG13" s="20" t="s">
        <v>144</v>
      </c>
      <c r="BH13" s="42"/>
    </row>
    <row r="14" spans="1:60" s="19" customFormat="1" ht="157.5" x14ac:dyDescent="0.25">
      <c r="A14" s="33">
        <v>25</v>
      </c>
      <c r="B14" s="23">
        <v>43370</v>
      </c>
      <c r="C14" s="20" t="s">
        <v>15</v>
      </c>
      <c r="D14" s="20" t="s">
        <v>150</v>
      </c>
      <c r="E14" s="23">
        <v>43370</v>
      </c>
      <c r="F14" s="24" t="s">
        <v>152</v>
      </c>
      <c r="G14" s="34" t="s">
        <v>242</v>
      </c>
      <c r="H14" s="41" t="s">
        <v>170</v>
      </c>
      <c r="I14" s="27" t="s">
        <v>189</v>
      </c>
      <c r="J14" s="24">
        <v>1</v>
      </c>
      <c r="K14" s="21" t="s">
        <v>36</v>
      </c>
      <c r="L14" s="24" t="s">
        <v>207</v>
      </c>
      <c r="M14" s="24" t="s">
        <v>222</v>
      </c>
      <c r="N14" s="25">
        <v>1</v>
      </c>
      <c r="O14" s="26">
        <v>43374</v>
      </c>
      <c r="P14" s="26">
        <v>43733</v>
      </c>
      <c r="Q14" s="31" t="s">
        <v>147</v>
      </c>
      <c r="R14" s="31" t="s">
        <v>44</v>
      </c>
      <c r="S14" s="42" t="s">
        <v>41</v>
      </c>
      <c r="T14" s="47">
        <v>43830</v>
      </c>
      <c r="U14" s="65" t="s">
        <v>287</v>
      </c>
      <c r="V14" s="85">
        <v>1</v>
      </c>
      <c r="W14" s="21" t="s">
        <v>384</v>
      </c>
      <c r="X14" s="52" t="s">
        <v>144</v>
      </c>
      <c r="Y14" s="40" t="s">
        <v>278</v>
      </c>
      <c r="Z14" s="47">
        <v>43951</v>
      </c>
      <c r="AA14" s="65" t="s">
        <v>390</v>
      </c>
      <c r="AB14" s="66">
        <v>1</v>
      </c>
      <c r="AC14" s="52">
        <f t="shared" si="0"/>
        <v>1</v>
      </c>
      <c r="AD14" s="94">
        <f t="shared" si="3"/>
        <v>1</v>
      </c>
      <c r="AE14" s="31" t="b">
        <f t="shared" si="4"/>
        <v>0</v>
      </c>
      <c r="AF14" s="31" t="str">
        <f t="shared" si="5"/>
        <v>TERMINADA EXTEMPORÁNEA</v>
      </c>
      <c r="AG14" s="100" t="str">
        <f t="shared" si="6"/>
        <v>TERMINADA EXTEMPORÁNEA</v>
      </c>
      <c r="AH14" s="69" t="s">
        <v>426</v>
      </c>
      <c r="AI14" s="74" t="s">
        <v>278</v>
      </c>
      <c r="AJ14" s="47"/>
      <c r="AK14" s="65"/>
      <c r="AL14" s="66"/>
      <c r="AM14" s="67"/>
      <c r="AN14" s="68"/>
      <c r="AO14" s="68" t="str">
        <f t="shared" si="7"/>
        <v/>
      </c>
      <c r="AP14" s="68" t="str">
        <f t="shared" si="8"/>
        <v/>
      </c>
      <c r="AQ14" s="66"/>
      <c r="AR14" s="66"/>
      <c r="AS14" s="69"/>
      <c r="AT14" s="74"/>
      <c r="AU14" s="47"/>
      <c r="AV14" s="70"/>
      <c r="AW14" s="66"/>
      <c r="AX14" s="67" t="str">
        <f t="shared" si="1"/>
        <v/>
      </c>
      <c r="AY14" s="71" t="str">
        <f t="shared" si="2"/>
        <v/>
      </c>
      <c r="AZ14" s="66" t="str">
        <f t="shared" si="9"/>
        <v/>
      </c>
      <c r="BA14" s="66" t="str">
        <f t="shared" si="10"/>
        <v/>
      </c>
      <c r="BB14" s="66" t="str">
        <f t="shared" si="11"/>
        <v/>
      </c>
      <c r="BC14" s="65"/>
      <c r="BD14" s="74"/>
      <c r="BE14" s="49" t="str">
        <f t="shared" si="12"/>
        <v>CUMPLIDA</v>
      </c>
      <c r="BF14" s="20" t="s">
        <v>423</v>
      </c>
      <c r="BG14" s="20" t="s">
        <v>144</v>
      </c>
      <c r="BH14" s="42"/>
    </row>
    <row r="15" spans="1:60" s="19" customFormat="1" ht="191.25" x14ac:dyDescent="0.25">
      <c r="A15" s="33">
        <v>27</v>
      </c>
      <c r="B15" s="23">
        <v>43370</v>
      </c>
      <c r="C15" s="20" t="s">
        <v>15</v>
      </c>
      <c r="D15" s="20" t="s">
        <v>150</v>
      </c>
      <c r="E15" s="23">
        <v>43370</v>
      </c>
      <c r="F15" s="24" t="s">
        <v>153</v>
      </c>
      <c r="G15" s="34" t="s">
        <v>243</v>
      </c>
      <c r="H15" s="41" t="s">
        <v>171</v>
      </c>
      <c r="I15" s="27" t="s">
        <v>190</v>
      </c>
      <c r="J15" s="24">
        <v>1</v>
      </c>
      <c r="K15" s="21" t="s">
        <v>36</v>
      </c>
      <c r="L15" s="24" t="s">
        <v>207</v>
      </c>
      <c r="M15" s="24" t="s">
        <v>223</v>
      </c>
      <c r="N15" s="25">
        <v>1</v>
      </c>
      <c r="O15" s="26">
        <v>43374</v>
      </c>
      <c r="P15" s="26">
        <v>43733</v>
      </c>
      <c r="Q15" s="31" t="s">
        <v>147</v>
      </c>
      <c r="R15" s="31" t="s">
        <v>44</v>
      </c>
      <c r="S15" s="42" t="s">
        <v>41</v>
      </c>
      <c r="T15" s="47">
        <v>43830</v>
      </c>
      <c r="U15" s="65" t="s">
        <v>293</v>
      </c>
      <c r="V15" s="85">
        <v>0</v>
      </c>
      <c r="W15" s="52" t="s">
        <v>385</v>
      </c>
      <c r="X15" s="52"/>
      <c r="Y15" s="40" t="s">
        <v>278</v>
      </c>
      <c r="Z15" s="47">
        <v>43951</v>
      </c>
      <c r="AA15" s="65" t="s">
        <v>392</v>
      </c>
      <c r="AB15" s="66">
        <v>1</v>
      </c>
      <c r="AC15" s="52">
        <f t="shared" si="0"/>
        <v>1</v>
      </c>
      <c r="AD15" s="94">
        <f t="shared" si="3"/>
        <v>1</v>
      </c>
      <c r="AE15" s="31" t="b">
        <f t="shared" si="4"/>
        <v>0</v>
      </c>
      <c r="AF15" s="31" t="str">
        <f t="shared" si="5"/>
        <v>TERMINADA EXTEMPORÁNEA</v>
      </c>
      <c r="AG15" s="21" t="str">
        <f t="shared" si="6"/>
        <v>TERMINADA EXTEMPORÁNEA</v>
      </c>
      <c r="AH15" s="69" t="s">
        <v>434</v>
      </c>
      <c r="AI15" s="74" t="s">
        <v>278</v>
      </c>
      <c r="AJ15" s="47"/>
      <c r="AK15" s="65"/>
      <c r="AL15" s="66"/>
      <c r="AM15" s="67"/>
      <c r="AN15" s="68"/>
      <c r="AO15" s="68" t="str">
        <f t="shared" si="7"/>
        <v/>
      </c>
      <c r="AP15" s="68" t="str">
        <f t="shared" si="8"/>
        <v/>
      </c>
      <c r="AQ15" s="66"/>
      <c r="AR15" s="66"/>
      <c r="AS15" s="69"/>
      <c r="AT15" s="74"/>
      <c r="AU15" s="47"/>
      <c r="AV15" s="65"/>
      <c r="AW15" s="66"/>
      <c r="AX15" s="67" t="str">
        <f t="shared" si="1"/>
        <v/>
      </c>
      <c r="AY15" s="71" t="str">
        <f t="shared" si="2"/>
        <v/>
      </c>
      <c r="AZ15" s="66" t="str">
        <f t="shared" si="9"/>
        <v/>
      </c>
      <c r="BA15" s="66" t="str">
        <f t="shared" si="10"/>
        <v/>
      </c>
      <c r="BB15" s="66" t="str">
        <f t="shared" si="11"/>
        <v/>
      </c>
      <c r="BC15" s="65"/>
      <c r="BD15" s="74"/>
      <c r="BE15" s="49" t="str">
        <f t="shared" si="12"/>
        <v>CUMPLIDA</v>
      </c>
      <c r="BF15" s="21" t="s">
        <v>393</v>
      </c>
      <c r="BG15" s="31" t="s">
        <v>144</v>
      </c>
      <c r="BH15" s="42"/>
    </row>
    <row r="16" spans="1:60" s="19" customFormat="1" ht="157.5" x14ac:dyDescent="0.25">
      <c r="A16" s="33">
        <v>28</v>
      </c>
      <c r="B16" s="23">
        <v>43370</v>
      </c>
      <c r="C16" s="20" t="s">
        <v>15</v>
      </c>
      <c r="D16" s="20" t="s">
        <v>150</v>
      </c>
      <c r="E16" s="23">
        <v>43370</v>
      </c>
      <c r="F16" s="24" t="s">
        <v>153</v>
      </c>
      <c r="G16" s="34" t="s">
        <v>243</v>
      </c>
      <c r="H16" s="41" t="s">
        <v>172</v>
      </c>
      <c r="I16" s="27" t="s">
        <v>191</v>
      </c>
      <c r="J16" s="24">
        <v>1</v>
      </c>
      <c r="K16" s="21" t="s">
        <v>36</v>
      </c>
      <c r="L16" s="24" t="s">
        <v>207</v>
      </c>
      <c r="M16" s="24" t="s">
        <v>224</v>
      </c>
      <c r="N16" s="25">
        <v>1</v>
      </c>
      <c r="O16" s="26">
        <v>43374</v>
      </c>
      <c r="P16" s="26">
        <v>43733</v>
      </c>
      <c r="Q16" s="31" t="s">
        <v>147</v>
      </c>
      <c r="R16" s="31" t="s">
        <v>44</v>
      </c>
      <c r="S16" s="42" t="s">
        <v>41</v>
      </c>
      <c r="T16" s="47">
        <v>43830</v>
      </c>
      <c r="U16" s="65" t="s">
        <v>279</v>
      </c>
      <c r="V16" s="85">
        <v>0</v>
      </c>
      <c r="W16" s="52" t="s">
        <v>385</v>
      </c>
      <c r="X16" s="52"/>
      <c r="Y16" s="40" t="s">
        <v>278</v>
      </c>
      <c r="Z16" s="47">
        <v>43951</v>
      </c>
      <c r="AA16" s="65" t="s">
        <v>394</v>
      </c>
      <c r="AB16" s="66">
        <v>1</v>
      </c>
      <c r="AC16" s="52">
        <f t="shared" si="0"/>
        <v>1</v>
      </c>
      <c r="AD16" s="94">
        <f t="shared" si="3"/>
        <v>1</v>
      </c>
      <c r="AE16" s="31" t="b">
        <f t="shared" si="4"/>
        <v>0</v>
      </c>
      <c r="AF16" s="31" t="str">
        <f t="shared" si="5"/>
        <v>TERMINADA EXTEMPORÁNEA</v>
      </c>
      <c r="AG16" s="21" t="str">
        <f t="shared" si="6"/>
        <v>TERMINADA EXTEMPORÁNEA</v>
      </c>
      <c r="AH16" s="69" t="s">
        <v>435</v>
      </c>
      <c r="AI16" s="74" t="s">
        <v>278</v>
      </c>
      <c r="AJ16" s="47"/>
      <c r="AK16" s="65"/>
      <c r="AL16" s="66"/>
      <c r="AM16" s="67"/>
      <c r="AN16" s="68"/>
      <c r="AO16" s="68" t="str">
        <f t="shared" si="7"/>
        <v/>
      </c>
      <c r="AP16" s="68" t="str">
        <f t="shared" si="8"/>
        <v/>
      </c>
      <c r="AQ16" s="66"/>
      <c r="AR16" s="66"/>
      <c r="AS16" s="69"/>
      <c r="AT16" s="74"/>
      <c r="AU16" s="47"/>
      <c r="AV16" s="65"/>
      <c r="AW16" s="66"/>
      <c r="AX16" s="67" t="str">
        <f t="shared" si="1"/>
        <v/>
      </c>
      <c r="AY16" s="71" t="str">
        <f t="shared" si="2"/>
        <v/>
      </c>
      <c r="AZ16" s="66" t="str">
        <f t="shared" si="9"/>
        <v/>
      </c>
      <c r="BA16" s="66" t="str">
        <f t="shared" si="10"/>
        <v/>
      </c>
      <c r="BB16" s="66" t="str">
        <f t="shared" si="11"/>
        <v/>
      </c>
      <c r="BC16" s="65"/>
      <c r="BD16" s="74"/>
      <c r="BE16" s="49" t="str">
        <f t="shared" si="12"/>
        <v>CUMPLIDA</v>
      </c>
      <c r="BF16" s="21" t="s">
        <v>395</v>
      </c>
      <c r="BG16" s="31" t="s">
        <v>144</v>
      </c>
      <c r="BH16" s="42"/>
    </row>
    <row r="17" spans="1:60" s="19" customFormat="1" ht="168.75" x14ac:dyDescent="0.25">
      <c r="A17" s="33">
        <v>30</v>
      </c>
      <c r="B17" s="23">
        <v>43370</v>
      </c>
      <c r="C17" s="20" t="s">
        <v>15</v>
      </c>
      <c r="D17" s="20" t="s">
        <v>150</v>
      </c>
      <c r="E17" s="23">
        <v>43370</v>
      </c>
      <c r="F17" s="24" t="s">
        <v>154</v>
      </c>
      <c r="G17" s="34" t="s">
        <v>244</v>
      </c>
      <c r="H17" s="41" t="s">
        <v>173</v>
      </c>
      <c r="I17" s="27" t="s">
        <v>192</v>
      </c>
      <c r="J17" s="24">
        <v>1</v>
      </c>
      <c r="K17" s="21" t="s">
        <v>36</v>
      </c>
      <c r="L17" s="24" t="s">
        <v>207</v>
      </c>
      <c r="M17" s="24" t="s">
        <v>225</v>
      </c>
      <c r="N17" s="25">
        <v>1</v>
      </c>
      <c r="O17" s="26">
        <v>43374</v>
      </c>
      <c r="P17" s="26">
        <v>43733</v>
      </c>
      <c r="Q17" s="31" t="s">
        <v>147</v>
      </c>
      <c r="R17" s="31" t="s">
        <v>44</v>
      </c>
      <c r="S17" s="42" t="s">
        <v>41</v>
      </c>
      <c r="T17" s="47">
        <v>43830</v>
      </c>
      <c r="U17" s="65" t="s">
        <v>375</v>
      </c>
      <c r="V17" s="85">
        <v>1</v>
      </c>
      <c r="W17" s="21" t="s">
        <v>384</v>
      </c>
      <c r="X17" s="52" t="s">
        <v>144</v>
      </c>
      <c r="Y17" s="40" t="s">
        <v>278</v>
      </c>
      <c r="Z17" s="47">
        <v>43951</v>
      </c>
      <c r="AA17" s="65" t="s">
        <v>396</v>
      </c>
      <c r="AB17" s="66">
        <v>1</v>
      </c>
      <c r="AC17" s="52">
        <f t="shared" si="0"/>
        <v>1</v>
      </c>
      <c r="AD17" s="94">
        <f t="shared" si="3"/>
        <v>1</v>
      </c>
      <c r="AE17" s="31" t="b">
        <f t="shared" si="4"/>
        <v>0</v>
      </c>
      <c r="AF17" s="31" t="str">
        <f t="shared" si="5"/>
        <v>TERMINADA EXTEMPORÁNEA</v>
      </c>
      <c r="AG17" s="21" t="str">
        <f t="shared" si="6"/>
        <v>TERMINADA EXTEMPORÁNEA</v>
      </c>
      <c r="AH17" s="69" t="s">
        <v>456</v>
      </c>
      <c r="AI17" s="74" t="s">
        <v>278</v>
      </c>
      <c r="AJ17" s="47"/>
      <c r="AK17" s="65"/>
      <c r="AL17" s="66"/>
      <c r="AM17" s="67"/>
      <c r="AN17" s="68"/>
      <c r="AO17" s="68" t="str">
        <f t="shared" si="7"/>
        <v/>
      </c>
      <c r="AP17" s="68" t="str">
        <f t="shared" si="8"/>
        <v/>
      </c>
      <c r="AQ17" s="66"/>
      <c r="AR17" s="66"/>
      <c r="AS17" s="69"/>
      <c r="AT17" s="74"/>
      <c r="AU17" s="47"/>
      <c r="AV17" s="70"/>
      <c r="AW17" s="66"/>
      <c r="AX17" s="67" t="str">
        <f t="shared" si="1"/>
        <v/>
      </c>
      <c r="AY17" s="71" t="str">
        <f t="shared" si="2"/>
        <v/>
      </c>
      <c r="AZ17" s="66" t="str">
        <f t="shared" si="9"/>
        <v/>
      </c>
      <c r="BA17" s="66" t="str">
        <f t="shared" si="10"/>
        <v/>
      </c>
      <c r="BB17" s="66" t="str">
        <f t="shared" si="11"/>
        <v/>
      </c>
      <c r="BC17" s="65"/>
      <c r="BD17" s="74"/>
      <c r="BE17" s="49" t="str">
        <f t="shared" si="12"/>
        <v>CUMPLIDA</v>
      </c>
      <c r="BF17" s="21" t="s">
        <v>397</v>
      </c>
      <c r="BG17" s="31" t="s">
        <v>144</v>
      </c>
      <c r="BH17" s="42"/>
    </row>
    <row r="18" spans="1:60" s="19" customFormat="1" ht="135" x14ac:dyDescent="0.25">
      <c r="A18" s="33">
        <v>31</v>
      </c>
      <c r="B18" s="23">
        <v>43370</v>
      </c>
      <c r="C18" s="20" t="s">
        <v>15</v>
      </c>
      <c r="D18" s="20" t="s">
        <v>150</v>
      </c>
      <c r="E18" s="23">
        <v>43370</v>
      </c>
      <c r="F18" s="24" t="s">
        <v>154</v>
      </c>
      <c r="G18" s="34" t="s">
        <v>244</v>
      </c>
      <c r="H18" s="41" t="s">
        <v>173</v>
      </c>
      <c r="I18" s="27" t="s">
        <v>193</v>
      </c>
      <c r="J18" s="24">
        <v>1</v>
      </c>
      <c r="K18" s="21" t="s">
        <v>36</v>
      </c>
      <c r="L18" s="24" t="s">
        <v>207</v>
      </c>
      <c r="M18" s="24" t="s">
        <v>226</v>
      </c>
      <c r="N18" s="25">
        <v>0.9</v>
      </c>
      <c r="O18" s="26">
        <v>43374</v>
      </c>
      <c r="P18" s="26">
        <v>43733</v>
      </c>
      <c r="Q18" s="31" t="s">
        <v>147</v>
      </c>
      <c r="R18" s="31" t="s">
        <v>44</v>
      </c>
      <c r="S18" s="42" t="s">
        <v>41</v>
      </c>
      <c r="T18" s="47">
        <v>43830</v>
      </c>
      <c r="U18" s="65" t="s">
        <v>280</v>
      </c>
      <c r="V18" s="85">
        <v>0.56000000000000005</v>
      </c>
      <c r="W18" s="52" t="s">
        <v>385</v>
      </c>
      <c r="X18" s="52"/>
      <c r="Y18" s="40" t="s">
        <v>278</v>
      </c>
      <c r="Z18" s="47">
        <v>43951</v>
      </c>
      <c r="AA18" s="65" t="s">
        <v>422</v>
      </c>
      <c r="AB18" s="66">
        <v>0.5</v>
      </c>
      <c r="AC18" s="52">
        <f t="shared" si="0"/>
        <v>0.5</v>
      </c>
      <c r="AD18" s="94">
        <f t="shared" si="3"/>
        <v>0.55555555555555558</v>
      </c>
      <c r="AE18" s="99" t="b">
        <f t="shared" si="4"/>
        <v>0</v>
      </c>
      <c r="AF18" s="99" t="str">
        <f t="shared" si="5"/>
        <v>INCUMPLIDA</v>
      </c>
      <c r="AG18" s="100" t="str">
        <f t="shared" si="6"/>
        <v>INCUMPLIDA</v>
      </c>
      <c r="AH18" s="69" t="s">
        <v>438</v>
      </c>
      <c r="AI18" s="74" t="s">
        <v>278</v>
      </c>
      <c r="AJ18" s="47"/>
      <c r="AK18" s="65"/>
      <c r="AL18" s="66"/>
      <c r="AM18" s="67"/>
      <c r="AN18" s="68"/>
      <c r="AO18" s="68" t="str">
        <f t="shared" si="7"/>
        <v/>
      </c>
      <c r="AP18" s="68" t="str">
        <f t="shared" si="8"/>
        <v/>
      </c>
      <c r="AQ18" s="66"/>
      <c r="AR18" s="66"/>
      <c r="AS18" s="69"/>
      <c r="AT18" s="74"/>
      <c r="AU18" s="47"/>
      <c r="AV18" s="70"/>
      <c r="AW18" s="66"/>
      <c r="AX18" s="67" t="str">
        <f t="shared" si="1"/>
        <v/>
      </c>
      <c r="AY18" s="71" t="str">
        <f t="shared" si="2"/>
        <v/>
      </c>
      <c r="AZ18" s="66" t="str">
        <f t="shared" si="9"/>
        <v/>
      </c>
      <c r="BA18" s="66" t="str">
        <f t="shared" si="10"/>
        <v/>
      </c>
      <c r="BB18" s="66" t="str">
        <f t="shared" si="11"/>
        <v/>
      </c>
      <c r="BC18" s="65"/>
      <c r="BD18" s="74"/>
      <c r="BE18" s="49" t="str">
        <f t="shared" si="12"/>
        <v>PENDIENTE</v>
      </c>
      <c r="BF18" s="31"/>
      <c r="BG18" s="31"/>
      <c r="BH18" s="42"/>
    </row>
    <row r="19" spans="1:60" s="19" customFormat="1" ht="168.75" x14ac:dyDescent="0.25">
      <c r="A19" s="33">
        <v>33</v>
      </c>
      <c r="B19" s="23">
        <v>43370</v>
      </c>
      <c r="C19" s="20" t="s">
        <v>15</v>
      </c>
      <c r="D19" s="20" t="s">
        <v>150</v>
      </c>
      <c r="E19" s="23">
        <v>43370</v>
      </c>
      <c r="F19" s="24" t="s">
        <v>155</v>
      </c>
      <c r="G19" s="34" t="s">
        <v>245</v>
      </c>
      <c r="H19" s="41" t="s">
        <v>173</v>
      </c>
      <c r="I19" s="27" t="s">
        <v>192</v>
      </c>
      <c r="J19" s="24">
        <v>1</v>
      </c>
      <c r="K19" s="21" t="s">
        <v>36</v>
      </c>
      <c r="L19" s="24" t="s">
        <v>207</v>
      </c>
      <c r="M19" s="24" t="s">
        <v>225</v>
      </c>
      <c r="N19" s="25">
        <v>1</v>
      </c>
      <c r="O19" s="26">
        <v>43374</v>
      </c>
      <c r="P19" s="26">
        <v>43733</v>
      </c>
      <c r="Q19" s="31" t="s">
        <v>147</v>
      </c>
      <c r="R19" s="31" t="s">
        <v>44</v>
      </c>
      <c r="S19" s="42" t="s">
        <v>41</v>
      </c>
      <c r="T19" s="47">
        <v>43830</v>
      </c>
      <c r="U19" s="65" t="s">
        <v>375</v>
      </c>
      <c r="V19" s="85">
        <v>1</v>
      </c>
      <c r="W19" s="21" t="s">
        <v>384</v>
      </c>
      <c r="X19" s="52" t="s">
        <v>144</v>
      </c>
      <c r="Y19" s="40" t="s">
        <v>278</v>
      </c>
      <c r="Z19" s="47">
        <v>43951</v>
      </c>
      <c r="AA19" s="65" t="s">
        <v>396</v>
      </c>
      <c r="AB19" s="66">
        <v>1</v>
      </c>
      <c r="AC19" s="52">
        <f t="shared" si="0"/>
        <v>1</v>
      </c>
      <c r="AD19" s="94">
        <f t="shared" si="3"/>
        <v>1</v>
      </c>
      <c r="AE19" s="31" t="b">
        <f t="shared" si="4"/>
        <v>0</v>
      </c>
      <c r="AF19" s="31" t="str">
        <f t="shared" si="5"/>
        <v>TERMINADA EXTEMPORÁNEA</v>
      </c>
      <c r="AG19" s="21" t="str">
        <f t="shared" si="6"/>
        <v>TERMINADA EXTEMPORÁNEA</v>
      </c>
      <c r="AH19" s="69" t="s">
        <v>455</v>
      </c>
      <c r="AI19" s="74" t="s">
        <v>278</v>
      </c>
      <c r="AJ19" s="47"/>
      <c r="AK19" s="65"/>
      <c r="AL19" s="66"/>
      <c r="AM19" s="67"/>
      <c r="AN19" s="68"/>
      <c r="AO19" s="68" t="str">
        <f t="shared" si="7"/>
        <v/>
      </c>
      <c r="AP19" s="68" t="str">
        <f t="shared" si="8"/>
        <v/>
      </c>
      <c r="AQ19" s="66"/>
      <c r="AR19" s="66"/>
      <c r="AS19" s="69"/>
      <c r="AT19" s="74"/>
      <c r="AU19" s="47"/>
      <c r="AV19" s="70"/>
      <c r="AW19" s="66"/>
      <c r="AX19" s="67" t="str">
        <f t="shared" si="1"/>
        <v/>
      </c>
      <c r="AY19" s="71" t="str">
        <f t="shared" si="2"/>
        <v/>
      </c>
      <c r="AZ19" s="66" t="str">
        <f t="shared" si="9"/>
        <v/>
      </c>
      <c r="BA19" s="66" t="str">
        <f t="shared" si="10"/>
        <v/>
      </c>
      <c r="BB19" s="66" t="str">
        <f t="shared" si="11"/>
        <v/>
      </c>
      <c r="BC19" s="65"/>
      <c r="BD19" s="74"/>
      <c r="BE19" s="49" t="str">
        <f t="shared" si="12"/>
        <v>CUMPLIDA</v>
      </c>
      <c r="BF19" s="20" t="s">
        <v>397</v>
      </c>
      <c r="BG19" s="31" t="s">
        <v>144</v>
      </c>
      <c r="BH19" s="42"/>
    </row>
    <row r="20" spans="1:60" s="19" customFormat="1" ht="135" x14ac:dyDescent="0.25">
      <c r="A20" s="33">
        <v>34</v>
      </c>
      <c r="B20" s="23">
        <v>43370</v>
      </c>
      <c r="C20" s="20" t="s">
        <v>15</v>
      </c>
      <c r="D20" s="20" t="s">
        <v>150</v>
      </c>
      <c r="E20" s="23">
        <v>43370</v>
      </c>
      <c r="F20" s="24" t="s">
        <v>155</v>
      </c>
      <c r="G20" s="34" t="s">
        <v>245</v>
      </c>
      <c r="H20" s="41" t="s">
        <v>173</v>
      </c>
      <c r="I20" s="27" t="s">
        <v>193</v>
      </c>
      <c r="J20" s="24">
        <v>1</v>
      </c>
      <c r="K20" s="21" t="s">
        <v>36</v>
      </c>
      <c r="L20" s="24" t="s">
        <v>207</v>
      </c>
      <c r="M20" s="24" t="s">
        <v>226</v>
      </c>
      <c r="N20" s="25">
        <v>0.9</v>
      </c>
      <c r="O20" s="26">
        <v>43374</v>
      </c>
      <c r="P20" s="26">
        <v>43733</v>
      </c>
      <c r="Q20" s="31" t="s">
        <v>147</v>
      </c>
      <c r="R20" s="31" t="s">
        <v>44</v>
      </c>
      <c r="S20" s="42" t="s">
        <v>41</v>
      </c>
      <c r="T20" s="47">
        <v>43830</v>
      </c>
      <c r="U20" s="65" t="s">
        <v>280</v>
      </c>
      <c r="V20" s="85">
        <v>0.56000000000000005</v>
      </c>
      <c r="W20" s="52" t="s">
        <v>385</v>
      </c>
      <c r="X20" s="52"/>
      <c r="Y20" s="40" t="s">
        <v>278</v>
      </c>
      <c r="Z20" s="47">
        <v>43951</v>
      </c>
      <c r="AA20" s="65" t="s">
        <v>422</v>
      </c>
      <c r="AB20" s="66">
        <v>0.5</v>
      </c>
      <c r="AC20" s="52">
        <f t="shared" si="0"/>
        <v>0.5</v>
      </c>
      <c r="AD20" s="94">
        <f t="shared" si="3"/>
        <v>0.55555555555555558</v>
      </c>
      <c r="AE20" s="99" t="b">
        <f t="shared" si="4"/>
        <v>0</v>
      </c>
      <c r="AF20" s="99" t="str">
        <f t="shared" si="5"/>
        <v>INCUMPLIDA</v>
      </c>
      <c r="AG20" s="100" t="str">
        <f t="shared" si="6"/>
        <v>INCUMPLIDA</v>
      </c>
      <c r="AH20" s="69" t="s">
        <v>438</v>
      </c>
      <c r="AI20" s="74" t="s">
        <v>278</v>
      </c>
      <c r="AJ20" s="47"/>
      <c r="AK20" s="65"/>
      <c r="AL20" s="66"/>
      <c r="AM20" s="67"/>
      <c r="AN20" s="68"/>
      <c r="AO20" s="68" t="str">
        <f t="shared" si="7"/>
        <v/>
      </c>
      <c r="AP20" s="68" t="str">
        <f t="shared" si="8"/>
        <v/>
      </c>
      <c r="AQ20" s="66"/>
      <c r="AR20" s="66"/>
      <c r="AS20" s="69"/>
      <c r="AT20" s="74"/>
      <c r="AU20" s="47"/>
      <c r="AV20" s="70"/>
      <c r="AW20" s="66"/>
      <c r="AX20" s="67" t="str">
        <f t="shared" si="1"/>
        <v/>
      </c>
      <c r="AY20" s="71" t="str">
        <f t="shared" si="2"/>
        <v/>
      </c>
      <c r="AZ20" s="66" t="str">
        <f t="shared" si="9"/>
        <v/>
      </c>
      <c r="BA20" s="66" t="str">
        <f t="shared" si="10"/>
        <v/>
      </c>
      <c r="BB20" s="66" t="str">
        <f t="shared" si="11"/>
        <v/>
      </c>
      <c r="BC20" s="65"/>
      <c r="BD20" s="74"/>
      <c r="BE20" s="49" t="str">
        <f t="shared" si="12"/>
        <v>PENDIENTE</v>
      </c>
      <c r="BF20" s="31"/>
      <c r="BG20" s="31"/>
      <c r="BH20" s="42"/>
    </row>
    <row r="21" spans="1:60" s="19" customFormat="1" ht="180" x14ac:dyDescent="0.25">
      <c r="A21" s="33">
        <v>43</v>
      </c>
      <c r="B21" s="23">
        <v>43370</v>
      </c>
      <c r="C21" s="20" t="s">
        <v>15</v>
      </c>
      <c r="D21" s="20" t="s">
        <v>150</v>
      </c>
      <c r="E21" s="23">
        <v>43370</v>
      </c>
      <c r="F21" s="24" t="s">
        <v>156</v>
      </c>
      <c r="G21" s="34" t="s">
        <v>246</v>
      </c>
      <c r="H21" s="41" t="s">
        <v>174</v>
      </c>
      <c r="I21" s="27" t="s">
        <v>186</v>
      </c>
      <c r="J21" s="24">
        <v>3</v>
      </c>
      <c r="K21" s="21" t="s">
        <v>36</v>
      </c>
      <c r="L21" s="24" t="s">
        <v>209</v>
      </c>
      <c r="M21" s="24" t="s">
        <v>221</v>
      </c>
      <c r="N21" s="25">
        <v>1</v>
      </c>
      <c r="O21" s="26">
        <v>43374</v>
      </c>
      <c r="P21" s="26">
        <v>43733</v>
      </c>
      <c r="Q21" s="31" t="s">
        <v>147</v>
      </c>
      <c r="R21" s="31" t="s">
        <v>44</v>
      </c>
      <c r="S21" s="42" t="s">
        <v>41</v>
      </c>
      <c r="T21" s="47">
        <v>43830</v>
      </c>
      <c r="U21" s="65" t="s">
        <v>288</v>
      </c>
      <c r="V21" s="85">
        <v>1</v>
      </c>
      <c r="W21" s="21" t="s">
        <v>384</v>
      </c>
      <c r="X21" s="52" t="s">
        <v>144</v>
      </c>
      <c r="Y21" s="40" t="s">
        <v>278</v>
      </c>
      <c r="Z21" s="47">
        <v>43951</v>
      </c>
      <c r="AA21" s="65" t="s">
        <v>390</v>
      </c>
      <c r="AB21" s="66">
        <v>3</v>
      </c>
      <c r="AC21" s="52">
        <f t="shared" si="0"/>
        <v>1</v>
      </c>
      <c r="AD21" s="94">
        <f t="shared" si="3"/>
        <v>1</v>
      </c>
      <c r="AE21" s="31" t="b">
        <f t="shared" si="4"/>
        <v>0</v>
      </c>
      <c r="AF21" s="31" t="str">
        <f t="shared" si="5"/>
        <v>TERMINADA EXTEMPORÁNEA</v>
      </c>
      <c r="AG21" s="100" t="str">
        <f t="shared" si="6"/>
        <v>TERMINADA EXTEMPORÁNEA</v>
      </c>
      <c r="AH21" s="69" t="s">
        <v>426</v>
      </c>
      <c r="AI21" s="74" t="s">
        <v>278</v>
      </c>
      <c r="AJ21" s="47"/>
      <c r="AK21" s="65"/>
      <c r="AL21" s="66"/>
      <c r="AM21" s="67"/>
      <c r="AN21" s="68"/>
      <c r="AO21" s="68" t="str">
        <f t="shared" si="7"/>
        <v/>
      </c>
      <c r="AP21" s="68" t="str">
        <f t="shared" si="8"/>
        <v/>
      </c>
      <c r="AQ21" s="66"/>
      <c r="AR21" s="66"/>
      <c r="AS21" s="69"/>
      <c r="AT21" s="74"/>
      <c r="AU21" s="47"/>
      <c r="AV21" s="70"/>
      <c r="AW21" s="66"/>
      <c r="AX21" s="67" t="str">
        <f t="shared" si="1"/>
        <v/>
      </c>
      <c r="AY21" s="71" t="str">
        <f t="shared" si="2"/>
        <v/>
      </c>
      <c r="AZ21" s="66" t="str">
        <f t="shared" si="9"/>
        <v/>
      </c>
      <c r="BA21" s="66" t="str">
        <f t="shared" si="10"/>
        <v/>
      </c>
      <c r="BB21" s="66" t="str">
        <f t="shared" si="11"/>
        <v/>
      </c>
      <c r="BC21" s="65"/>
      <c r="BD21" s="74"/>
      <c r="BE21" s="49" t="str">
        <f t="shared" si="12"/>
        <v>CUMPLIDA</v>
      </c>
      <c r="BF21" s="20" t="s">
        <v>423</v>
      </c>
      <c r="BG21" s="20" t="s">
        <v>144</v>
      </c>
      <c r="BH21" s="42"/>
    </row>
    <row r="22" spans="1:60" s="19" customFormat="1" ht="191.25" customHeight="1" x14ac:dyDescent="0.25">
      <c r="A22" s="33">
        <v>50</v>
      </c>
      <c r="B22" s="23">
        <v>43370</v>
      </c>
      <c r="C22" s="20" t="s">
        <v>15</v>
      </c>
      <c r="D22" s="20" t="s">
        <v>150</v>
      </c>
      <c r="E22" s="23">
        <v>43370</v>
      </c>
      <c r="F22" s="24" t="s">
        <v>157</v>
      </c>
      <c r="G22" s="34" t="s">
        <v>247</v>
      </c>
      <c r="H22" s="41" t="s">
        <v>175</v>
      </c>
      <c r="I22" s="27" t="s">
        <v>194</v>
      </c>
      <c r="J22" s="24">
        <v>1</v>
      </c>
      <c r="K22" s="21" t="s">
        <v>36</v>
      </c>
      <c r="L22" s="24" t="s">
        <v>210</v>
      </c>
      <c r="M22" s="24" t="s">
        <v>227</v>
      </c>
      <c r="N22" s="25">
        <v>0.9</v>
      </c>
      <c r="O22" s="26">
        <v>43374</v>
      </c>
      <c r="P22" s="26">
        <v>43733</v>
      </c>
      <c r="Q22" s="31" t="s">
        <v>234</v>
      </c>
      <c r="R22" s="20" t="s">
        <v>239</v>
      </c>
      <c r="S22" s="35" t="s">
        <v>239</v>
      </c>
      <c r="T22" s="47">
        <v>43830</v>
      </c>
      <c r="U22" s="69" t="s">
        <v>296</v>
      </c>
      <c r="V22" s="85">
        <v>1</v>
      </c>
      <c r="W22" s="52" t="s">
        <v>258</v>
      </c>
      <c r="X22" s="52" t="s">
        <v>144</v>
      </c>
      <c r="Y22" s="40" t="s">
        <v>149</v>
      </c>
      <c r="Z22" s="47">
        <v>43951</v>
      </c>
      <c r="AA22" s="65" t="s">
        <v>390</v>
      </c>
      <c r="AB22" s="66">
        <v>1</v>
      </c>
      <c r="AC22" s="52">
        <f t="shared" si="0"/>
        <v>1</v>
      </c>
      <c r="AD22" s="94">
        <f t="shared" si="3"/>
        <v>1</v>
      </c>
      <c r="AE22" s="31" t="str">
        <f>IF(AB22="","",IF(Z22&gt;P22,IF(AD22=0%,"SIN INICIAR",IF(AD22=100%,"TERMINADA",IF(AD22&gt;0%,"EN PROCESO")))))</f>
        <v>TERMINADA</v>
      </c>
      <c r="AF22" s="31" t="str">
        <f t="shared" si="5"/>
        <v>TERMINADA EXTEMPORÁNEA</v>
      </c>
      <c r="AG22" s="21" t="str">
        <f>IF(AB22="","",IF(Z22&lt;P22,AF22,IF(Z22&gt;P22,AE22)))</f>
        <v>TERMINADA</v>
      </c>
      <c r="AH22" s="65" t="s">
        <v>454</v>
      </c>
      <c r="AI22" s="74" t="s">
        <v>149</v>
      </c>
      <c r="AJ22" s="47"/>
      <c r="AK22" s="65"/>
      <c r="AL22" s="66"/>
      <c r="AM22" s="67"/>
      <c r="AN22" s="68"/>
      <c r="AO22" s="68" t="str">
        <f>IF(AL22="","",IF(AJ22&lt;Y22,IF(AN22&lt;100%,"INCUMPLIDA",IF(AN22=100%,"TERMINADA EXTEMPORANEA"))))</f>
        <v/>
      </c>
      <c r="AP22" s="68" t="str">
        <f>IF(AL22="","",IF(AJ22&gt;=Y22,IF(AN22=0%,"SIN INICIAR",IF(AN22=100%,"TERMINADA",IF(AN22&gt;0%,"EN PROCESO",IF(AN22&lt;0%,"INCUMPLIDA"))))))</f>
        <v/>
      </c>
      <c r="AQ22" s="66"/>
      <c r="AR22" s="66"/>
      <c r="AS22" s="69"/>
      <c r="AT22" s="74"/>
      <c r="AU22" s="47"/>
      <c r="AV22" s="70"/>
      <c r="AW22" s="66"/>
      <c r="AX22" s="67" t="str">
        <f t="shared" si="1"/>
        <v/>
      </c>
      <c r="AY22" s="71" t="str">
        <f t="shared" si="2"/>
        <v/>
      </c>
      <c r="AZ22" s="66" t="str">
        <f>IF(AW22="","",IF(AU22&lt;P22,IF(AY22&lt;100%,"INCUMPLIDA",IF(AY22=100%,"TERMINADA EXTEMPORÁNEA"))))</f>
        <v/>
      </c>
      <c r="BA22" s="66" t="str">
        <f>IF(AW22="","",IF(AU22&gt;=P22,IF(AY22=0%,"SIN INICIAR",IF(AY22=100%,"TERMINADA",IF(AY22&gt;0%,"EN PROCESO",IF(AY22&lt;0%,"INCUMPLIDA"))))))</f>
        <v/>
      </c>
      <c r="BB22" s="66" t="str">
        <f>IF(AW22="","",IF(AU22&gt;P22,BA22,IF(AU22&gt;P22,AZ22)))</f>
        <v/>
      </c>
      <c r="BC22" s="69"/>
      <c r="BD22" s="74"/>
      <c r="BE22" s="49" t="str">
        <f>IF(AD22="","",IF(OR(AD22=100%),"CUMPLIDA","PENDIENTE"))</f>
        <v>CUMPLIDA</v>
      </c>
      <c r="BF22" s="20" t="s">
        <v>402</v>
      </c>
      <c r="BG22" s="20" t="s">
        <v>144</v>
      </c>
      <c r="BH22" s="42"/>
    </row>
    <row r="23" spans="1:60" s="19" customFormat="1" ht="180" x14ac:dyDescent="0.25">
      <c r="A23" s="33">
        <v>52</v>
      </c>
      <c r="B23" s="23">
        <v>43370</v>
      </c>
      <c r="C23" s="20" t="s">
        <v>15</v>
      </c>
      <c r="D23" s="20" t="s">
        <v>150</v>
      </c>
      <c r="E23" s="23">
        <v>43370</v>
      </c>
      <c r="F23" s="24" t="s">
        <v>158</v>
      </c>
      <c r="G23" s="35" t="s">
        <v>248</v>
      </c>
      <c r="H23" s="41" t="s">
        <v>176</v>
      </c>
      <c r="I23" s="27" t="s">
        <v>195</v>
      </c>
      <c r="J23" s="24">
        <v>1</v>
      </c>
      <c r="K23" s="21" t="s">
        <v>36</v>
      </c>
      <c r="L23" s="24" t="s">
        <v>211</v>
      </c>
      <c r="M23" s="24" t="s">
        <v>228</v>
      </c>
      <c r="N23" s="25">
        <v>0.9</v>
      </c>
      <c r="O23" s="26">
        <v>43374</v>
      </c>
      <c r="P23" s="26">
        <v>43733</v>
      </c>
      <c r="Q23" s="31" t="s">
        <v>234</v>
      </c>
      <c r="R23" s="20" t="s">
        <v>239</v>
      </c>
      <c r="S23" s="35" t="s">
        <v>239</v>
      </c>
      <c r="T23" s="47">
        <v>43830</v>
      </c>
      <c r="U23" s="65" t="s">
        <v>379</v>
      </c>
      <c r="V23" s="85">
        <v>0.56000000000000005</v>
      </c>
      <c r="W23" s="52" t="s">
        <v>385</v>
      </c>
      <c r="X23" s="52"/>
      <c r="Y23" s="40" t="s">
        <v>149</v>
      </c>
      <c r="Z23" s="47">
        <v>43951</v>
      </c>
      <c r="AA23" s="65" t="s">
        <v>390</v>
      </c>
      <c r="AB23" s="66">
        <v>0</v>
      </c>
      <c r="AC23" s="52">
        <f t="shared" si="0"/>
        <v>0</v>
      </c>
      <c r="AD23" s="94">
        <f t="shared" si="3"/>
        <v>0</v>
      </c>
      <c r="AE23" s="31" t="b">
        <f>IF(AB23="","",IF(Z23&lt;P23,IF(AD23=0%,"SIN INICIAR",IF(AD23=100%,"TERMINADA",IF(AD23&gt;0%,"EN PROCESO")))))</f>
        <v>0</v>
      </c>
      <c r="AF23" s="31" t="str">
        <f t="shared" ref="AF23:AF24" si="13">IF(AB23="","",IF(Z23&gt;P23,IF(AD23&lt;100%,"INCUMPLIDA",IF(AD23=100%,"TERMINADA EXTEMPORÁNEA"))))</f>
        <v>INCUMPLIDA</v>
      </c>
      <c r="AG23" s="21" t="str">
        <f>IF(AB23="","",IF(Z23&gt;P23,AF23,IF(Z23&lt;P23,AE23)))</f>
        <v>INCUMPLIDA</v>
      </c>
      <c r="AH23" s="65" t="s">
        <v>403</v>
      </c>
      <c r="AI23" s="74" t="s">
        <v>149</v>
      </c>
      <c r="AJ23" s="47"/>
      <c r="AK23" s="65"/>
      <c r="AL23" s="66"/>
      <c r="AM23" s="67"/>
      <c r="AN23" s="68"/>
      <c r="AO23" s="68" t="str">
        <f>IF(AL23="","",IF(AJ23&gt;Y23,IF(AN23&lt;100%,"INCUMPLIDA",IF(AN23=100%,"TERMINADA EXTEMPORANEA"))))</f>
        <v/>
      </c>
      <c r="AP23" s="68" t="str">
        <f>IF(AL23="","",IF(AJ23&lt;Y23,IF(AN23=0%,"SIN INICIAR",IF(AN23=100%,"TERMINADA",IF(AN23&gt;0%,"EN PROCESO",IF(AN23&lt;0%,"INCUMPLIDA"))))))</f>
        <v/>
      </c>
      <c r="AQ23" s="66"/>
      <c r="AR23" s="66"/>
      <c r="AS23" s="69"/>
      <c r="AT23" s="74"/>
      <c r="AU23" s="47"/>
      <c r="AV23" s="65"/>
      <c r="AW23" s="66"/>
      <c r="AX23" s="67" t="str">
        <f t="shared" si="1"/>
        <v/>
      </c>
      <c r="AY23" s="71" t="str">
        <f t="shared" si="2"/>
        <v/>
      </c>
      <c r="AZ23" s="66" t="str">
        <f>IF(AW23="","",IF(AU23&gt;P23,IF(AY23&lt;100%,"INCUMPLIDA",IF(AY23=100%,"TERMINADA EXTEMPORÁNEA"))))</f>
        <v/>
      </c>
      <c r="BA23" s="66" t="str">
        <f>IF(AW23="","",IF(AU23&lt;P23,IF(AY23=0%,"SIN INICIAR",IF(AY23=100%,"TERMINADA",IF(AY23&gt;0%,"EN PROCESO",IF(AY23&lt;0%,"INCUMPLIDA"))))))</f>
        <v/>
      </c>
      <c r="BB23" s="66" t="str">
        <f>IF(AW23="","",IF(AU23&lt;P23,BA23,IF(AU23&gt;P23,AZ23)))</f>
        <v/>
      </c>
      <c r="BC23" s="65"/>
      <c r="BD23" s="74"/>
      <c r="BE23" s="49" t="str">
        <f>IF(AD23="","",IF(OR(AD23=100%),"CUMPLIDA","PENDIENTE"))</f>
        <v>PENDIENTE</v>
      </c>
      <c r="BF23" s="31"/>
      <c r="BG23" s="31"/>
      <c r="BH23" s="42"/>
    </row>
    <row r="24" spans="1:60" s="19" customFormat="1" ht="202.5" x14ac:dyDescent="0.25">
      <c r="A24" s="33">
        <v>54</v>
      </c>
      <c r="B24" s="23">
        <v>43370</v>
      </c>
      <c r="C24" s="20" t="s">
        <v>15</v>
      </c>
      <c r="D24" s="20" t="s">
        <v>150</v>
      </c>
      <c r="E24" s="23">
        <v>43370</v>
      </c>
      <c r="F24" s="24" t="s">
        <v>159</v>
      </c>
      <c r="G24" s="35" t="s">
        <v>249</v>
      </c>
      <c r="H24" s="41" t="s">
        <v>177</v>
      </c>
      <c r="I24" s="27" t="s">
        <v>196</v>
      </c>
      <c r="J24" s="24">
        <v>1</v>
      </c>
      <c r="K24" s="21" t="s">
        <v>36</v>
      </c>
      <c r="L24" s="24" t="s">
        <v>212</v>
      </c>
      <c r="M24" s="24" t="s">
        <v>227</v>
      </c>
      <c r="N24" s="25">
        <v>1</v>
      </c>
      <c r="O24" s="26">
        <v>43374</v>
      </c>
      <c r="P24" s="26">
        <v>43733</v>
      </c>
      <c r="Q24" s="31" t="s">
        <v>234</v>
      </c>
      <c r="R24" s="20" t="s">
        <v>239</v>
      </c>
      <c r="S24" s="35" t="s">
        <v>239</v>
      </c>
      <c r="T24" s="47">
        <v>43830</v>
      </c>
      <c r="U24" s="69" t="s">
        <v>292</v>
      </c>
      <c r="V24" s="85">
        <v>1</v>
      </c>
      <c r="W24" s="52" t="s">
        <v>258</v>
      </c>
      <c r="X24" s="52" t="s">
        <v>144</v>
      </c>
      <c r="Y24" s="40" t="s">
        <v>149</v>
      </c>
      <c r="Z24" s="47">
        <v>43951</v>
      </c>
      <c r="AA24" s="65" t="s">
        <v>390</v>
      </c>
      <c r="AB24" s="66">
        <v>1</v>
      </c>
      <c r="AC24" s="52">
        <f t="shared" si="0"/>
        <v>1</v>
      </c>
      <c r="AD24" s="94">
        <f t="shared" si="3"/>
        <v>1</v>
      </c>
      <c r="AE24" s="31" t="str">
        <f>IF(AB24="","",IF(Z24&gt;P24,IF(AD24=0%,"SIN INICIAR",IF(AD24=100%,"TERMINADA",IF(AD24&gt;0%,"EN PROCESO")))))</f>
        <v>TERMINADA</v>
      </c>
      <c r="AF24" s="31" t="str">
        <f t="shared" si="13"/>
        <v>TERMINADA EXTEMPORÁNEA</v>
      </c>
      <c r="AG24" s="21" t="str">
        <f>IF(AB24="","",IF(Z24&lt;P24,AF24,IF(Z24&gt;P24,AE24)))</f>
        <v>TERMINADA</v>
      </c>
      <c r="AH24" s="65" t="s">
        <v>407</v>
      </c>
      <c r="AI24" s="74" t="s">
        <v>149</v>
      </c>
      <c r="AJ24" s="47"/>
      <c r="AK24" s="65"/>
      <c r="AL24" s="66"/>
      <c r="AM24" s="67"/>
      <c r="AN24" s="68"/>
      <c r="AO24" s="68" t="str">
        <f>IF(AL24="","",IF(AJ24&lt;Y24,IF(AN24&lt;100%,"INCUMPLIDA",IF(AN24=100%,"TERMINADA EXTEMPORANEA"))))</f>
        <v/>
      </c>
      <c r="AP24" s="68" t="str">
        <f>IF(AL24="","",IF(AJ24&gt;=Y24,IF(AN24=0%,"SIN INICIAR",IF(AN24=100%,"TERMINADA",IF(AN24&gt;0%,"EN PROCESO",IF(AN24&lt;0%,"INCUMPLIDA"))))))</f>
        <v/>
      </c>
      <c r="AQ24" s="66"/>
      <c r="AR24" s="66"/>
      <c r="AS24" s="69"/>
      <c r="AT24" s="74"/>
      <c r="AU24" s="47"/>
      <c r="AV24" s="70"/>
      <c r="AW24" s="66"/>
      <c r="AX24" s="67" t="str">
        <f t="shared" si="1"/>
        <v/>
      </c>
      <c r="AY24" s="71" t="str">
        <f t="shared" si="2"/>
        <v/>
      </c>
      <c r="AZ24" s="66" t="str">
        <f>IF(AW24="","",IF(AU24&lt;P24,IF(AY24&lt;100%,"INCUMPLIDA",IF(AY24=100%,"TERMINADA EXTEMPORÁNEA"))))</f>
        <v/>
      </c>
      <c r="BA24" s="66" t="str">
        <f>IF(AW24="","",IF(AU24&gt;=P24,IF(AY24=0%,"SIN INICIAR",IF(AY24=100%,"TERMINADA",IF(AY24&gt;0%,"EN PROCESO",IF(AY24&lt;0%,"INCUMPLIDA"))))))</f>
        <v/>
      </c>
      <c r="BB24" s="66" t="str">
        <f>IF(AW24="","",IF(AU24&gt;P24,BA24,IF(AU24&gt;P24,AZ24)))</f>
        <v/>
      </c>
      <c r="BC24" s="69"/>
      <c r="BD24" s="74"/>
      <c r="BE24" s="49" t="str">
        <f>IF(AD24="","",IF(OR(AD24=100%),"CUMPLIDA","PENDIENTE"))</f>
        <v>CUMPLIDA</v>
      </c>
      <c r="BF24" s="20" t="s">
        <v>405</v>
      </c>
      <c r="BG24" s="20" t="s">
        <v>144</v>
      </c>
      <c r="BH24" s="42"/>
    </row>
    <row r="25" spans="1:60" s="19" customFormat="1" ht="213.75" x14ac:dyDescent="0.25">
      <c r="A25" s="33">
        <v>56</v>
      </c>
      <c r="B25" s="23">
        <v>43370</v>
      </c>
      <c r="C25" s="20" t="s">
        <v>15</v>
      </c>
      <c r="D25" s="20" t="s">
        <v>150</v>
      </c>
      <c r="E25" s="23">
        <v>43370</v>
      </c>
      <c r="F25" s="24" t="s">
        <v>160</v>
      </c>
      <c r="G25" s="35" t="s">
        <v>250</v>
      </c>
      <c r="H25" s="41" t="s">
        <v>178</v>
      </c>
      <c r="I25" s="27" t="s">
        <v>197</v>
      </c>
      <c r="J25" s="24">
        <v>3</v>
      </c>
      <c r="K25" s="21" t="s">
        <v>36</v>
      </c>
      <c r="L25" s="24" t="s">
        <v>209</v>
      </c>
      <c r="M25" s="24" t="s">
        <v>229</v>
      </c>
      <c r="N25" s="25">
        <v>1</v>
      </c>
      <c r="O25" s="26">
        <v>43374</v>
      </c>
      <c r="P25" s="26">
        <v>43733</v>
      </c>
      <c r="Q25" s="31" t="s">
        <v>147</v>
      </c>
      <c r="R25" s="31" t="s">
        <v>44</v>
      </c>
      <c r="S25" s="42" t="s">
        <v>41</v>
      </c>
      <c r="T25" s="47">
        <v>43830</v>
      </c>
      <c r="U25" s="65" t="s">
        <v>289</v>
      </c>
      <c r="V25" s="85">
        <v>0.33</v>
      </c>
      <c r="W25" s="52" t="s">
        <v>385</v>
      </c>
      <c r="X25" s="52"/>
      <c r="Y25" s="40" t="s">
        <v>278</v>
      </c>
      <c r="Z25" s="47">
        <v>43951</v>
      </c>
      <c r="AA25" s="65" t="s">
        <v>398</v>
      </c>
      <c r="AB25" s="66">
        <v>3</v>
      </c>
      <c r="AC25" s="52">
        <f t="shared" si="0"/>
        <v>1</v>
      </c>
      <c r="AD25" s="94">
        <f t="shared" si="3"/>
        <v>1</v>
      </c>
      <c r="AE25" s="31" t="b">
        <f t="shared" si="4"/>
        <v>0</v>
      </c>
      <c r="AF25" s="31" t="str">
        <f t="shared" si="5"/>
        <v>TERMINADA EXTEMPORÁNEA</v>
      </c>
      <c r="AG25" s="21" t="str">
        <f t="shared" si="6"/>
        <v>TERMINADA EXTEMPORÁNEA</v>
      </c>
      <c r="AH25" s="65" t="s">
        <v>453</v>
      </c>
      <c r="AI25" s="74" t="s">
        <v>278</v>
      </c>
      <c r="AJ25" s="47"/>
      <c r="AK25" s="65"/>
      <c r="AL25" s="66"/>
      <c r="AM25" s="67"/>
      <c r="AN25" s="68"/>
      <c r="AO25" s="68" t="str">
        <f>IF(AL25="","",IF(AJ25&gt;Y25,IF(AN25&lt;100%,"INCUMPLIDA",IF(AN25=100%,"TERMINADA EXTEMPORANEA"))))</f>
        <v/>
      </c>
      <c r="AP25" s="68" t="str">
        <f>IF(AL25="","",IF(AJ25&lt;Y25,IF(AN25=0%,"SIN INICIAR",IF(AN25=100%,"TERMINADA",IF(AN25&gt;0%,"EN PROCESO",IF(AN25&lt;0%,"INCUMPLIDA"))))))</f>
        <v/>
      </c>
      <c r="AQ25" s="66"/>
      <c r="AR25" s="66"/>
      <c r="AS25" s="65"/>
      <c r="AT25" s="74"/>
      <c r="AU25" s="47"/>
      <c r="AV25" s="70"/>
      <c r="AW25" s="66"/>
      <c r="AX25" s="67" t="str">
        <f t="shared" si="1"/>
        <v/>
      </c>
      <c r="AY25" s="71" t="str">
        <f t="shared" si="2"/>
        <v/>
      </c>
      <c r="AZ25" s="66" t="str">
        <f>IF(AW25="","",IF(AU25&gt;P25,IF(AY25&lt;100%,"INCUMPLIDA",IF(AY25=100%,"TERMINADA EXTEMPORÁNEA"))))</f>
        <v/>
      </c>
      <c r="BA25" s="66" t="str">
        <f>IF(AW25="","",IF(AU25&lt;P25,IF(AY25=0%,"SIN INICIAR",IF(AY25=100%,"TERMINADA",IF(AY25&gt;0%,"EN PROCESO",IF(AY25&lt;0%,"INCUMPLIDA"))))))</f>
        <v/>
      </c>
      <c r="BB25" s="66" t="str">
        <f>IF(AW25="","",IF(AU25&lt;P25,BA25,IF(AU25&gt;P25,AZ25)))</f>
        <v/>
      </c>
      <c r="BC25" s="65"/>
      <c r="BD25" s="74"/>
      <c r="BE25" s="49" t="str">
        <f t="shared" ref="BE25:BE28" si="14">IF(AD25="","",IF(OR(AD25=100%),"CUMPLIDA","PENDIENTE"))</f>
        <v>CUMPLIDA</v>
      </c>
      <c r="BF25" s="20" t="s">
        <v>451</v>
      </c>
      <c r="BG25" s="31" t="s">
        <v>144</v>
      </c>
      <c r="BH25" s="42"/>
    </row>
    <row r="26" spans="1:60" s="19" customFormat="1" ht="213.75" x14ac:dyDescent="0.25">
      <c r="A26" s="33">
        <v>59</v>
      </c>
      <c r="B26" s="23">
        <v>43370</v>
      </c>
      <c r="C26" s="20" t="s">
        <v>15</v>
      </c>
      <c r="D26" s="20" t="s">
        <v>150</v>
      </c>
      <c r="E26" s="23">
        <v>43370</v>
      </c>
      <c r="F26" s="24" t="s">
        <v>161</v>
      </c>
      <c r="G26" s="35" t="s">
        <v>250</v>
      </c>
      <c r="H26" s="41" t="s">
        <v>178</v>
      </c>
      <c r="I26" s="27" t="s">
        <v>198</v>
      </c>
      <c r="J26" s="24">
        <v>3</v>
      </c>
      <c r="K26" s="21" t="s">
        <v>36</v>
      </c>
      <c r="L26" s="24" t="s">
        <v>209</v>
      </c>
      <c r="M26" s="24" t="s">
        <v>229</v>
      </c>
      <c r="N26" s="25">
        <v>1</v>
      </c>
      <c r="O26" s="26">
        <v>43374</v>
      </c>
      <c r="P26" s="26">
        <v>43733</v>
      </c>
      <c r="Q26" s="31" t="s">
        <v>147</v>
      </c>
      <c r="R26" s="31" t="s">
        <v>44</v>
      </c>
      <c r="S26" s="42" t="s">
        <v>41</v>
      </c>
      <c r="T26" s="47">
        <v>43830</v>
      </c>
      <c r="U26" s="65" t="s">
        <v>289</v>
      </c>
      <c r="V26" s="85">
        <v>0.33</v>
      </c>
      <c r="W26" s="52" t="s">
        <v>385</v>
      </c>
      <c r="X26" s="52"/>
      <c r="Y26" s="40" t="s">
        <v>278</v>
      </c>
      <c r="Z26" s="47">
        <v>43951</v>
      </c>
      <c r="AA26" s="65" t="s">
        <v>399</v>
      </c>
      <c r="AB26" s="66">
        <v>3</v>
      </c>
      <c r="AC26" s="52">
        <f t="shared" si="0"/>
        <v>1</v>
      </c>
      <c r="AD26" s="94">
        <f t="shared" si="3"/>
        <v>1</v>
      </c>
      <c r="AE26" s="31" t="b">
        <f t="shared" si="4"/>
        <v>0</v>
      </c>
      <c r="AF26" s="31" t="str">
        <f t="shared" si="5"/>
        <v>TERMINADA EXTEMPORÁNEA</v>
      </c>
      <c r="AG26" s="21" t="str">
        <f t="shared" si="6"/>
        <v>TERMINADA EXTEMPORÁNEA</v>
      </c>
      <c r="AH26" s="65" t="s">
        <v>452</v>
      </c>
      <c r="AI26" s="74" t="s">
        <v>278</v>
      </c>
      <c r="AJ26" s="47"/>
      <c r="AK26" s="65"/>
      <c r="AL26" s="66"/>
      <c r="AM26" s="67"/>
      <c r="AN26" s="68"/>
      <c r="AO26" s="68" t="str">
        <f>IF(AL26="","",IF(AJ26&gt;Y26,IF(AN26&lt;100%,"INCUMPLIDA",IF(AN26=100%,"TERMINADA EXTEMPORANEA"))))</f>
        <v/>
      </c>
      <c r="AP26" s="68" t="str">
        <f>IF(AL26="","",IF(AJ26&lt;Y26,IF(AN26=0%,"SIN INICIAR",IF(AN26=100%,"TERMINADA",IF(AN26&gt;0%,"EN PROCESO",IF(AN26&lt;0%,"INCUMPLIDA"))))))</f>
        <v/>
      </c>
      <c r="AQ26" s="66"/>
      <c r="AR26" s="66"/>
      <c r="AS26" s="65"/>
      <c r="AT26" s="74"/>
      <c r="AU26" s="47"/>
      <c r="AV26" s="70"/>
      <c r="AW26" s="66"/>
      <c r="AX26" s="67" t="str">
        <f t="shared" si="1"/>
        <v/>
      </c>
      <c r="AY26" s="71" t="str">
        <f t="shared" si="2"/>
        <v/>
      </c>
      <c r="AZ26" s="66" t="str">
        <f>IF(AW26="","",IF(AU26&gt;P26,IF(AY26&lt;100%,"INCUMPLIDA",IF(AY26=100%,"TERMINADA EXTEMPORÁNEA"))))</f>
        <v/>
      </c>
      <c r="BA26" s="66" t="str">
        <f>IF(AW26="","",IF(AU26&lt;P26,IF(AY26=0%,"SIN INICIAR",IF(AY26=100%,"TERMINADA",IF(AY26&gt;0%,"EN PROCESO",IF(AY26&lt;0%,"INCUMPLIDA"))))))</f>
        <v/>
      </c>
      <c r="BB26" s="66" t="str">
        <f>IF(AW26="","",IF(AU26&lt;P26,BA26,IF(AU26&gt;P26,AZ26)))</f>
        <v/>
      </c>
      <c r="BC26" s="65"/>
      <c r="BD26" s="74"/>
      <c r="BE26" s="49" t="str">
        <f t="shared" si="14"/>
        <v>CUMPLIDA</v>
      </c>
      <c r="BF26" s="20" t="s">
        <v>451</v>
      </c>
      <c r="BG26" s="31" t="s">
        <v>144</v>
      </c>
      <c r="BH26" s="42"/>
    </row>
    <row r="27" spans="1:60" s="19" customFormat="1" ht="180" x14ac:dyDescent="0.25">
      <c r="A27" s="33">
        <v>63</v>
      </c>
      <c r="B27" s="23">
        <v>43370</v>
      </c>
      <c r="C27" s="20" t="s">
        <v>15</v>
      </c>
      <c r="D27" s="20" t="s">
        <v>150</v>
      </c>
      <c r="E27" s="23">
        <v>43370</v>
      </c>
      <c r="F27" s="24" t="s">
        <v>162</v>
      </c>
      <c r="G27" s="35" t="s">
        <v>251</v>
      </c>
      <c r="H27" s="41" t="s">
        <v>174</v>
      </c>
      <c r="I27" s="27" t="s">
        <v>186</v>
      </c>
      <c r="J27" s="24">
        <v>1</v>
      </c>
      <c r="K27" s="21" t="s">
        <v>36</v>
      </c>
      <c r="L27" s="24" t="s">
        <v>207</v>
      </c>
      <c r="M27" s="24" t="s">
        <v>221</v>
      </c>
      <c r="N27" s="25">
        <v>1</v>
      </c>
      <c r="O27" s="26">
        <v>43374</v>
      </c>
      <c r="P27" s="26">
        <v>43733</v>
      </c>
      <c r="Q27" s="31" t="s">
        <v>147</v>
      </c>
      <c r="R27" s="31" t="s">
        <v>44</v>
      </c>
      <c r="S27" s="42" t="s">
        <v>41</v>
      </c>
      <c r="T27" s="47">
        <v>43830</v>
      </c>
      <c r="U27" s="65" t="s">
        <v>288</v>
      </c>
      <c r="V27" s="85">
        <v>1</v>
      </c>
      <c r="W27" s="21" t="s">
        <v>384</v>
      </c>
      <c r="X27" s="52" t="s">
        <v>144</v>
      </c>
      <c r="Y27" s="40" t="s">
        <v>278</v>
      </c>
      <c r="Z27" s="47">
        <v>43951</v>
      </c>
      <c r="AA27" s="65" t="s">
        <v>390</v>
      </c>
      <c r="AB27" s="66">
        <v>1</v>
      </c>
      <c r="AC27" s="52">
        <f t="shared" si="0"/>
        <v>1</v>
      </c>
      <c r="AD27" s="94">
        <f t="shared" si="3"/>
        <v>1</v>
      </c>
      <c r="AE27" s="31" t="b">
        <f t="shared" si="4"/>
        <v>0</v>
      </c>
      <c r="AF27" s="31" t="str">
        <f t="shared" si="5"/>
        <v>TERMINADA EXTEMPORÁNEA</v>
      </c>
      <c r="AG27" s="100" t="str">
        <f t="shared" si="6"/>
        <v>TERMINADA EXTEMPORÁNEA</v>
      </c>
      <c r="AH27" s="69" t="s">
        <v>426</v>
      </c>
      <c r="AI27" s="74" t="s">
        <v>278</v>
      </c>
      <c r="AJ27" s="47"/>
      <c r="AK27" s="65"/>
      <c r="AL27" s="66"/>
      <c r="AM27" s="67"/>
      <c r="AN27" s="68"/>
      <c r="AO27" s="68" t="str">
        <f>IF(AL27="","",IF(AJ27&gt;Y27,IF(AN27&lt;100%,"INCUMPLIDA",IF(AN27=100%,"TERMINADA EXTEMPORANEA"))))</f>
        <v/>
      </c>
      <c r="AP27" s="68" t="str">
        <f>IF(AL27="","",IF(AJ27&lt;Y27,IF(AN27=0%,"SIN INICIAR",IF(AN27=100%,"TERMINADA",IF(AN27&gt;0%,"EN PROCESO",IF(AN27&lt;0%,"INCUMPLIDA"))))))</f>
        <v/>
      </c>
      <c r="AQ27" s="66"/>
      <c r="AR27" s="66"/>
      <c r="AS27" s="69"/>
      <c r="AT27" s="74"/>
      <c r="AU27" s="47"/>
      <c r="AV27" s="70"/>
      <c r="AW27" s="66"/>
      <c r="AX27" s="67" t="str">
        <f t="shared" si="1"/>
        <v/>
      </c>
      <c r="AY27" s="71" t="str">
        <f t="shared" si="2"/>
        <v/>
      </c>
      <c r="AZ27" s="66" t="str">
        <f>IF(AW27="","",IF(AU27&gt;P27,IF(AY27&lt;100%,"INCUMPLIDA",IF(AY27=100%,"TERMINADA EXTEMPORÁNEA"))))</f>
        <v/>
      </c>
      <c r="BA27" s="66" t="str">
        <f>IF(AW27="","",IF(AU27&lt;P27,IF(AY27=0%,"SIN INICIAR",IF(AY27=100%,"TERMINADA",IF(AY27&gt;0%,"EN PROCESO",IF(AY27&lt;0%,"INCUMPLIDA"))))))</f>
        <v/>
      </c>
      <c r="BB27" s="66" t="str">
        <f>IF(AW27="","",IF(AU27&lt;P27,BA27,IF(AU27&gt;P27,AZ27)))</f>
        <v/>
      </c>
      <c r="BC27" s="65"/>
      <c r="BD27" s="74"/>
      <c r="BE27" s="49" t="str">
        <f t="shared" si="14"/>
        <v>CUMPLIDA</v>
      </c>
      <c r="BF27" s="20" t="s">
        <v>423</v>
      </c>
      <c r="BG27" s="20" t="s">
        <v>144</v>
      </c>
      <c r="BH27" s="42"/>
    </row>
    <row r="28" spans="1:60" s="19" customFormat="1" ht="157.5" x14ac:dyDescent="0.25">
      <c r="A28" s="33">
        <v>64</v>
      </c>
      <c r="B28" s="23">
        <v>43370</v>
      </c>
      <c r="C28" s="20" t="s">
        <v>15</v>
      </c>
      <c r="D28" s="20" t="s">
        <v>150</v>
      </c>
      <c r="E28" s="23">
        <v>43370</v>
      </c>
      <c r="F28" s="24" t="s">
        <v>162</v>
      </c>
      <c r="G28" s="35" t="s">
        <v>251</v>
      </c>
      <c r="H28" s="41" t="s">
        <v>174</v>
      </c>
      <c r="I28" s="27" t="s">
        <v>199</v>
      </c>
      <c r="J28" s="24">
        <v>1</v>
      </c>
      <c r="K28" s="21" t="s">
        <v>36</v>
      </c>
      <c r="L28" s="24" t="s">
        <v>207</v>
      </c>
      <c r="M28" s="24" t="s">
        <v>222</v>
      </c>
      <c r="N28" s="25">
        <v>1</v>
      </c>
      <c r="O28" s="26">
        <v>43374</v>
      </c>
      <c r="P28" s="26">
        <v>43733</v>
      </c>
      <c r="Q28" s="31" t="s">
        <v>147</v>
      </c>
      <c r="R28" s="31" t="s">
        <v>44</v>
      </c>
      <c r="S28" s="42" t="s">
        <v>41</v>
      </c>
      <c r="T28" s="47">
        <v>43830</v>
      </c>
      <c r="U28" s="65" t="s">
        <v>290</v>
      </c>
      <c r="V28" s="85">
        <v>1</v>
      </c>
      <c r="W28" s="21" t="s">
        <v>384</v>
      </c>
      <c r="X28" s="52" t="s">
        <v>144</v>
      </c>
      <c r="Y28" s="40" t="s">
        <v>278</v>
      </c>
      <c r="Z28" s="47">
        <v>43951</v>
      </c>
      <c r="AA28" s="65" t="s">
        <v>390</v>
      </c>
      <c r="AB28" s="66">
        <v>1</v>
      </c>
      <c r="AC28" s="52">
        <f t="shared" si="0"/>
        <v>1</v>
      </c>
      <c r="AD28" s="94">
        <f t="shared" si="3"/>
        <v>1</v>
      </c>
      <c r="AE28" s="31" t="b">
        <f t="shared" si="4"/>
        <v>0</v>
      </c>
      <c r="AF28" s="31" t="str">
        <f t="shared" si="5"/>
        <v>TERMINADA EXTEMPORÁNEA</v>
      </c>
      <c r="AG28" s="100" t="str">
        <f t="shared" si="6"/>
        <v>TERMINADA EXTEMPORÁNEA</v>
      </c>
      <c r="AH28" s="69" t="s">
        <v>426</v>
      </c>
      <c r="AI28" s="74" t="s">
        <v>278</v>
      </c>
      <c r="AJ28" s="47"/>
      <c r="AK28" s="65"/>
      <c r="AL28" s="66"/>
      <c r="AM28" s="67"/>
      <c r="AN28" s="68"/>
      <c r="AO28" s="68" t="str">
        <f>IF(AL28="","",IF(AJ28&gt;Y28,IF(AN28&lt;100%,"INCUMPLIDA",IF(AN28=100%,"TERMINADA EXTEMPORANEA"))))</f>
        <v/>
      </c>
      <c r="AP28" s="68" t="str">
        <f>IF(AL28="","",IF(AJ28&lt;Y28,IF(AN28=0%,"SIN INICIAR",IF(AN28=100%,"TERMINADA",IF(AN28&gt;0%,"EN PROCESO",IF(AN28&lt;0%,"INCUMPLIDA"))))))</f>
        <v/>
      </c>
      <c r="AQ28" s="66"/>
      <c r="AR28" s="66"/>
      <c r="AS28" s="69"/>
      <c r="AT28" s="74"/>
      <c r="AU28" s="47"/>
      <c r="AV28" s="70"/>
      <c r="AW28" s="66"/>
      <c r="AX28" s="67" t="str">
        <f t="shared" si="1"/>
        <v/>
      </c>
      <c r="AY28" s="71" t="str">
        <f t="shared" si="2"/>
        <v/>
      </c>
      <c r="AZ28" s="66" t="str">
        <f>IF(AW28="","",IF(AU28&gt;P28,IF(AY28&lt;100%,"INCUMPLIDA",IF(AY28=100%,"TERMINADA EXTEMPORÁNEA"))))</f>
        <v/>
      </c>
      <c r="BA28" s="66" t="str">
        <f>IF(AW28="","",IF(AU28&lt;P28,IF(AY28=0%,"SIN INICIAR",IF(AY28=100%,"TERMINADA",IF(AY28&gt;0%,"EN PROCESO",IF(AY28&lt;0%,"INCUMPLIDA"))))))</f>
        <v/>
      </c>
      <c r="BB28" s="66" t="str">
        <f>IF(AW28="","",IF(AU28&lt;P28,BA28,IF(AU28&gt;P28,AZ28)))</f>
        <v/>
      </c>
      <c r="BC28" s="65"/>
      <c r="BD28" s="74"/>
      <c r="BE28" s="49" t="str">
        <f t="shared" si="14"/>
        <v>CUMPLIDA</v>
      </c>
      <c r="BF28" s="20" t="s">
        <v>423</v>
      </c>
      <c r="BG28" s="20" t="s">
        <v>144</v>
      </c>
      <c r="BH28" s="42"/>
    </row>
    <row r="29" spans="1:60" s="19" customFormat="1" ht="168.75" x14ac:dyDescent="0.25">
      <c r="A29" s="33">
        <v>74</v>
      </c>
      <c r="B29" s="23">
        <v>43370</v>
      </c>
      <c r="C29" s="20" t="s">
        <v>15</v>
      </c>
      <c r="D29" s="20" t="s">
        <v>150</v>
      </c>
      <c r="E29" s="23">
        <v>43370</v>
      </c>
      <c r="F29" s="24" t="s">
        <v>163</v>
      </c>
      <c r="G29" s="35" t="s">
        <v>252</v>
      </c>
      <c r="H29" s="41" t="s">
        <v>179</v>
      </c>
      <c r="I29" s="27" t="s">
        <v>200</v>
      </c>
      <c r="J29" s="24">
        <v>1</v>
      </c>
      <c r="K29" s="21" t="s">
        <v>36</v>
      </c>
      <c r="L29" s="24" t="s">
        <v>213</v>
      </c>
      <c r="M29" s="24" t="s">
        <v>230</v>
      </c>
      <c r="N29" s="25">
        <v>1</v>
      </c>
      <c r="O29" s="26">
        <v>43374</v>
      </c>
      <c r="P29" s="26">
        <v>43733</v>
      </c>
      <c r="Q29" s="31" t="s">
        <v>234</v>
      </c>
      <c r="R29" s="20" t="s">
        <v>239</v>
      </c>
      <c r="S29" s="35" t="s">
        <v>239</v>
      </c>
      <c r="T29" s="47">
        <v>43830</v>
      </c>
      <c r="U29" s="69" t="s">
        <v>281</v>
      </c>
      <c r="V29" s="85">
        <v>1</v>
      </c>
      <c r="W29" s="52" t="s">
        <v>258</v>
      </c>
      <c r="X29" s="52" t="s">
        <v>144</v>
      </c>
      <c r="Y29" s="40" t="s">
        <v>149</v>
      </c>
      <c r="Z29" s="47">
        <v>43951</v>
      </c>
      <c r="AA29" s="65" t="s">
        <v>390</v>
      </c>
      <c r="AB29" s="66">
        <v>1</v>
      </c>
      <c r="AC29" s="52">
        <f t="shared" si="0"/>
        <v>1</v>
      </c>
      <c r="AD29" s="94">
        <f t="shared" ref="AD29:AD34" si="15">IF(OR(N29="",AC29=22),"",IF(OR(N29=0,AC29=0),0,IF((AC29*100%)/N29&gt;100%,100%,(AC29*100%)/N29)))</f>
        <v>1</v>
      </c>
      <c r="AE29" s="31" t="str">
        <f>IF(AB29="","",IF(Z29&gt;P29,IF(AD29=0%,"SIN INICIAR",IF(AD29=100%,"TERMINADA",IF(AD29&gt;0%,"EN PROCESO")))))</f>
        <v>TERMINADA</v>
      </c>
      <c r="AF29" s="31" t="str">
        <f t="shared" ref="AF29" si="16">IF(AB29="","",IF(Z29&gt;P29,IF(AD29&lt;100%,"INCUMPLIDA",IF(AD29=100%,"TERMINADA EXTEMPORÁNEA"))))</f>
        <v>TERMINADA EXTEMPORÁNEA</v>
      </c>
      <c r="AG29" s="21" t="str">
        <f>IF(AB29="","",IF(Z29&lt;P29,AF29,IF(Z29&gt;P29,AE29)))</f>
        <v>TERMINADA</v>
      </c>
      <c r="AH29" s="65" t="s">
        <v>408</v>
      </c>
      <c r="AI29" s="74" t="s">
        <v>149</v>
      </c>
      <c r="AJ29" s="47"/>
      <c r="AK29" s="65"/>
      <c r="AL29" s="66"/>
      <c r="AM29" s="67"/>
      <c r="AN29" s="68"/>
      <c r="AO29" s="68" t="str">
        <f t="shared" ref="AO29:AO35" si="17">IF(AL29="","",IF(AJ29&lt;Y29,IF(AN29&lt;100%,"INCUMPLIDA",IF(AN29=100%,"TERMINADA EXTEMPORANEA"))))</f>
        <v/>
      </c>
      <c r="AP29" s="68" t="str">
        <f t="shared" ref="AP29:AP35" si="18">IF(AL29="","",IF(AJ29&gt;=Y29,IF(AN29=0%,"SIN INICIAR",IF(AN29=100%,"TERMINADA",IF(AN29&gt;0%,"EN PROCESO",IF(AN29&lt;0%,"INCUMPLIDA"))))))</f>
        <v/>
      </c>
      <c r="AQ29" s="66"/>
      <c r="AR29" s="66"/>
      <c r="AS29" s="69"/>
      <c r="AT29" s="74"/>
      <c r="AU29" s="47"/>
      <c r="AV29" s="70"/>
      <c r="AW29" s="66"/>
      <c r="AX29" s="67" t="str">
        <f t="shared" si="1"/>
        <v/>
      </c>
      <c r="AY29" s="71" t="str">
        <f t="shared" si="2"/>
        <v/>
      </c>
      <c r="AZ29" s="66" t="str">
        <f t="shared" ref="AZ29:AZ34" si="19">IF(AW29="","",IF(AU29&lt;P29,IF(AY29&lt;100%,"INCUMPLIDA",IF(AY29=100%,"TERMINADA EXTEMPORÁNEA"))))</f>
        <v/>
      </c>
      <c r="BA29" s="66" t="str">
        <f t="shared" ref="BA29:BA34" si="20">IF(AW29="","",IF(AU29&gt;=P29,IF(AY29=0%,"SIN INICIAR",IF(AY29=100%,"TERMINADA",IF(AY29&gt;0%,"EN PROCESO",IF(AY29&lt;0%,"INCUMPLIDA"))))))</f>
        <v/>
      </c>
      <c r="BB29" s="66" t="str">
        <f t="shared" ref="BB29:BB34" si="21">IF(AW29="","",IF(AU29&gt;P29,BA29,IF(AU29&gt;P29,AZ29)))</f>
        <v/>
      </c>
      <c r="BC29" s="69"/>
      <c r="BD29" s="74"/>
      <c r="BE29" s="49" t="str">
        <f t="shared" ref="BE29:BE34" si="22">IF(AD29="","",IF(OR(AD29=100%),"CUMPLIDA","PENDIENTE"))</f>
        <v>CUMPLIDA</v>
      </c>
      <c r="BF29" s="20" t="s">
        <v>406</v>
      </c>
      <c r="BG29" s="31" t="s">
        <v>144</v>
      </c>
      <c r="BH29" s="42"/>
    </row>
    <row r="30" spans="1:60" s="19" customFormat="1" ht="191.25" x14ac:dyDescent="0.25">
      <c r="A30" s="33">
        <v>75</v>
      </c>
      <c r="B30" s="23">
        <v>43370</v>
      </c>
      <c r="C30" s="20" t="s">
        <v>15</v>
      </c>
      <c r="D30" s="20" t="s">
        <v>150</v>
      </c>
      <c r="E30" s="23">
        <v>43370</v>
      </c>
      <c r="F30" s="24" t="s">
        <v>163</v>
      </c>
      <c r="G30" s="35" t="s">
        <v>252</v>
      </c>
      <c r="H30" s="41" t="s">
        <v>179</v>
      </c>
      <c r="I30" s="27" t="s">
        <v>201</v>
      </c>
      <c r="J30" s="24">
        <v>1</v>
      </c>
      <c r="K30" s="21" t="s">
        <v>36</v>
      </c>
      <c r="L30" s="24" t="s">
        <v>214</v>
      </c>
      <c r="M30" s="24" t="s">
        <v>227</v>
      </c>
      <c r="N30" s="25">
        <v>1</v>
      </c>
      <c r="O30" s="26">
        <v>43374</v>
      </c>
      <c r="P30" s="26">
        <v>43733</v>
      </c>
      <c r="Q30" s="31" t="s">
        <v>234</v>
      </c>
      <c r="R30" s="20" t="s">
        <v>239</v>
      </c>
      <c r="S30" s="35" t="s">
        <v>239</v>
      </c>
      <c r="T30" s="47">
        <v>43830</v>
      </c>
      <c r="U30" s="69" t="s">
        <v>295</v>
      </c>
      <c r="V30" s="85">
        <v>1</v>
      </c>
      <c r="W30" s="52" t="s">
        <v>258</v>
      </c>
      <c r="X30" s="52" t="s">
        <v>144</v>
      </c>
      <c r="Y30" s="40" t="s">
        <v>149</v>
      </c>
      <c r="Z30" s="47">
        <v>43951</v>
      </c>
      <c r="AA30" s="65" t="s">
        <v>390</v>
      </c>
      <c r="AB30" s="66">
        <v>1</v>
      </c>
      <c r="AC30" s="52">
        <f t="shared" si="0"/>
        <v>1</v>
      </c>
      <c r="AD30" s="94">
        <f t="shared" si="15"/>
        <v>1</v>
      </c>
      <c r="AE30" s="31" t="str">
        <f>IF(AB30="","",IF(Z30&gt;P30,IF(AD30=0%,"SIN INICIAR",IF(AD30=100%,"TERMINADA",IF(AD30&gt;0%,"EN PROCESO")))))</f>
        <v>TERMINADA</v>
      </c>
      <c r="AF30" s="31" t="str">
        <f t="shared" ref="AF30" si="23">IF(AB30="","",IF(Z30&gt;P30,IF(AD30&lt;100%,"INCUMPLIDA",IF(AD30=100%,"TERMINADA EXTEMPORÁNEA"))))</f>
        <v>TERMINADA EXTEMPORÁNEA</v>
      </c>
      <c r="AG30" s="21" t="str">
        <f>IF(AB30="","",IF(Z30&lt;P30,AF30,IF(Z30&gt;P30,AE30)))</f>
        <v>TERMINADA</v>
      </c>
      <c r="AH30" s="65" t="s">
        <v>449</v>
      </c>
      <c r="AI30" s="74" t="s">
        <v>149</v>
      </c>
      <c r="AJ30" s="47"/>
      <c r="AK30" s="65"/>
      <c r="AL30" s="66"/>
      <c r="AM30" s="67"/>
      <c r="AN30" s="68"/>
      <c r="AO30" s="68" t="str">
        <f t="shared" si="17"/>
        <v/>
      </c>
      <c r="AP30" s="68" t="str">
        <f t="shared" si="18"/>
        <v/>
      </c>
      <c r="AQ30" s="66"/>
      <c r="AR30" s="66"/>
      <c r="AS30" s="69"/>
      <c r="AT30" s="74"/>
      <c r="AU30" s="47"/>
      <c r="AV30" s="70"/>
      <c r="AW30" s="66"/>
      <c r="AX30" s="67" t="str">
        <f t="shared" si="1"/>
        <v/>
      </c>
      <c r="AY30" s="71" t="str">
        <f t="shared" si="2"/>
        <v/>
      </c>
      <c r="AZ30" s="66" t="str">
        <f t="shared" si="19"/>
        <v/>
      </c>
      <c r="BA30" s="66" t="str">
        <f t="shared" si="20"/>
        <v/>
      </c>
      <c r="BB30" s="66" t="str">
        <f t="shared" si="21"/>
        <v/>
      </c>
      <c r="BC30" s="69"/>
      <c r="BD30" s="74"/>
      <c r="BE30" s="49" t="str">
        <f t="shared" si="22"/>
        <v>CUMPLIDA</v>
      </c>
      <c r="BF30" s="20" t="s">
        <v>448</v>
      </c>
      <c r="BG30" s="20" t="s">
        <v>144</v>
      </c>
      <c r="BH30" s="42"/>
    </row>
    <row r="31" spans="1:60" s="19" customFormat="1" ht="168.75" x14ac:dyDescent="0.25">
      <c r="A31" s="33">
        <v>80</v>
      </c>
      <c r="B31" s="23">
        <v>43370</v>
      </c>
      <c r="C31" s="20" t="s">
        <v>15</v>
      </c>
      <c r="D31" s="20" t="s">
        <v>150</v>
      </c>
      <c r="E31" s="23">
        <v>43370</v>
      </c>
      <c r="F31" s="24" t="s">
        <v>164</v>
      </c>
      <c r="G31" s="35" t="s">
        <v>253</v>
      </c>
      <c r="H31" s="41" t="s">
        <v>180</v>
      </c>
      <c r="I31" s="27" t="s">
        <v>202</v>
      </c>
      <c r="J31" s="24">
        <v>1</v>
      </c>
      <c r="K31" s="21" t="s">
        <v>36</v>
      </c>
      <c r="L31" s="24" t="s">
        <v>216</v>
      </c>
      <c r="M31" s="24" t="s">
        <v>230</v>
      </c>
      <c r="N31" s="25">
        <v>1</v>
      </c>
      <c r="O31" s="26">
        <v>43374</v>
      </c>
      <c r="P31" s="26">
        <v>43733</v>
      </c>
      <c r="Q31" s="31" t="s">
        <v>234</v>
      </c>
      <c r="R31" s="20" t="s">
        <v>239</v>
      </c>
      <c r="S31" s="35" t="s">
        <v>239</v>
      </c>
      <c r="T31" s="47">
        <v>43830</v>
      </c>
      <c r="U31" s="69" t="s">
        <v>281</v>
      </c>
      <c r="V31" s="85">
        <v>1</v>
      </c>
      <c r="W31" s="52" t="s">
        <v>258</v>
      </c>
      <c r="X31" s="52" t="s">
        <v>144</v>
      </c>
      <c r="Y31" s="40" t="s">
        <v>149</v>
      </c>
      <c r="Z31" s="47">
        <v>43951</v>
      </c>
      <c r="AA31" s="65" t="s">
        <v>390</v>
      </c>
      <c r="AB31" s="66">
        <v>1</v>
      </c>
      <c r="AC31" s="52">
        <f t="shared" si="0"/>
        <v>1</v>
      </c>
      <c r="AD31" s="94">
        <f t="shared" si="15"/>
        <v>1</v>
      </c>
      <c r="AE31" s="31" t="str">
        <f>IF(AB31="","",IF(Z31&gt;P31,IF(AD31=0%,"SIN INICIAR",IF(AD31=100%,"TERMINADA",IF(AD31&gt;0%,"EN PROCESO")))))</f>
        <v>TERMINADA</v>
      </c>
      <c r="AF31" s="31" t="str">
        <f t="shared" ref="AF31" si="24">IF(AB31="","",IF(Z31&gt;P31,IF(AD31&lt;100%,"INCUMPLIDA",IF(AD31=100%,"TERMINADA EXTEMPORÁNEA"))))</f>
        <v>TERMINADA EXTEMPORÁNEA</v>
      </c>
      <c r="AG31" s="21" t="str">
        <f>IF(AB31="","",IF(Z31&lt;P31,AF31,IF(Z31&gt;P31,AE31)))</f>
        <v>TERMINADA</v>
      </c>
      <c r="AH31" s="65" t="s">
        <v>408</v>
      </c>
      <c r="AI31" s="74" t="s">
        <v>149</v>
      </c>
      <c r="AJ31" s="47"/>
      <c r="AK31" s="65"/>
      <c r="AL31" s="66"/>
      <c r="AM31" s="67"/>
      <c r="AN31" s="68"/>
      <c r="AO31" s="68" t="str">
        <f t="shared" si="17"/>
        <v/>
      </c>
      <c r="AP31" s="68" t="str">
        <f t="shared" si="18"/>
        <v/>
      </c>
      <c r="AQ31" s="66"/>
      <c r="AR31" s="66"/>
      <c r="AS31" s="69"/>
      <c r="AT31" s="74"/>
      <c r="AU31" s="47"/>
      <c r="AV31" s="70"/>
      <c r="AW31" s="66"/>
      <c r="AX31" s="67" t="str">
        <f t="shared" si="1"/>
        <v/>
      </c>
      <c r="AY31" s="71" t="str">
        <f t="shared" si="2"/>
        <v/>
      </c>
      <c r="AZ31" s="66" t="str">
        <f t="shared" si="19"/>
        <v/>
      </c>
      <c r="BA31" s="66" t="str">
        <f t="shared" si="20"/>
        <v/>
      </c>
      <c r="BB31" s="66" t="str">
        <f t="shared" si="21"/>
        <v/>
      </c>
      <c r="BC31" s="69"/>
      <c r="BD31" s="74"/>
      <c r="BE31" s="49" t="str">
        <f t="shared" si="22"/>
        <v>CUMPLIDA</v>
      </c>
      <c r="BF31" s="20" t="s">
        <v>406</v>
      </c>
      <c r="BG31" s="31" t="s">
        <v>144</v>
      </c>
      <c r="BH31" s="42"/>
    </row>
    <row r="32" spans="1:60" s="19" customFormat="1" ht="191.25" x14ac:dyDescent="0.25">
      <c r="A32" s="33">
        <v>81</v>
      </c>
      <c r="B32" s="23">
        <v>43370</v>
      </c>
      <c r="C32" s="20" t="s">
        <v>15</v>
      </c>
      <c r="D32" s="20" t="s">
        <v>150</v>
      </c>
      <c r="E32" s="23">
        <v>43370</v>
      </c>
      <c r="F32" s="24" t="s">
        <v>164</v>
      </c>
      <c r="G32" s="35" t="s">
        <v>253</v>
      </c>
      <c r="H32" s="41" t="s">
        <v>180</v>
      </c>
      <c r="I32" s="27" t="s">
        <v>203</v>
      </c>
      <c r="J32" s="24">
        <v>1</v>
      </c>
      <c r="K32" s="21" t="s">
        <v>36</v>
      </c>
      <c r="L32" s="24" t="s">
        <v>217</v>
      </c>
      <c r="M32" s="24" t="s">
        <v>227</v>
      </c>
      <c r="N32" s="25">
        <v>0.9</v>
      </c>
      <c r="O32" s="26">
        <v>43374</v>
      </c>
      <c r="P32" s="26">
        <v>43733</v>
      </c>
      <c r="Q32" s="31" t="s">
        <v>234</v>
      </c>
      <c r="R32" s="20" t="s">
        <v>239</v>
      </c>
      <c r="S32" s="35" t="s">
        <v>239</v>
      </c>
      <c r="T32" s="47">
        <v>43830</v>
      </c>
      <c r="U32" s="69" t="s">
        <v>295</v>
      </c>
      <c r="V32" s="85">
        <v>1</v>
      </c>
      <c r="W32" s="52" t="s">
        <v>258</v>
      </c>
      <c r="X32" s="52" t="s">
        <v>144</v>
      </c>
      <c r="Y32" s="40" t="s">
        <v>149</v>
      </c>
      <c r="Z32" s="47">
        <v>43951</v>
      </c>
      <c r="AA32" s="65" t="s">
        <v>390</v>
      </c>
      <c r="AB32" s="66">
        <v>1</v>
      </c>
      <c r="AC32" s="52">
        <f t="shared" si="0"/>
        <v>1</v>
      </c>
      <c r="AD32" s="94">
        <f t="shared" si="15"/>
        <v>1</v>
      </c>
      <c r="AE32" s="31" t="str">
        <f>IF(AB32="","",IF(Z32&gt;P32,IF(AD32=0%,"SIN INICIAR",IF(AD32=100%,"TERMINADA",IF(AD32&gt;0%,"EN PROCESO")))))</f>
        <v>TERMINADA</v>
      </c>
      <c r="AF32" s="31" t="str">
        <f t="shared" ref="AF32" si="25">IF(AB32="","",IF(Z32&gt;P32,IF(AD32&lt;100%,"INCUMPLIDA",IF(AD32=100%,"TERMINADA EXTEMPORÁNEA"))))</f>
        <v>TERMINADA EXTEMPORÁNEA</v>
      </c>
      <c r="AG32" s="21" t="str">
        <f>IF(AB32="","",IF(Z32&lt;P32,AF32,IF(Z32&gt;P32,AE32)))</f>
        <v>TERMINADA</v>
      </c>
      <c r="AH32" s="65" t="s">
        <v>449</v>
      </c>
      <c r="AI32" s="74" t="s">
        <v>149</v>
      </c>
      <c r="AJ32" s="47"/>
      <c r="AK32" s="65"/>
      <c r="AL32" s="66"/>
      <c r="AM32" s="67"/>
      <c r="AN32" s="68"/>
      <c r="AO32" s="68" t="str">
        <f t="shared" si="17"/>
        <v/>
      </c>
      <c r="AP32" s="68" t="str">
        <f t="shared" si="18"/>
        <v/>
      </c>
      <c r="AQ32" s="66"/>
      <c r="AR32" s="66"/>
      <c r="AS32" s="69"/>
      <c r="AT32" s="74"/>
      <c r="AU32" s="47"/>
      <c r="AV32" s="70"/>
      <c r="AW32" s="66"/>
      <c r="AX32" s="67" t="str">
        <f t="shared" si="1"/>
        <v/>
      </c>
      <c r="AY32" s="71" t="str">
        <f t="shared" si="2"/>
        <v/>
      </c>
      <c r="AZ32" s="66" t="str">
        <f t="shared" si="19"/>
        <v/>
      </c>
      <c r="BA32" s="66" t="str">
        <f t="shared" si="20"/>
        <v/>
      </c>
      <c r="BB32" s="66" t="str">
        <f t="shared" si="21"/>
        <v/>
      </c>
      <c r="BC32" s="69"/>
      <c r="BD32" s="74"/>
      <c r="BE32" s="49" t="str">
        <f t="shared" si="22"/>
        <v>CUMPLIDA</v>
      </c>
      <c r="BF32" s="20" t="s">
        <v>448</v>
      </c>
      <c r="BG32" s="20" t="s">
        <v>144</v>
      </c>
      <c r="BH32" s="42"/>
    </row>
    <row r="33" spans="1:60" s="19" customFormat="1" ht="168.75" x14ac:dyDescent="0.25">
      <c r="A33" s="33">
        <v>83</v>
      </c>
      <c r="B33" s="23">
        <v>43370</v>
      </c>
      <c r="C33" s="20" t="s">
        <v>15</v>
      </c>
      <c r="D33" s="20" t="s">
        <v>150</v>
      </c>
      <c r="E33" s="23">
        <v>43370</v>
      </c>
      <c r="F33" s="24" t="s">
        <v>165</v>
      </c>
      <c r="G33" s="35" t="s">
        <v>254</v>
      </c>
      <c r="H33" s="41" t="s">
        <v>181</v>
      </c>
      <c r="I33" s="27" t="s">
        <v>202</v>
      </c>
      <c r="J33" s="24">
        <v>1</v>
      </c>
      <c r="K33" s="21" t="s">
        <v>36</v>
      </c>
      <c r="L33" s="24" t="s">
        <v>216</v>
      </c>
      <c r="M33" s="24" t="s">
        <v>230</v>
      </c>
      <c r="N33" s="25">
        <v>1</v>
      </c>
      <c r="O33" s="26">
        <v>43374</v>
      </c>
      <c r="P33" s="26">
        <v>43733</v>
      </c>
      <c r="Q33" s="31" t="s">
        <v>234</v>
      </c>
      <c r="R33" s="20" t="s">
        <v>239</v>
      </c>
      <c r="S33" s="35" t="s">
        <v>239</v>
      </c>
      <c r="T33" s="47">
        <v>43830</v>
      </c>
      <c r="U33" s="69" t="s">
        <v>281</v>
      </c>
      <c r="V33" s="85">
        <v>1</v>
      </c>
      <c r="W33" s="52" t="s">
        <v>258</v>
      </c>
      <c r="X33" s="52" t="s">
        <v>144</v>
      </c>
      <c r="Y33" s="40" t="s">
        <v>149</v>
      </c>
      <c r="Z33" s="47">
        <v>43951</v>
      </c>
      <c r="AA33" s="65" t="s">
        <v>390</v>
      </c>
      <c r="AB33" s="66">
        <v>1</v>
      </c>
      <c r="AC33" s="52">
        <f t="shared" si="0"/>
        <v>1</v>
      </c>
      <c r="AD33" s="94">
        <f t="shared" si="15"/>
        <v>1</v>
      </c>
      <c r="AE33" s="31" t="str">
        <f t="shared" ref="AE33:AE34" si="26">IF(AB33="","",IF(Z33&gt;P33,IF(AD33=0%,"SIN INICIAR",IF(AD33=100%,"TERMINADA",IF(AD33&gt;0%,"EN PROCESO")))))</f>
        <v>TERMINADA</v>
      </c>
      <c r="AF33" s="31" t="str">
        <f t="shared" ref="AF33:AF34" si="27">IF(AB33="","",IF(Z33&gt;P33,IF(AD33&lt;100%,"INCUMPLIDA",IF(AD33=100%,"TERMINADA EXTEMPORÁNEA"))))</f>
        <v>TERMINADA EXTEMPORÁNEA</v>
      </c>
      <c r="AG33" s="21" t="str">
        <f t="shared" ref="AG33:AG34" si="28">IF(AB33="","",IF(Z33&lt;P33,AF33,IF(Z33&gt;P33,AE33)))</f>
        <v>TERMINADA</v>
      </c>
      <c r="AH33" s="65" t="s">
        <v>408</v>
      </c>
      <c r="AI33" s="74" t="s">
        <v>149</v>
      </c>
      <c r="AJ33" s="47"/>
      <c r="AK33" s="65"/>
      <c r="AL33" s="66"/>
      <c r="AM33" s="67"/>
      <c r="AN33" s="68"/>
      <c r="AO33" s="68" t="str">
        <f t="shared" si="17"/>
        <v/>
      </c>
      <c r="AP33" s="68" t="str">
        <f t="shared" si="18"/>
        <v/>
      </c>
      <c r="AQ33" s="66"/>
      <c r="AR33" s="66"/>
      <c r="AS33" s="69"/>
      <c r="AT33" s="74"/>
      <c r="AU33" s="47"/>
      <c r="AV33" s="70"/>
      <c r="AW33" s="66"/>
      <c r="AX33" s="67" t="str">
        <f t="shared" si="1"/>
        <v/>
      </c>
      <c r="AY33" s="71" t="str">
        <f t="shared" si="2"/>
        <v/>
      </c>
      <c r="AZ33" s="66" t="str">
        <f t="shared" si="19"/>
        <v/>
      </c>
      <c r="BA33" s="66" t="str">
        <f t="shared" si="20"/>
        <v/>
      </c>
      <c r="BB33" s="66" t="str">
        <f t="shared" si="21"/>
        <v/>
      </c>
      <c r="BC33" s="69"/>
      <c r="BD33" s="74"/>
      <c r="BE33" s="49" t="str">
        <f t="shared" si="22"/>
        <v>CUMPLIDA</v>
      </c>
      <c r="BF33" s="20" t="s">
        <v>406</v>
      </c>
      <c r="BG33" s="31" t="s">
        <v>144</v>
      </c>
      <c r="BH33" s="42"/>
    </row>
    <row r="34" spans="1:60" s="19" customFormat="1" ht="191.25" x14ac:dyDescent="0.25">
      <c r="A34" s="33">
        <v>84</v>
      </c>
      <c r="B34" s="23">
        <v>43370</v>
      </c>
      <c r="C34" s="20" t="s">
        <v>15</v>
      </c>
      <c r="D34" s="20" t="s">
        <v>150</v>
      </c>
      <c r="E34" s="23">
        <v>43370</v>
      </c>
      <c r="F34" s="24" t="s">
        <v>165</v>
      </c>
      <c r="G34" s="35" t="s">
        <v>254</v>
      </c>
      <c r="H34" s="41" t="s">
        <v>181</v>
      </c>
      <c r="I34" s="27" t="s">
        <v>203</v>
      </c>
      <c r="J34" s="24">
        <v>1</v>
      </c>
      <c r="K34" s="21" t="s">
        <v>36</v>
      </c>
      <c r="L34" s="24" t="s">
        <v>217</v>
      </c>
      <c r="M34" s="24" t="s">
        <v>227</v>
      </c>
      <c r="N34" s="25">
        <v>1</v>
      </c>
      <c r="O34" s="26">
        <v>43374</v>
      </c>
      <c r="P34" s="26">
        <v>43733</v>
      </c>
      <c r="Q34" s="31" t="s">
        <v>234</v>
      </c>
      <c r="R34" s="20" t="s">
        <v>239</v>
      </c>
      <c r="S34" s="35" t="s">
        <v>239</v>
      </c>
      <c r="T34" s="47">
        <v>43830</v>
      </c>
      <c r="U34" s="69" t="s">
        <v>295</v>
      </c>
      <c r="V34" s="85">
        <v>1</v>
      </c>
      <c r="W34" s="52" t="s">
        <v>258</v>
      </c>
      <c r="X34" s="52" t="s">
        <v>144</v>
      </c>
      <c r="Y34" s="40" t="s">
        <v>149</v>
      </c>
      <c r="Z34" s="47">
        <v>43951</v>
      </c>
      <c r="AA34" s="65" t="s">
        <v>390</v>
      </c>
      <c r="AB34" s="66">
        <v>1</v>
      </c>
      <c r="AC34" s="52">
        <f t="shared" si="0"/>
        <v>1</v>
      </c>
      <c r="AD34" s="94">
        <f t="shared" si="15"/>
        <v>1</v>
      </c>
      <c r="AE34" s="31" t="str">
        <f t="shared" si="26"/>
        <v>TERMINADA</v>
      </c>
      <c r="AF34" s="31" t="str">
        <f t="shared" si="27"/>
        <v>TERMINADA EXTEMPORÁNEA</v>
      </c>
      <c r="AG34" s="21" t="str">
        <f t="shared" si="28"/>
        <v>TERMINADA</v>
      </c>
      <c r="AH34" s="65" t="s">
        <v>449</v>
      </c>
      <c r="AI34" s="74" t="s">
        <v>149</v>
      </c>
      <c r="AJ34" s="47"/>
      <c r="AK34" s="65"/>
      <c r="AL34" s="66"/>
      <c r="AM34" s="67"/>
      <c r="AN34" s="68"/>
      <c r="AO34" s="68" t="str">
        <f t="shared" si="17"/>
        <v/>
      </c>
      <c r="AP34" s="68" t="str">
        <f t="shared" si="18"/>
        <v/>
      </c>
      <c r="AQ34" s="66"/>
      <c r="AR34" s="66"/>
      <c r="AS34" s="69"/>
      <c r="AT34" s="74"/>
      <c r="AU34" s="47"/>
      <c r="AV34" s="70"/>
      <c r="AW34" s="66"/>
      <c r="AX34" s="67" t="str">
        <f t="shared" si="1"/>
        <v/>
      </c>
      <c r="AY34" s="71" t="str">
        <f t="shared" si="2"/>
        <v/>
      </c>
      <c r="AZ34" s="66" t="str">
        <f t="shared" si="19"/>
        <v/>
      </c>
      <c r="BA34" s="66" t="str">
        <f t="shared" si="20"/>
        <v/>
      </c>
      <c r="BB34" s="66" t="str">
        <f t="shared" si="21"/>
        <v/>
      </c>
      <c r="BC34" s="69"/>
      <c r="BD34" s="74"/>
      <c r="BE34" s="49" t="str">
        <f t="shared" si="22"/>
        <v>CUMPLIDA</v>
      </c>
      <c r="BF34" s="20" t="s">
        <v>448</v>
      </c>
      <c r="BG34" s="20" t="s">
        <v>144</v>
      </c>
      <c r="BH34" s="42"/>
    </row>
    <row r="35" spans="1:60" s="19" customFormat="1" ht="270" x14ac:dyDescent="0.25">
      <c r="A35" s="33">
        <v>88</v>
      </c>
      <c r="B35" s="23">
        <v>43370</v>
      </c>
      <c r="C35" s="20" t="s">
        <v>15</v>
      </c>
      <c r="D35" s="20" t="s">
        <v>150</v>
      </c>
      <c r="E35" s="23">
        <v>43370</v>
      </c>
      <c r="F35" s="24" t="s">
        <v>166</v>
      </c>
      <c r="G35" s="35" t="s">
        <v>255</v>
      </c>
      <c r="H35" s="41" t="s">
        <v>182</v>
      </c>
      <c r="I35" s="27" t="s">
        <v>204</v>
      </c>
      <c r="J35" s="24">
        <v>1</v>
      </c>
      <c r="K35" s="21" t="s">
        <v>36</v>
      </c>
      <c r="L35" s="24" t="s">
        <v>215</v>
      </c>
      <c r="M35" s="24" t="s">
        <v>231</v>
      </c>
      <c r="N35" s="25">
        <v>1</v>
      </c>
      <c r="O35" s="26">
        <v>43374</v>
      </c>
      <c r="P35" s="26">
        <v>43733</v>
      </c>
      <c r="Q35" s="31" t="s">
        <v>234</v>
      </c>
      <c r="R35" s="20" t="s">
        <v>239</v>
      </c>
      <c r="S35" s="35" t="s">
        <v>239</v>
      </c>
      <c r="T35" s="47">
        <v>43830</v>
      </c>
      <c r="U35" s="69" t="s">
        <v>294</v>
      </c>
      <c r="V35" s="85">
        <v>1</v>
      </c>
      <c r="W35" s="52" t="s">
        <v>258</v>
      </c>
      <c r="X35" s="52" t="s">
        <v>144</v>
      </c>
      <c r="Y35" s="40" t="s">
        <v>149</v>
      </c>
      <c r="Z35" s="47">
        <v>43951</v>
      </c>
      <c r="AA35" s="65" t="s">
        <v>390</v>
      </c>
      <c r="AB35" s="66">
        <v>1</v>
      </c>
      <c r="AC35" s="52">
        <f t="shared" si="0"/>
        <v>1</v>
      </c>
      <c r="AD35" s="94">
        <f t="shared" ref="AD35:AD36" si="29">IF(OR(N35="",AC35=22),"",IF(OR(N35=0,AC35=0),0,IF((AC35*100%)/N35&gt;100%,100%,(AC35*100%)/N35)))</f>
        <v>1</v>
      </c>
      <c r="AE35" s="31" t="str">
        <f>IF(AB35="","",IF(Z35&gt;P35,IF(AD35=0%,"SIN INICIAR",IF(AD35=100%,"TERMINADA",IF(AD35&gt;0%,"EN PROCESO")))))</f>
        <v>TERMINADA</v>
      </c>
      <c r="AF35" s="31" t="str">
        <f t="shared" ref="AF35" si="30">IF(AB35="","",IF(Z35&gt;P35,IF(AD35&lt;100%,"INCUMPLIDA",IF(AD35=100%,"TERMINADA EXTEMPORÁNEA"))))</f>
        <v>TERMINADA EXTEMPORÁNEA</v>
      </c>
      <c r="AG35" s="21" t="str">
        <f>IF(AB35="","",IF(Z35&lt;P35,AF35,IF(Z35&gt;P35,AE35)))</f>
        <v>TERMINADA</v>
      </c>
      <c r="AH35" s="65" t="s">
        <v>449</v>
      </c>
      <c r="AI35" s="74" t="s">
        <v>149</v>
      </c>
      <c r="AJ35" s="47"/>
      <c r="AK35" s="65"/>
      <c r="AL35" s="66"/>
      <c r="AM35" s="67"/>
      <c r="AN35" s="68"/>
      <c r="AO35" s="68" t="str">
        <f t="shared" si="17"/>
        <v/>
      </c>
      <c r="AP35" s="68" t="str">
        <f t="shared" si="18"/>
        <v/>
      </c>
      <c r="AQ35" s="66"/>
      <c r="AR35" s="66"/>
      <c r="AS35" s="69"/>
      <c r="AT35" s="74"/>
      <c r="AU35" s="47"/>
      <c r="AV35" s="70"/>
      <c r="AW35" s="66"/>
      <c r="AX35" s="67" t="str">
        <f t="shared" si="1"/>
        <v/>
      </c>
      <c r="AY35" s="71" t="str">
        <f t="shared" si="2"/>
        <v/>
      </c>
      <c r="AZ35" s="66" t="str">
        <f>IF(AW35="","",IF(AU35&lt;P35,IF(AY35&lt;100%,"INCUMPLIDA",IF(AY35=100%,"TERMINADA EXTEMPORÁNEA"))))</f>
        <v/>
      </c>
      <c r="BA35" s="66" t="str">
        <f>IF(AW35="","",IF(AU35&gt;=P35,IF(AY35=0%,"SIN INICIAR",IF(AY35=100%,"TERMINADA",IF(AY35&gt;0%,"EN PROCESO",IF(AY35&lt;0%,"INCUMPLIDA"))))))</f>
        <v/>
      </c>
      <c r="BB35" s="66" t="str">
        <f>IF(AW35="","",IF(AU35&gt;P35,BA35,IF(AU35&gt;P35,AZ35)))</f>
        <v/>
      </c>
      <c r="BC35" s="69"/>
      <c r="BD35" s="74"/>
      <c r="BE35" s="49" t="str">
        <f>IF(AD35="","",IF(OR(AD35=100%),"CUMPLIDA","PENDIENTE"))</f>
        <v>CUMPLIDA</v>
      </c>
      <c r="BF35" s="20" t="s">
        <v>448</v>
      </c>
      <c r="BG35" s="20" t="s">
        <v>144</v>
      </c>
      <c r="BH35" s="42"/>
    </row>
    <row r="36" spans="1:60" s="19" customFormat="1" ht="236.25" x14ac:dyDescent="0.25">
      <c r="A36" s="33">
        <v>89</v>
      </c>
      <c r="B36" s="23">
        <v>43370</v>
      </c>
      <c r="C36" s="20" t="s">
        <v>15</v>
      </c>
      <c r="D36" s="20" t="s">
        <v>150</v>
      </c>
      <c r="E36" s="23">
        <v>43370</v>
      </c>
      <c r="F36" s="24" t="s">
        <v>167</v>
      </c>
      <c r="G36" s="35" t="s">
        <v>256</v>
      </c>
      <c r="H36" s="41" t="s">
        <v>183</v>
      </c>
      <c r="I36" s="27" t="s">
        <v>205</v>
      </c>
      <c r="J36" s="24">
        <v>1</v>
      </c>
      <c r="K36" s="21" t="s">
        <v>36</v>
      </c>
      <c r="L36" s="24" t="s">
        <v>218</v>
      </c>
      <c r="M36" s="24" t="s">
        <v>232</v>
      </c>
      <c r="N36" s="25">
        <v>1</v>
      </c>
      <c r="O36" s="26">
        <v>43374</v>
      </c>
      <c r="P36" s="26">
        <v>43733</v>
      </c>
      <c r="Q36" s="20" t="s">
        <v>235</v>
      </c>
      <c r="R36" s="20" t="s">
        <v>240</v>
      </c>
      <c r="S36" s="35" t="s">
        <v>240</v>
      </c>
      <c r="T36" s="47">
        <v>43830</v>
      </c>
      <c r="U36" s="69" t="s">
        <v>291</v>
      </c>
      <c r="V36" s="85">
        <v>0.5</v>
      </c>
      <c r="W36" s="52" t="s">
        <v>385</v>
      </c>
      <c r="X36" s="52"/>
      <c r="Y36" s="40" t="s">
        <v>149</v>
      </c>
      <c r="Z36" s="47">
        <v>43951</v>
      </c>
      <c r="AA36" s="65" t="s">
        <v>427</v>
      </c>
      <c r="AB36" s="66">
        <v>0.5</v>
      </c>
      <c r="AC36" s="52">
        <f t="shared" si="0"/>
        <v>0.5</v>
      </c>
      <c r="AD36" s="94">
        <f t="shared" si="29"/>
        <v>0.5</v>
      </c>
      <c r="AE36" s="31" t="b">
        <f t="shared" ref="AE36" si="31">IF(AB36="","",IF(Z36&lt;P36,IF(AD36=0%,"SIN INICIAR",IF(AD36=100%,"TERMINADA",IF(AD36&gt;0%,"EN PROCESO")))))</f>
        <v>0</v>
      </c>
      <c r="AF36" s="31" t="str">
        <f t="shared" ref="AF36" si="32">IF(AB36="","",IF(Z36&gt;P36,IF(AD36&lt;100%,"INCUMPLIDA",IF(AD36=100%,"TERMINADA EXTEMPORÁNEA"))))</f>
        <v>INCUMPLIDA</v>
      </c>
      <c r="AG36" s="21" t="str">
        <f t="shared" ref="AG36" si="33">IF(AB36="","",IF(Z36&gt;P36,AF36,IF(Z36&lt;P36,AE36)))</f>
        <v>INCUMPLIDA</v>
      </c>
      <c r="AH36" s="65" t="s">
        <v>404</v>
      </c>
      <c r="AI36" s="74" t="s">
        <v>149</v>
      </c>
      <c r="AJ36" s="47"/>
      <c r="AK36" s="65"/>
      <c r="AL36" s="66"/>
      <c r="AM36" s="67"/>
      <c r="AN36" s="68"/>
      <c r="AO36" s="68" t="str">
        <f>IF(AL36="","",IF(AJ36&gt;Y36,IF(AN36&lt;100%,"INCUMPLIDA",IF(AN36=100%,"TERMINADA EXTEMPORANEA"))))</f>
        <v/>
      </c>
      <c r="AP36" s="68" t="str">
        <f>IF(AL36="","",IF(AJ36&lt;Y36,IF(AN36=0%,"SIN INICIAR",IF(AN36=100%,"TERMINADA",IF(AN36&gt;0%,"EN PROCESO",IF(AN36&lt;0%,"INCUMPLIDA"))))))</f>
        <v/>
      </c>
      <c r="AQ36" s="66"/>
      <c r="AR36" s="66"/>
      <c r="AS36" s="69"/>
      <c r="AT36" s="74"/>
      <c r="AU36" s="47"/>
      <c r="AV36" s="70"/>
      <c r="AW36" s="66"/>
      <c r="AX36" s="67" t="str">
        <f t="shared" si="1"/>
        <v/>
      </c>
      <c r="AY36" s="71" t="str">
        <f t="shared" si="2"/>
        <v/>
      </c>
      <c r="AZ36" s="66" t="str">
        <f>IF(AW36="","",IF(AU36&gt;P36,IF(AY36&lt;100%,"INCUMPLIDA",IF(AY36=100%,"TERMINADA EXTEMPORÁNEA"))))</f>
        <v/>
      </c>
      <c r="BA36" s="66" t="str">
        <f t="shared" ref="BA36:BA59" si="34">IF(AW36="","",IF(AU36&lt;P36,IF(AY36=0%,"SIN INICIAR",IF(AY36=100%,"TERMINADA",IF(AY36&gt;0%,"EN PROCESO",IF(AY36&lt;0%,"INCUMPLIDA"))))))</f>
        <v/>
      </c>
      <c r="BB36" s="66" t="str">
        <f t="shared" ref="BB36:BB59" si="35">IF(AW36="","",IF(AU36&lt;P36,BA36,IF(AU36&gt;P36,AZ36)))</f>
        <v/>
      </c>
      <c r="BC36" s="69"/>
      <c r="BD36" s="74"/>
      <c r="BE36" s="49" t="str">
        <f>IF(AD36="","",IF(OR(AD36=100%),"CUMPLIDA","PENDIENTE"))</f>
        <v>PENDIENTE</v>
      </c>
      <c r="BF36" s="20"/>
      <c r="BG36" s="20"/>
      <c r="BH36" s="42"/>
    </row>
    <row r="37" spans="1:60" s="19" customFormat="1" ht="146.25" x14ac:dyDescent="0.25">
      <c r="A37" s="33">
        <v>115</v>
      </c>
      <c r="B37" s="23">
        <v>43370</v>
      </c>
      <c r="C37" s="20" t="s">
        <v>15</v>
      </c>
      <c r="D37" s="20" t="s">
        <v>150</v>
      </c>
      <c r="E37" s="23">
        <v>43370</v>
      </c>
      <c r="F37" s="24" t="s">
        <v>168</v>
      </c>
      <c r="G37" s="35" t="s">
        <v>257</v>
      </c>
      <c r="H37" s="41" t="s">
        <v>184</v>
      </c>
      <c r="I37" s="27" t="s">
        <v>206</v>
      </c>
      <c r="J37" s="24">
        <v>11</v>
      </c>
      <c r="K37" s="21" t="s">
        <v>36</v>
      </c>
      <c r="L37" s="24" t="s">
        <v>219</v>
      </c>
      <c r="M37" s="24" t="s">
        <v>233</v>
      </c>
      <c r="N37" s="25">
        <v>1</v>
      </c>
      <c r="O37" s="26">
        <v>43374</v>
      </c>
      <c r="P37" s="26">
        <v>43733</v>
      </c>
      <c r="Q37" s="20" t="s">
        <v>148</v>
      </c>
      <c r="R37" s="20" t="s">
        <v>238</v>
      </c>
      <c r="S37" s="35" t="s">
        <v>238</v>
      </c>
      <c r="T37" s="47">
        <v>43830</v>
      </c>
      <c r="U37" s="65" t="s">
        <v>381</v>
      </c>
      <c r="V37" s="85">
        <v>1</v>
      </c>
      <c r="W37" s="21" t="s">
        <v>384</v>
      </c>
      <c r="X37" s="52" t="s">
        <v>144</v>
      </c>
      <c r="Y37" s="40" t="s">
        <v>149</v>
      </c>
      <c r="Z37" s="47">
        <v>43951</v>
      </c>
      <c r="AA37" s="65" t="s">
        <v>390</v>
      </c>
      <c r="AB37" s="66">
        <v>11</v>
      </c>
      <c r="AC37" s="52">
        <f t="shared" si="0"/>
        <v>1</v>
      </c>
      <c r="AD37" s="94">
        <f>IF(OR(N37="",AC37=22),"",IF(OR(N37=0,AC37=0),0,IF((AC37*100%)/N37&gt;100%,100%,(AC37*100%)/N37)))</f>
        <v>1</v>
      </c>
      <c r="AE37" s="31" t="b">
        <f t="shared" ref="AE37" si="36">IF(AB37="","",IF(Z37&lt;P37,IF(AD37=0%,"SIN INICIAR",IF(AD37=100%,"TERMINADA",IF(AD37&gt;0%,"EN PROCESO")))))</f>
        <v>0</v>
      </c>
      <c r="AF37" s="31" t="str">
        <f t="shared" ref="AF37" si="37">IF(AB37="","",IF(Z37&gt;P37,IF(AD37&lt;100%,"INCUMPLIDA",IF(AD37=100%,"TERMINADA EXTEMPORÁNEA"))))</f>
        <v>TERMINADA EXTEMPORÁNEA</v>
      </c>
      <c r="AG37" s="21" t="str">
        <f t="shared" ref="AG37" si="38">IF(AB37="","",IF(Z37&gt;P37,AF37,IF(Z37&lt;P37,AE37)))</f>
        <v>TERMINADA EXTEMPORÁNEA</v>
      </c>
      <c r="AH37" s="22" t="s">
        <v>418</v>
      </c>
      <c r="AI37" s="74" t="s">
        <v>386</v>
      </c>
      <c r="AJ37" s="47"/>
      <c r="AK37" s="65"/>
      <c r="AL37" s="66"/>
      <c r="AM37" s="67"/>
      <c r="AN37" s="68"/>
      <c r="AO37" s="68" t="str">
        <f>IF(AL37="","",IF(AJ37&gt;Y37,IF(AN37&lt;100%,"INCUMPLIDA",IF(AN37=100%,"TERMINADA EXTEMPORANEA"))))</f>
        <v/>
      </c>
      <c r="AP37" s="68" t="str">
        <f>IF(AL37="","",IF(#REF!&lt;Y37,IF(AN37=0%,"SIN INICIAR",IF(AN37=100%,"TERMINADA",IF(AN37&gt;0%,"EN PROCESO",IF(AN37&lt;0%,"INCUMPLIDA"))))))</f>
        <v/>
      </c>
      <c r="AQ37" s="66"/>
      <c r="AR37" s="66"/>
      <c r="AS37" s="22"/>
      <c r="AT37" s="74"/>
      <c r="AU37" s="47"/>
      <c r="AV37" s="70"/>
      <c r="AW37" s="66"/>
      <c r="AX37" s="67" t="str">
        <f t="shared" si="1"/>
        <v/>
      </c>
      <c r="AY37" s="71" t="str">
        <f t="shared" ref="AY37:AY59" si="39">IF(OR(N37="",AX37=""),"",IF(OR(N37=0,AX37=0),0,IF((AX37*100%)/N37&gt;100%,100%,(AX37*100%)/N37)))</f>
        <v/>
      </c>
      <c r="AZ37" s="66" t="str">
        <f t="shared" ref="AZ37:AZ59" si="40">IF(AW37="","",IF(AU37&gt;P37,IF(AY37&lt;100%,"INCUMPLIDA",IF(AY37=100%,"TERMINADA EXTEMPORÁNEA"))))</f>
        <v/>
      </c>
      <c r="BA37" s="66" t="str">
        <f t="shared" si="34"/>
        <v/>
      </c>
      <c r="BB37" s="66" t="str">
        <f t="shared" si="35"/>
        <v/>
      </c>
      <c r="BC37" s="65"/>
      <c r="BD37" s="74"/>
      <c r="BE37" s="49" t="str">
        <f>IF(AD37="","",IF(OR(AD37=100%),"CUMPLIDA","PENDIENTE"))</f>
        <v>CUMPLIDA</v>
      </c>
      <c r="BF37" s="20" t="s">
        <v>419</v>
      </c>
      <c r="BG37" s="20" t="s">
        <v>144</v>
      </c>
      <c r="BH37" s="42"/>
    </row>
    <row r="38" spans="1:60" s="19" customFormat="1" ht="112.5" x14ac:dyDescent="0.25">
      <c r="A38" s="75">
        <v>121</v>
      </c>
      <c r="B38" s="23">
        <v>43816</v>
      </c>
      <c r="C38" s="20" t="s">
        <v>15</v>
      </c>
      <c r="D38" s="20" t="s">
        <v>297</v>
      </c>
      <c r="E38" s="72">
        <f t="shared" ref="E38:E59" si="41">B38</f>
        <v>43816</v>
      </c>
      <c r="F38" s="31" t="s">
        <v>298</v>
      </c>
      <c r="G38" s="35" t="s">
        <v>299</v>
      </c>
      <c r="H38" s="41" t="s">
        <v>300</v>
      </c>
      <c r="I38" s="20" t="s">
        <v>301</v>
      </c>
      <c r="J38" s="31">
        <v>2</v>
      </c>
      <c r="K38" s="21" t="s">
        <v>36</v>
      </c>
      <c r="L38" s="20" t="s">
        <v>302</v>
      </c>
      <c r="M38" s="31">
        <v>1</v>
      </c>
      <c r="N38" s="25">
        <v>1</v>
      </c>
      <c r="O38" s="26">
        <v>43817</v>
      </c>
      <c r="P38" s="26">
        <v>44182</v>
      </c>
      <c r="Q38" s="20" t="s">
        <v>52</v>
      </c>
      <c r="R38" s="20" t="s">
        <v>303</v>
      </c>
      <c r="S38" s="35" t="s">
        <v>303</v>
      </c>
      <c r="T38" s="47">
        <v>43830</v>
      </c>
      <c r="U38" s="30" t="s">
        <v>376</v>
      </c>
      <c r="V38" s="85">
        <v>0</v>
      </c>
      <c r="W38" s="52" t="s">
        <v>260</v>
      </c>
      <c r="X38" s="52"/>
      <c r="Y38" s="50" t="s">
        <v>149</v>
      </c>
      <c r="Z38" s="47">
        <v>43951</v>
      </c>
      <c r="AA38" s="92" t="s">
        <v>428</v>
      </c>
      <c r="AB38" s="52">
        <v>1</v>
      </c>
      <c r="AC38" s="52">
        <f t="shared" si="0"/>
        <v>0.5</v>
      </c>
      <c r="AD38" s="94">
        <f t="shared" ref="AD38:AD39" si="42">IF(OR(N38="",AC38=22),"",IF(OR(N38=0,AC38=0),0,IF((AC38*100%)/N38&gt;100%,100%,(AC38*100%)/N38)))</f>
        <v>0.5</v>
      </c>
      <c r="AE38" s="31" t="str">
        <f t="shared" ref="AE38:AE39" si="43">IF(AB38="","",IF(Z38&lt;P38,IF(AD38=0%,"SIN INICIAR",IF(AD38=100%,"TERMINADA",IF(AD38&gt;0%,"EN PROCESO")))))</f>
        <v>EN PROCESO</v>
      </c>
      <c r="AF38" s="31" t="b">
        <f t="shared" ref="AF38:AF39" si="44">IF(AB38="","",IF(Z38&gt;P38,IF(AD38&lt;100%,"INCUMPLIDA",IF(AD38=100%,"TERMINADA EXTEMPORÁNEA"))))</f>
        <v>0</v>
      </c>
      <c r="AG38" s="21" t="str">
        <f t="shared" ref="AG38:AG39" si="45">IF(AB38="","",IF(Z38&gt;P38,AF38,IF(Z38&lt;P38,AE38)))</f>
        <v>EN PROCESO</v>
      </c>
      <c r="AH38" s="95" t="s">
        <v>441</v>
      </c>
      <c r="AI38" s="50" t="s">
        <v>386</v>
      </c>
      <c r="AJ38" s="81"/>
      <c r="AK38" s="52"/>
      <c r="AL38" s="52"/>
      <c r="AM38" s="52"/>
      <c r="AN38" s="52"/>
      <c r="AO38" s="31"/>
      <c r="AP38" s="31"/>
      <c r="AQ38" s="52"/>
      <c r="AR38" s="52"/>
      <c r="AS38" s="52"/>
      <c r="AT38" s="50"/>
      <c r="AU38" s="47"/>
      <c r="AV38" s="77"/>
      <c r="AW38" s="66"/>
      <c r="AX38" s="67" t="str">
        <f t="shared" ref="AX38:AX59" si="46">IF(AW38="","",IF(OR(J38=0,J38="",AU38=""""),"",AW38/J38))</f>
        <v/>
      </c>
      <c r="AY38" s="71" t="str">
        <f t="shared" si="39"/>
        <v/>
      </c>
      <c r="AZ38" s="66" t="str">
        <f t="shared" si="40"/>
        <v/>
      </c>
      <c r="BA38" s="66" t="str">
        <f t="shared" si="34"/>
        <v/>
      </c>
      <c r="BB38" s="66" t="str">
        <f t="shared" si="35"/>
        <v/>
      </c>
      <c r="BC38" s="78"/>
      <c r="BD38" s="42"/>
      <c r="BE38" s="49" t="str">
        <f>IF(AD38="","",IF(OR(AD38=100%),"CUMPLIDA","PENDIENTE"))</f>
        <v>PENDIENTE</v>
      </c>
      <c r="BF38" s="20"/>
      <c r="BG38" s="20"/>
      <c r="BH38" s="42"/>
    </row>
    <row r="39" spans="1:60" s="19" customFormat="1" ht="123.75" x14ac:dyDescent="0.25">
      <c r="A39" s="75">
        <v>122</v>
      </c>
      <c r="B39" s="23">
        <v>43816</v>
      </c>
      <c r="C39" s="20" t="s">
        <v>15</v>
      </c>
      <c r="D39" s="20" t="s">
        <v>297</v>
      </c>
      <c r="E39" s="72">
        <f t="shared" si="41"/>
        <v>43816</v>
      </c>
      <c r="F39" s="31" t="s">
        <v>298</v>
      </c>
      <c r="G39" s="35" t="s">
        <v>299</v>
      </c>
      <c r="H39" s="41" t="s">
        <v>300</v>
      </c>
      <c r="I39" s="20" t="s">
        <v>304</v>
      </c>
      <c r="J39" s="31">
        <v>4</v>
      </c>
      <c r="K39" s="21" t="s">
        <v>36</v>
      </c>
      <c r="L39" s="31" t="s">
        <v>305</v>
      </c>
      <c r="M39" s="31">
        <v>1</v>
      </c>
      <c r="N39" s="25">
        <v>1</v>
      </c>
      <c r="O39" s="26">
        <v>43817</v>
      </c>
      <c r="P39" s="26">
        <v>44182</v>
      </c>
      <c r="Q39" s="20" t="s">
        <v>52</v>
      </c>
      <c r="R39" s="20" t="s">
        <v>303</v>
      </c>
      <c r="S39" s="35" t="s">
        <v>303</v>
      </c>
      <c r="T39" s="47">
        <v>43830</v>
      </c>
      <c r="U39" s="78" t="s">
        <v>377</v>
      </c>
      <c r="V39" s="85">
        <v>0.25</v>
      </c>
      <c r="W39" s="52" t="s">
        <v>259</v>
      </c>
      <c r="X39" s="52"/>
      <c r="Y39" s="50" t="s">
        <v>149</v>
      </c>
      <c r="Z39" s="47">
        <v>43951</v>
      </c>
      <c r="AA39" s="92" t="s">
        <v>421</v>
      </c>
      <c r="AB39" s="52">
        <v>2</v>
      </c>
      <c r="AC39" s="52">
        <f t="shared" si="0"/>
        <v>0.5</v>
      </c>
      <c r="AD39" s="94">
        <f t="shared" si="42"/>
        <v>0.5</v>
      </c>
      <c r="AE39" s="31" t="str">
        <f t="shared" si="43"/>
        <v>EN PROCESO</v>
      </c>
      <c r="AF39" s="31" t="b">
        <f t="shared" si="44"/>
        <v>0</v>
      </c>
      <c r="AG39" s="21" t="str">
        <f t="shared" si="45"/>
        <v>EN PROCESO</v>
      </c>
      <c r="AH39" s="95" t="s">
        <v>429</v>
      </c>
      <c r="AI39" s="50" t="s">
        <v>386</v>
      </c>
      <c r="AJ39" s="81"/>
      <c r="AK39" s="52"/>
      <c r="AL39" s="52"/>
      <c r="AM39" s="52"/>
      <c r="AN39" s="52"/>
      <c r="AO39" s="31"/>
      <c r="AP39" s="31"/>
      <c r="AQ39" s="52"/>
      <c r="AR39" s="52"/>
      <c r="AS39" s="52"/>
      <c r="AT39" s="50"/>
      <c r="AU39" s="47"/>
      <c r="AV39" s="77"/>
      <c r="AW39" s="66"/>
      <c r="AX39" s="67" t="str">
        <f t="shared" si="46"/>
        <v/>
      </c>
      <c r="AY39" s="71" t="str">
        <f t="shared" si="39"/>
        <v/>
      </c>
      <c r="AZ39" s="66" t="str">
        <f t="shared" si="40"/>
        <v/>
      </c>
      <c r="BA39" s="66" t="str">
        <f t="shared" si="34"/>
        <v/>
      </c>
      <c r="BB39" s="66" t="str">
        <f t="shared" si="35"/>
        <v/>
      </c>
      <c r="BC39" s="78"/>
      <c r="BD39" s="42"/>
      <c r="BE39" s="49" t="str">
        <f>IF(AD39="","",IF(OR(AD39=100%),"CUMPLIDA","PENDIENTE"))</f>
        <v>PENDIENTE</v>
      </c>
      <c r="BF39" s="20"/>
      <c r="BG39" s="20"/>
      <c r="BH39" s="42"/>
    </row>
    <row r="40" spans="1:60" s="19" customFormat="1" ht="135" x14ac:dyDescent="0.25">
      <c r="A40" s="75">
        <v>123</v>
      </c>
      <c r="B40" s="23">
        <v>43816</v>
      </c>
      <c r="C40" s="20" t="s">
        <v>15</v>
      </c>
      <c r="D40" s="20" t="s">
        <v>297</v>
      </c>
      <c r="E40" s="72">
        <f t="shared" si="41"/>
        <v>43816</v>
      </c>
      <c r="F40" s="31" t="s">
        <v>306</v>
      </c>
      <c r="G40" s="35" t="s">
        <v>307</v>
      </c>
      <c r="H40" s="33" t="s">
        <v>308</v>
      </c>
      <c r="I40" s="20" t="s">
        <v>309</v>
      </c>
      <c r="J40" s="31">
        <v>1</v>
      </c>
      <c r="K40" s="21" t="s">
        <v>36</v>
      </c>
      <c r="L40" s="20" t="s">
        <v>310</v>
      </c>
      <c r="M40" s="31">
        <v>1</v>
      </c>
      <c r="N40" s="25">
        <v>1</v>
      </c>
      <c r="O40" s="26">
        <v>43818</v>
      </c>
      <c r="P40" s="26">
        <v>44182</v>
      </c>
      <c r="Q40" s="31" t="s">
        <v>28</v>
      </c>
      <c r="R40" s="20" t="s">
        <v>93</v>
      </c>
      <c r="S40" s="35" t="s">
        <v>93</v>
      </c>
      <c r="T40" s="47">
        <v>43830</v>
      </c>
      <c r="U40" s="78" t="s">
        <v>378</v>
      </c>
      <c r="V40" s="85">
        <v>1</v>
      </c>
      <c r="W40" s="52" t="s">
        <v>258</v>
      </c>
      <c r="X40" s="52" t="s">
        <v>144</v>
      </c>
      <c r="Y40" s="50" t="s">
        <v>149</v>
      </c>
      <c r="Z40" s="47">
        <v>43951</v>
      </c>
      <c r="AA40" s="92" t="s">
        <v>389</v>
      </c>
      <c r="AB40" s="52">
        <v>1</v>
      </c>
      <c r="AC40" s="52">
        <f>IF(AB40="","",IF(OR(J40=0,J40="",Z40=""),"",AB40/J40))</f>
        <v>1</v>
      </c>
      <c r="AD40" s="94">
        <f>IF(OR(N40="",AC40=22),"",IF(OR(N40=0,AC40=0),0,IF((AC40*100%)/N40&gt;100%,100%,(AC40*100%)/N40)))</f>
        <v>1</v>
      </c>
      <c r="AE40" s="31" t="str">
        <f>IF(AB40="","",IF(Z40&lt;P40,IF(AD40=0%,"SIN INICIAR",IF(AD40=100%,"TERMINADA",IF(AD40&gt;0%,"EN PROCESO")))))</f>
        <v>TERMINADA</v>
      </c>
      <c r="AF40" s="31" t="b">
        <f>IF(AB40="","",IF(Z40&gt;P40,IF(AD40&lt;100%,"INCUMPLIDA",IF(AD40=100%,"TERMINADA EXTEMPORÁNEA"))))</f>
        <v>0</v>
      </c>
      <c r="AG40" s="21" t="str">
        <f>IF(AB40="","",IF(Z40&gt;P40,AF40,IF(Z40&lt;P40,AE40)))</f>
        <v>TERMINADA</v>
      </c>
      <c r="AH40" s="95" t="s">
        <v>430</v>
      </c>
      <c r="AI40" s="50" t="s">
        <v>278</v>
      </c>
      <c r="AJ40" s="81"/>
      <c r="AK40" s="52"/>
      <c r="AL40" s="52"/>
      <c r="AM40" s="52"/>
      <c r="AN40" s="52"/>
      <c r="AO40" s="31"/>
      <c r="AP40" s="31"/>
      <c r="AQ40" s="52"/>
      <c r="AR40" s="52"/>
      <c r="AS40" s="52"/>
      <c r="AT40" s="50"/>
      <c r="AU40" s="47"/>
      <c r="AV40" s="77"/>
      <c r="AW40" s="66"/>
      <c r="AX40" s="67" t="str">
        <f t="shared" si="46"/>
        <v/>
      </c>
      <c r="AY40" s="71" t="str">
        <f t="shared" si="39"/>
        <v/>
      </c>
      <c r="AZ40" s="66" t="str">
        <f t="shared" si="40"/>
        <v/>
      </c>
      <c r="BA40" s="66" t="str">
        <f t="shared" si="34"/>
        <v/>
      </c>
      <c r="BB40" s="66" t="str">
        <f t="shared" si="35"/>
        <v/>
      </c>
      <c r="BC40" s="78"/>
      <c r="BD40" s="42"/>
      <c r="BE40" s="49" t="str">
        <f>IF(AD40="","",IF(OR(AD40=100%),"CUMPLIDA","PENDIENTE"))</f>
        <v>CUMPLIDA</v>
      </c>
      <c r="BF40" s="20" t="s">
        <v>391</v>
      </c>
      <c r="BG40" s="20" t="s">
        <v>145</v>
      </c>
      <c r="BH40" s="42" t="s">
        <v>433</v>
      </c>
    </row>
    <row r="41" spans="1:60" s="19" customFormat="1" ht="112.5" x14ac:dyDescent="0.25">
      <c r="A41" s="75">
        <v>124</v>
      </c>
      <c r="B41" s="23">
        <v>43816</v>
      </c>
      <c r="C41" s="20" t="s">
        <v>15</v>
      </c>
      <c r="D41" s="20" t="s">
        <v>297</v>
      </c>
      <c r="E41" s="72">
        <f t="shared" si="41"/>
        <v>43816</v>
      </c>
      <c r="F41" s="31" t="s">
        <v>311</v>
      </c>
      <c r="G41" s="35" t="s">
        <v>312</v>
      </c>
      <c r="H41" s="41" t="s">
        <v>300</v>
      </c>
      <c r="I41" s="20" t="s">
        <v>301</v>
      </c>
      <c r="J41" s="31">
        <v>2</v>
      </c>
      <c r="K41" s="21" t="s">
        <v>36</v>
      </c>
      <c r="L41" s="20" t="s">
        <v>302</v>
      </c>
      <c r="M41" s="31">
        <v>1</v>
      </c>
      <c r="N41" s="25">
        <v>1</v>
      </c>
      <c r="O41" s="26">
        <v>43817</v>
      </c>
      <c r="P41" s="26">
        <v>44182</v>
      </c>
      <c r="Q41" s="20" t="s">
        <v>52</v>
      </c>
      <c r="R41" s="20" t="s">
        <v>303</v>
      </c>
      <c r="S41" s="35" t="s">
        <v>303</v>
      </c>
      <c r="T41" s="47">
        <v>43830</v>
      </c>
      <c r="U41" s="78" t="s">
        <v>376</v>
      </c>
      <c r="V41" s="85">
        <v>0</v>
      </c>
      <c r="W41" s="52" t="s">
        <v>260</v>
      </c>
      <c r="X41" s="52"/>
      <c r="Y41" s="50" t="s">
        <v>149</v>
      </c>
      <c r="Z41" s="47">
        <v>43951</v>
      </c>
      <c r="AA41" s="92" t="s">
        <v>428</v>
      </c>
      <c r="AB41" s="52">
        <v>1</v>
      </c>
      <c r="AC41" s="52">
        <f t="shared" ref="AC41:AC42" si="47">IF(AB41="","",IF(OR(J41=0,J41="",Z41=""),"",AB41/J41))</f>
        <v>0.5</v>
      </c>
      <c r="AD41" s="94">
        <f t="shared" ref="AD41:AD42" si="48">IF(OR(N41="",AC41=22),"",IF(OR(N41=0,AC41=0),0,IF((AC41*100%)/N41&gt;100%,100%,(AC41*100%)/N41)))</f>
        <v>0.5</v>
      </c>
      <c r="AE41" s="31" t="str">
        <f t="shared" ref="AE41:AE42" si="49">IF(AB41="","",IF(Z41&lt;P41,IF(AD41=0%,"SIN INICIAR",IF(AD41=100%,"TERMINADA",IF(AD41&gt;0%,"EN PROCESO")))))</f>
        <v>EN PROCESO</v>
      </c>
      <c r="AF41" s="31" t="b">
        <f t="shared" ref="AF41:AF42" si="50">IF(AB41="","",IF(Z41&gt;P41,IF(AD41&lt;100%,"INCUMPLIDA",IF(AD41=100%,"TERMINADA EXTEMPORÁNEA"))))</f>
        <v>0</v>
      </c>
      <c r="AG41" s="21" t="str">
        <f t="shared" ref="AG41:AG42" si="51">IF(AB41="","",IF(Z41&gt;P41,AF41,IF(Z41&lt;P41,AE41)))</f>
        <v>EN PROCESO</v>
      </c>
      <c r="AH41" s="95" t="s">
        <v>442</v>
      </c>
      <c r="AI41" s="50" t="s">
        <v>386</v>
      </c>
      <c r="AJ41" s="81"/>
      <c r="AK41" s="52"/>
      <c r="AL41" s="52"/>
      <c r="AM41" s="52"/>
      <c r="AN41" s="52"/>
      <c r="AO41" s="31"/>
      <c r="AP41" s="31"/>
      <c r="AQ41" s="52"/>
      <c r="AR41" s="52"/>
      <c r="AS41" s="52"/>
      <c r="AT41" s="50"/>
      <c r="AU41" s="47"/>
      <c r="AV41" s="77"/>
      <c r="AW41" s="66"/>
      <c r="AX41" s="67" t="str">
        <f t="shared" si="46"/>
        <v/>
      </c>
      <c r="AY41" s="71" t="str">
        <f t="shared" si="39"/>
        <v/>
      </c>
      <c r="AZ41" s="66" t="str">
        <f t="shared" si="40"/>
        <v/>
      </c>
      <c r="BA41" s="66" t="str">
        <f t="shared" si="34"/>
        <v/>
      </c>
      <c r="BB41" s="66" t="str">
        <f t="shared" si="35"/>
        <v/>
      </c>
      <c r="BC41" s="78"/>
      <c r="BD41" s="42"/>
      <c r="BE41" s="49" t="str">
        <f>IF(AD41="","",IF(OR(AD41=100%),"CUMPLIDA","PENDIENTE"))</f>
        <v>PENDIENTE</v>
      </c>
      <c r="BF41" s="20"/>
      <c r="BG41" s="20"/>
      <c r="BH41" s="42"/>
    </row>
    <row r="42" spans="1:60" s="19" customFormat="1" ht="123.75" x14ac:dyDescent="0.25">
      <c r="A42" s="75">
        <v>125</v>
      </c>
      <c r="B42" s="23">
        <v>43816</v>
      </c>
      <c r="C42" s="20" t="s">
        <v>15</v>
      </c>
      <c r="D42" s="20" t="s">
        <v>297</v>
      </c>
      <c r="E42" s="72">
        <f t="shared" si="41"/>
        <v>43816</v>
      </c>
      <c r="F42" s="31" t="s">
        <v>311</v>
      </c>
      <c r="G42" s="35" t="s">
        <v>312</v>
      </c>
      <c r="H42" s="41" t="s">
        <v>300</v>
      </c>
      <c r="I42" s="20" t="s">
        <v>304</v>
      </c>
      <c r="J42" s="31">
        <v>4</v>
      </c>
      <c r="K42" s="21" t="s">
        <v>36</v>
      </c>
      <c r="L42" s="31" t="s">
        <v>305</v>
      </c>
      <c r="M42" s="31">
        <v>1</v>
      </c>
      <c r="N42" s="25">
        <v>1</v>
      </c>
      <c r="O42" s="26">
        <v>43817</v>
      </c>
      <c r="P42" s="26">
        <v>44182</v>
      </c>
      <c r="Q42" s="20" t="s">
        <v>52</v>
      </c>
      <c r="R42" s="20" t="s">
        <v>303</v>
      </c>
      <c r="S42" s="35" t="s">
        <v>303</v>
      </c>
      <c r="T42" s="47">
        <v>43830</v>
      </c>
      <c r="U42" s="78" t="s">
        <v>377</v>
      </c>
      <c r="V42" s="85">
        <v>0.25</v>
      </c>
      <c r="W42" s="52" t="s">
        <v>259</v>
      </c>
      <c r="X42" s="52"/>
      <c r="Y42" s="50" t="s">
        <v>149</v>
      </c>
      <c r="Z42" s="47">
        <v>43951</v>
      </c>
      <c r="AA42" s="92" t="s">
        <v>421</v>
      </c>
      <c r="AB42" s="52">
        <v>2</v>
      </c>
      <c r="AC42" s="52">
        <f t="shared" si="47"/>
        <v>0.5</v>
      </c>
      <c r="AD42" s="94">
        <f t="shared" si="48"/>
        <v>0.5</v>
      </c>
      <c r="AE42" s="31" t="str">
        <f t="shared" si="49"/>
        <v>EN PROCESO</v>
      </c>
      <c r="AF42" s="31" t="b">
        <f t="shared" si="50"/>
        <v>0</v>
      </c>
      <c r="AG42" s="21" t="str">
        <f t="shared" si="51"/>
        <v>EN PROCESO</v>
      </c>
      <c r="AH42" s="95" t="s">
        <v>429</v>
      </c>
      <c r="AI42" s="50" t="s">
        <v>386</v>
      </c>
      <c r="AJ42" s="81"/>
      <c r="AK42" s="52"/>
      <c r="AL42" s="52"/>
      <c r="AM42" s="52"/>
      <c r="AN42" s="52"/>
      <c r="AO42" s="31"/>
      <c r="AP42" s="31"/>
      <c r="AQ42" s="52"/>
      <c r="AR42" s="52"/>
      <c r="AS42" s="52"/>
      <c r="AT42" s="50"/>
      <c r="AU42" s="47"/>
      <c r="AV42" s="77"/>
      <c r="AW42" s="66"/>
      <c r="AX42" s="67" t="str">
        <f t="shared" si="46"/>
        <v/>
      </c>
      <c r="AY42" s="71" t="str">
        <f t="shared" si="39"/>
        <v/>
      </c>
      <c r="AZ42" s="66" t="str">
        <f t="shared" si="40"/>
        <v/>
      </c>
      <c r="BA42" s="66" t="str">
        <f t="shared" si="34"/>
        <v/>
      </c>
      <c r="BB42" s="66" t="str">
        <f t="shared" si="35"/>
        <v/>
      </c>
      <c r="BC42" s="78"/>
      <c r="BD42" s="42"/>
      <c r="BE42" s="49" t="str">
        <f>IF(AD42="","",IF(OR(AD42=100%),"CUMPLIDA","PENDIENTE"))</f>
        <v>PENDIENTE</v>
      </c>
      <c r="BF42" s="20"/>
      <c r="BG42" s="20"/>
      <c r="BH42" s="42"/>
    </row>
    <row r="43" spans="1:60" s="19" customFormat="1" ht="123.75" x14ac:dyDescent="0.25">
      <c r="A43" s="75">
        <v>126</v>
      </c>
      <c r="B43" s="23">
        <v>43816</v>
      </c>
      <c r="C43" s="20" t="s">
        <v>15</v>
      </c>
      <c r="D43" s="20" t="s">
        <v>297</v>
      </c>
      <c r="E43" s="72">
        <f t="shared" si="41"/>
        <v>43816</v>
      </c>
      <c r="F43" s="31" t="s">
        <v>313</v>
      </c>
      <c r="G43" s="35" t="s">
        <v>314</v>
      </c>
      <c r="H43" s="33" t="s">
        <v>315</v>
      </c>
      <c r="I43" s="20" t="s">
        <v>316</v>
      </c>
      <c r="J43" s="31">
        <v>1</v>
      </c>
      <c r="K43" s="21" t="s">
        <v>36</v>
      </c>
      <c r="L43" s="20" t="s">
        <v>320</v>
      </c>
      <c r="M43" s="31">
        <v>1</v>
      </c>
      <c r="N43" s="25">
        <v>1</v>
      </c>
      <c r="O43" s="26">
        <v>43817</v>
      </c>
      <c r="P43" s="26">
        <v>44182</v>
      </c>
      <c r="Q43" s="20" t="s">
        <v>56</v>
      </c>
      <c r="R43" s="20" t="s">
        <v>236</v>
      </c>
      <c r="S43" s="35" t="s">
        <v>236</v>
      </c>
      <c r="T43" s="47">
        <v>43830</v>
      </c>
      <c r="U43" s="78" t="s">
        <v>380</v>
      </c>
      <c r="V43" s="85">
        <v>0</v>
      </c>
      <c r="W43" s="52" t="s">
        <v>260</v>
      </c>
      <c r="X43" s="52"/>
      <c r="Y43" s="50" t="s">
        <v>149</v>
      </c>
      <c r="Z43" s="47">
        <v>43951</v>
      </c>
      <c r="AA43" s="92" t="s">
        <v>411</v>
      </c>
      <c r="AB43" s="52">
        <v>0.5</v>
      </c>
      <c r="AC43" s="52">
        <f t="shared" ref="AC43:AC59" si="52">IF(AB43="","",IF(OR(J43=0,J43="",Z43=""),"",AB43/J43))</f>
        <v>0.5</v>
      </c>
      <c r="AD43" s="94">
        <f t="shared" ref="AD43:AD59" si="53">IF(OR(N43="",AC43=22),"",IF(OR(N43=0,AC43=0),0,IF((AC43*100%)/N43&gt;100%,100%,(AC43*100%)/N43)))</f>
        <v>0.5</v>
      </c>
      <c r="AE43" s="31" t="str">
        <f t="shared" ref="AE43:AE59" si="54">IF(AB43="","",IF(Z43&lt;P43,IF(AD43=0%,"SIN INICIAR",IF(AD43=100%,"TERMINADA",IF(AD43&gt;0%,"EN PROCESO")))))</f>
        <v>EN PROCESO</v>
      </c>
      <c r="AF43" s="31" t="b">
        <f t="shared" ref="AF43:AF59" si="55">IF(AB43="","",IF(Z43&gt;P43,IF(AD43&lt;100%,"INCUMPLIDA",IF(AD43=100%,"TERMINADA EXTEMPORÁNEA"))))</f>
        <v>0</v>
      </c>
      <c r="AG43" s="21" t="str">
        <f t="shared" ref="AG43:AG59" si="56">IF(AB43="","",IF(Z43&gt;P43,AF43,IF(Z43&lt;P43,AE43)))</f>
        <v>EN PROCESO</v>
      </c>
      <c r="AH43" s="22" t="s">
        <v>445</v>
      </c>
      <c r="AI43" s="50" t="s">
        <v>149</v>
      </c>
      <c r="AJ43" s="81"/>
      <c r="AK43" s="52"/>
      <c r="AL43" s="52"/>
      <c r="AM43" s="52"/>
      <c r="AN43" s="52"/>
      <c r="AO43" s="31"/>
      <c r="AP43" s="31"/>
      <c r="AQ43" s="52"/>
      <c r="AR43" s="52"/>
      <c r="AS43" s="52"/>
      <c r="AT43" s="50"/>
      <c r="AU43" s="47"/>
      <c r="AV43" s="77"/>
      <c r="AW43" s="66"/>
      <c r="AX43" s="67" t="str">
        <f t="shared" si="46"/>
        <v/>
      </c>
      <c r="AY43" s="71" t="str">
        <f t="shared" si="39"/>
        <v/>
      </c>
      <c r="AZ43" s="66" t="str">
        <f t="shared" si="40"/>
        <v/>
      </c>
      <c r="BA43" s="66" t="str">
        <f t="shared" si="34"/>
        <v/>
      </c>
      <c r="BB43" s="66" t="str">
        <f t="shared" si="35"/>
        <v/>
      </c>
      <c r="BC43" s="78"/>
      <c r="BD43" s="42"/>
      <c r="BE43" s="49" t="str">
        <f>IF(AD43="","",IF(OR(AD43=100%),"CUMPLIDA","PENDIENTE"))</f>
        <v>PENDIENTE</v>
      </c>
      <c r="BF43" s="20"/>
      <c r="BG43" s="20"/>
      <c r="BH43" s="42"/>
    </row>
    <row r="44" spans="1:60" s="19" customFormat="1" ht="101.25" x14ac:dyDescent="0.25">
      <c r="A44" s="75">
        <v>127</v>
      </c>
      <c r="B44" s="23">
        <v>43816</v>
      </c>
      <c r="C44" s="20" t="s">
        <v>15</v>
      </c>
      <c r="D44" s="20" t="s">
        <v>297</v>
      </c>
      <c r="E44" s="72">
        <f t="shared" si="41"/>
        <v>43816</v>
      </c>
      <c r="F44" s="31" t="s">
        <v>313</v>
      </c>
      <c r="G44" s="35" t="s">
        <v>314</v>
      </c>
      <c r="H44" s="33" t="s">
        <v>317</v>
      </c>
      <c r="I44" s="20" t="s">
        <v>318</v>
      </c>
      <c r="J44" s="31">
        <v>1</v>
      </c>
      <c r="K44" s="21" t="s">
        <v>36</v>
      </c>
      <c r="L44" s="20" t="s">
        <v>319</v>
      </c>
      <c r="M44" s="31">
        <v>1</v>
      </c>
      <c r="N44" s="25">
        <v>1</v>
      </c>
      <c r="O44" s="26">
        <v>43817</v>
      </c>
      <c r="P44" s="26">
        <v>44182</v>
      </c>
      <c r="Q44" s="20" t="s">
        <v>56</v>
      </c>
      <c r="R44" s="20" t="s">
        <v>236</v>
      </c>
      <c r="S44" s="35" t="s">
        <v>236</v>
      </c>
      <c r="T44" s="47">
        <v>43830</v>
      </c>
      <c r="U44" s="78" t="s">
        <v>380</v>
      </c>
      <c r="V44" s="85">
        <v>0</v>
      </c>
      <c r="W44" s="52" t="s">
        <v>260</v>
      </c>
      <c r="X44" s="52"/>
      <c r="Y44" s="50" t="s">
        <v>149</v>
      </c>
      <c r="Z44" s="47">
        <v>43951</v>
      </c>
      <c r="AA44" s="92" t="s">
        <v>413</v>
      </c>
      <c r="AB44" s="52">
        <v>1</v>
      </c>
      <c r="AC44" s="52">
        <f t="shared" si="52"/>
        <v>1</v>
      </c>
      <c r="AD44" s="94">
        <f t="shared" si="53"/>
        <v>1</v>
      </c>
      <c r="AE44" s="31" t="str">
        <f t="shared" si="54"/>
        <v>TERMINADA</v>
      </c>
      <c r="AF44" s="31" t="b">
        <f t="shared" si="55"/>
        <v>0</v>
      </c>
      <c r="AG44" s="21" t="str">
        <f t="shared" si="56"/>
        <v>TERMINADA</v>
      </c>
      <c r="AH44" s="30" t="s">
        <v>414</v>
      </c>
      <c r="AI44" s="50" t="s">
        <v>149</v>
      </c>
      <c r="AJ44" s="81"/>
      <c r="AK44" s="52"/>
      <c r="AL44" s="52"/>
      <c r="AM44" s="52"/>
      <c r="AN44" s="52"/>
      <c r="AO44" s="31"/>
      <c r="AP44" s="31"/>
      <c r="AQ44" s="52"/>
      <c r="AR44" s="52"/>
      <c r="AS44" s="52"/>
      <c r="AT44" s="50"/>
      <c r="AU44" s="47"/>
      <c r="AV44" s="77"/>
      <c r="AW44" s="66"/>
      <c r="AX44" s="67" t="str">
        <f t="shared" si="46"/>
        <v/>
      </c>
      <c r="AY44" s="71" t="str">
        <f t="shared" si="39"/>
        <v/>
      </c>
      <c r="AZ44" s="66" t="str">
        <f t="shared" si="40"/>
        <v/>
      </c>
      <c r="BA44" s="66" t="str">
        <f t="shared" si="34"/>
        <v/>
      </c>
      <c r="BB44" s="66" t="str">
        <f t="shared" si="35"/>
        <v/>
      </c>
      <c r="BC44" s="78"/>
      <c r="BD44" s="42"/>
      <c r="BE44" s="49" t="str">
        <f t="shared" ref="BE44:BE47" si="57">IF(AD44="","",IF(OR(AD44=100%),"CUMPLIDA","PENDIENTE"))</f>
        <v>CUMPLIDA</v>
      </c>
      <c r="BF44" s="20" t="s">
        <v>412</v>
      </c>
      <c r="BG44" s="20" t="s">
        <v>144</v>
      </c>
      <c r="BH44" s="42"/>
    </row>
    <row r="45" spans="1:60" s="19" customFormat="1" ht="112.5" x14ac:dyDescent="0.25">
      <c r="A45" s="75">
        <v>128</v>
      </c>
      <c r="B45" s="23">
        <v>43816</v>
      </c>
      <c r="C45" s="20" t="s">
        <v>15</v>
      </c>
      <c r="D45" s="20" t="s">
        <v>297</v>
      </c>
      <c r="E45" s="72">
        <f t="shared" si="41"/>
        <v>43816</v>
      </c>
      <c r="F45" s="31" t="s">
        <v>313</v>
      </c>
      <c r="G45" s="35" t="s">
        <v>314</v>
      </c>
      <c r="H45" s="33" t="s">
        <v>321</v>
      </c>
      <c r="I45" s="20" t="s">
        <v>322</v>
      </c>
      <c r="J45" s="31">
        <v>2</v>
      </c>
      <c r="K45" s="21" t="s">
        <v>36</v>
      </c>
      <c r="L45" s="20" t="s">
        <v>323</v>
      </c>
      <c r="M45" s="31">
        <v>1</v>
      </c>
      <c r="N45" s="25">
        <v>1</v>
      </c>
      <c r="O45" s="26">
        <v>43817</v>
      </c>
      <c r="P45" s="26">
        <v>44182</v>
      </c>
      <c r="Q45" s="20" t="s">
        <v>56</v>
      </c>
      <c r="R45" s="20" t="s">
        <v>236</v>
      </c>
      <c r="S45" s="35" t="s">
        <v>236</v>
      </c>
      <c r="T45" s="47">
        <v>43830</v>
      </c>
      <c r="U45" s="78" t="s">
        <v>374</v>
      </c>
      <c r="V45" s="85">
        <v>0.5</v>
      </c>
      <c r="W45" s="52" t="s">
        <v>259</v>
      </c>
      <c r="X45" s="52"/>
      <c r="Y45" s="50" t="s">
        <v>149</v>
      </c>
      <c r="Z45" s="47">
        <v>43951</v>
      </c>
      <c r="AA45" s="92" t="s">
        <v>415</v>
      </c>
      <c r="AB45" s="52">
        <v>2</v>
      </c>
      <c r="AC45" s="52">
        <f t="shared" si="52"/>
        <v>1</v>
      </c>
      <c r="AD45" s="94">
        <f t="shared" si="53"/>
        <v>1</v>
      </c>
      <c r="AE45" s="31" t="str">
        <f t="shared" si="54"/>
        <v>TERMINADA</v>
      </c>
      <c r="AF45" s="31" t="b">
        <f t="shared" si="55"/>
        <v>0</v>
      </c>
      <c r="AG45" s="21" t="str">
        <f t="shared" si="56"/>
        <v>TERMINADA</v>
      </c>
      <c r="AH45" s="30" t="s">
        <v>447</v>
      </c>
      <c r="AI45" s="50" t="s">
        <v>149</v>
      </c>
      <c r="AJ45" s="81"/>
      <c r="AK45" s="52"/>
      <c r="AL45" s="52"/>
      <c r="AM45" s="52"/>
      <c r="AN45" s="52"/>
      <c r="AO45" s="31"/>
      <c r="AP45" s="31"/>
      <c r="AQ45" s="52"/>
      <c r="AR45" s="52"/>
      <c r="AS45" s="52"/>
      <c r="AT45" s="50"/>
      <c r="AU45" s="47"/>
      <c r="AV45" s="79"/>
      <c r="AW45" s="66"/>
      <c r="AX45" s="67" t="str">
        <f t="shared" si="46"/>
        <v/>
      </c>
      <c r="AY45" s="71" t="str">
        <f t="shared" si="39"/>
        <v/>
      </c>
      <c r="AZ45" s="66" t="str">
        <f t="shared" si="40"/>
        <v/>
      </c>
      <c r="BA45" s="66" t="str">
        <f t="shared" si="34"/>
        <v/>
      </c>
      <c r="BB45" s="66" t="str">
        <f t="shared" si="35"/>
        <v/>
      </c>
      <c r="BC45" s="78"/>
      <c r="BD45" s="42"/>
      <c r="BE45" s="49" t="str">
        <f t="shared" si="57"/>
        <v>CUMPLIDA</v>
      </c>
      <c r="BF45" s="20" t="s">
        <v>446</v>
      </c>
      <c r="BG45" s="20" t="s">
        <v>144</v>
      </c>
      <c r="BH45" s="42"/>
    </row>
    <row r="46" spans="1:60" s="19" customFormat="1" ht="123.75" x14ac:dyDescent="0.25">
      <c r="A46" s="75">
        <v>129</v>
      </c>
      <c r="B46" s="23">
        <v>43816</v>
      </c>
      <c r="C46" s="20" t="s">
        <v>15</v>
      </c>
      <c r="D46" s="20" t="s">
        <v>297</v>
      </c>
      <c r="E46" s="72">
        <f t="shared" si="41"/>
        <v>43816</v>
      </c>
      <c r="F46" s="31" t="s">
        <v>313</v>
      </c>
      <c r="G46" s="35" t="s">
        <v>314</v>
      </c>
      <c r="H46" s="33" t="s">
        <v>324</v>
      </c>
      <c r="I46" s="20" t="s">
        <v>325</v>
      </c>
      <c r="J46" s="31">
        <v>2</v>
      </c>
      <c r="K46" s="21" t="s">
        <v>36</v>
      </c>
      <c r="L46" s="20" t="s">
        <v>326</v>
      </c>
      <c r="M46" s="31">
        <v>1</v>
      </c>
      <c r="N46" s="25">
        <v>1</v>
      </c>
      <c r="O46" s="26">
        <v>43817</v>
      </c>
      <c r="P46" s="26">
        <v>44182</v>
      </c>
      <c r="Q46" s="20" t="s">
        <v>56</v>
      </c>
      <c r="R46" s="20" t="s">
        <v>236</v>
      </c>
      <c r="S46" s="35" t="s">
        <v>236</v>
      </c>
      <c r="T46" s="47">
        <v>43830</v>
      </c>
      <c r="U46" s="78" t="s">
        <v>380</v>
      </c>
      <c r="V46" s="85">
        <v>0</v>
      </c>
      <c r="W46" s="52" t="s">
        <v>260</v>
      </c>
      <c r="X46" s="52"/>
      <c r="Y46" s="50" t="s">
        <v>149</v>
      </c>
      <c r="Z46" s="47">
        <v>43951</v>
      </c>
      <c r="AA46" s="92" t="s">
        <v>416</v>
      </c>
      <c r="AB46" s="52">
        <v>0</v>
      </c>
      <c r="AC46" s="52">
        <f t="shared" si="52"/>
        <v>0</v>
      </c>
      <c r="AD46" s="94">
        <f t="shared" si="53"/>
        <v>0</v>
      </c>
      <c r="AE46" s="31" t="str">
        <f t="shared" si="54"/>
        <v>SIN INICIAR</v>
      </c>
      <c r="AF46" s="31" t="b">
        <f t="shared" si="55"/>
        <v>0</v>
      </c>
      <c r="AG46" s="21" t="str">
        <f t="shared" si="56"/>
        <v>SIN INICIAR</v>
      </c>
      <c r="AH46" s="30" t="s">
        <v>439</v>
      </c>
      <c r="AI46" s="50" t="s">
        <v>149</v>
      </c>
      <c r="AJ46" s="81"/>
      <c r="AK46" s="52"/>
      <c r="AL46" s="52"/>
      <c r="AM46" s="52"/>
      <c r="AN46" s="52"/>
      <c r="AO46" s="31"/>
      <c r="AP46" s="31"/>
      <c r="AQ46" s="52"/>
      <c r="AR46" s="52"/>
      <c r="AS46" s="52"/>
      <c r="AT46" s="50"/>
      <c r="AU46" s="47"/>
      <c r="AV46" s="77"/>
      <c r="AW46" s="66"/>
      <c r="AX46" s="67" t="str">
        <f t="shared" si="46"/>
        <v/>
      </c>
      <c r="AY46" s="71" t="str">
        <f t="shared" si="39"/>
        <v/>
      </c>
      <c r="AZ46" s="66" t="str">
        <f t="shared" si="40"/>
        <v/>
      </c>
      <c r="BA46" s="66" t="str">
        <f t="shared" si="34"/>
        <v/>
      </c>
      <c r="BB46" s="66" t="str">
        <f t="shared" si="35"/>
        <v/>
      </c>
      <c r="BC46" s="78"/>
      <c r="BD46" s="42"/>
      <c r="BE46" s="49" t="str">
        <f t="shared" si="57"/>
        <v>PENDIENTE</v>
      </c>
      <c r="BF46" s="20"/>
      <c r="BG46" s="20"/>
      <c r="BH46" s="42"/>
    </row>
    <row r="47" spans="1:60" s="19" customFormat="1" ht="101.25" x14ac:dyDescent="0.25">
      <c r="A47" s="75">
        <v>130</v>
      </c>
      <c r="B47" s="23">
        <v>43816</v>
      </c>
      <c r="C47" s="20" t="s">
        <v>15</v>
      </c>
      <c r="D47" s="20" t="s">
        <v>297</v>
      </c>
      <c r="E47" s="72">
        <f t="shared" si="41"/>
        <v>43816</v>
      </c>
      <c r="F47" s="31" t="s">
        <v>313</v>
      </c>
      <c r="G47" s="35" t="s">
        <v>314</v>
      </c>
      <c r="H47" s="33" t="s">
        <v>327</v>
      </c>
      <c r="I47" s="20" t="s">
        <v>328</v>
      </c>
      <c r="J47" s="31">
        <v>2</v>
      </c>
      <c r="K47" s="21" t="s">
        <v>36</v>
      </c>
      <c r="L47" s="20" t="s">
        <v>326</v>
      </c>
      <c r="M47" s="31">
        <v>1</v>
      </c>
      <c r="N47" s="25">
        <v>1</v>
      </c>
      <c r="O47" s="26">
        <v>43817</v>
      </c>
      <c r="P47" s="26">
        <v>44182</v>
      </c>
      <c r="Q47" s="20" t="s">
        <v>56</v>
      </c>
      <c r="R47" s="20" t="s">
        <v>236</v>
      </c>
      <c r="S47" s="35" t="s">
        <v>236</v>
      </c>
      <c r="T47" s="47">
        <v>43830</v>
      </c>
      <c r="U47" s="78" t="s">
        <v>380</v>
      </c>
      <c r="V47" s="85">
        <v>0</v>
      </c>
      <c r="W47" s="52" t="s">
        <v>260</v>
      </c>
      <c r="X47" s="52"/>
      <c r="Y47" s="50" t="s">
        <v>149</v>
      </c>
      <c r="Z47" s="47">
        <v>43951</v>
      </c>
      <c r="AA47" s="97" t="s">
        <v>417</v>
      </c>
      <c r="AB47" s="52">
        <v>0.5</v>
      </c>
      <c r="AC47" s="52">
        <f t="shared" si="52"/>
        <v>0.25</v>
      </c>
      <c r="AD47" s="94">
        <f t="shared" si="53"/>
        <v>0.25</v>
      </c>
      <c r="AE47" s="31" t="str">
        <f t="shared" si="54"/>
        <v>EN PROCESO</v>
      </c>
      <c r="AF47" s="31" t="b">
        <f t="shared" si="55"/>
        <v>0</v>
      </c>
      <c r="AG47" s="21" t="str">
        <f t="shared" si="56"/>
        <v>EN PROCESO</v>
      </c>
      <c r="AH47" s="30" t="s">
        <v>440</v>
      </c>
      <c r="AI47" s="50" t="s">
        <v>149</v>
      </c>
      <c r="AJ47" s="81"/>
      <c r="AK47" s="52"/>
      <c r="AL47" s="52"/>
      <c r="AM47" s="52"/>
      <c r="AN47" s="52"/>
      <c r="AO47" s="31"/>
      <c r="AP47" s="31"/>
      <c r="AQ47" s="52"/>
      <c r="AR47" s="52"/>
      <c r="AS47" s="52"/>
      <c r="AT47" s="50"/>
      <c r="AU47" s="47"/>
      <c r="AV47" s="77"/>
      <c r="AW47" s="66"/>
      <c r="AX47" s="67" t="str">
        <f t="shared" si="46"/>
        <v/>
      </c>
      <c r="AY47" s="71" t="str">
        <f t="shared" si="39"/>
        <v/>
      </c>
      <c r="AZ47" s="66" t="str">
        <f t="shared" si="40"/>
        <v/>
      </c>
      <c r="BA47" s="66" t="str">
        <f t="shared" si="34"/>
        <v/>
      </c>
      <c r="BB47" s="66" t="str">
        <f t="shared" si="35"/>
        <v/>
      </c>
      <c r="BC47" s="78"/>
      <c r="BD47" s="42"/>
      <c r="BE47" s="49" t="str">
        <f t="shared" si="57"/>
        <v>PENDIENTE</v>
      </c>
      <c r="BF47" s="20"/>
      <c r="BG47" s="20"/>
      <c r="BH47" s="42"/>
    </row>
    <row r="48" spans="1:60" s="19" customFormat="1" ht="78.75" x14ac:dyDescent="0.25">
      <c r="A48" s="75">
        <v>131</v>
      </c>
      <c r="B48" s="23">
        <v>43816</v>
      </c>
      <c r="C48" s="20" t="s">
        <v>15</v>
      </c>
      <c r="D48" s="20" t="s">
        <v>297</v>
      </c>
      <c r="E48" s="72">
        <f t="shared" si="41"/>
        <v>43816</v>
      </c>
      <c r="F48" s="31" t="s">
        <v>313</v>
      </c>
      <c r="G48" s="35" t="s">
        <v>314</v>
      </c>
      <c r="H48" s="33" t="s">
        <v>329</v>
      </c>
      <c r="I48" s="20" t="s">
        <v>330</v>
      </c>
      <c r="J48" s="31">
        <v>4</v>
      </c>
      <c r="K48" s="21" t="s">
        <v>36</v>
      </c>
      <c r="L48" s="20" t="s">
        <v>331</v>
      </c>
      <c r="M48" s="31">
        <v>1</v>
      </c>
      <c r="N48" s="25">
        <v>1</v>
      </c>
      <c r="O48" s="26">
        <v>43817</v>
      </c>
      <c r="P48" s="26">
        <v>44182</v>
      </c>
      <c r="Q48" s="20" t="s">
        <v>332</v>
      </c>
      <c r="R48" s="20" t="s">
        <v>333</v>
      </c>
      <c r="S48" s="35" t="s">
        <v>333</v>
      </c>
      <c r="T48" s="47">
        <v>43830</v>
      </c>
      <c r="U48" s="78" t="s">
        <v>380</v>
      </c>
      <c r="V48" s="85">
        <v>0</v>
      </c>
      <c r="W48" s="52" t="s">
        <v>260</v>
      </c>
      <c r="X48" s="52"/>
      <c r="Y48" s="50" t="s">
        <v>149</v>
      </c>
      <c r="Z48" s="47">
        <v>43951</v>
      </c>
      <c r="AA48" s="92" t="s">
        <v>400</v>
      </c>
      <c r="AB48" s="52">
        <v>2</v>
      </c>
      <c r="AC48" s="52">
        <f t="shared" si="52"/>
        <v>0.5</v>
      </c>
      <c r="AD48" s="94">
        <f t="shared" si="53"/>
        <v>0.5</v>
      </c>
      <c r="AE48" s="31" t="str">
        <f t="shared" si="54"/>
        <v>EN PROCESO</v>
      </c>
      <c r="AF48" s="31" t="b">
        <f t="shared" si="55"/>
        <v>0</v>
      </c>
      <c r="AG48" s="21" t="str">
        <f t="shared" si="56"/>
        <v>EN PROCESO</v>
      </c>
      <c r="AH48" s="204" t="s">
        <v>444</v>
      </c>
      <c r="AI48" s="74" t="s">
        <v>278</v>
      </c>
      <c r="AJ48" s="81"/>
      <c r="AK48" s="52"/>
      <c r="AL48" s="52"/>
      <c r="AM48" s="52"/>
      <c r="AN48" s="52"/>
      <c r="AO48" s="31"/>
      <c r="AP48" s="31"/>
      <c r="AQ48" s="52"/>
      <c r="AR48" s="52"/>
      <c r="AS48" s="52"/>
      <c r="AT48" s="50"/>
      <c r="AU48" s="47"/>
      <c r="AV48" s="77"/>
      <c r="AW48" s="66"/>
      <c r="AX48" s="67" t="str">
        <f t="shared" si="46"/>
        <v/>
      </c>
      <c r="AY48" s="71" t="str">
        <f t="shared" si="39"/>
        <v/>
      </c>
      <c r="AZ48" s="66" t="str">
        <f t="shared" si="40"/>
        <v/>
      </c>
      <c r="BA48" s="66" t="str">
        <f t="shared" si="34"/>
        <v/>
      </c>
      <c r="BB48" s="66" t="str">
        <f t="shared" si="35"/>
        <v/>
      </c>
      <c r="BC48" s="78"/>
      <c r="BD48" s="42"/>
      <c r="BE48" s="49" t="str">
        <f>IF(AD48="","",IF(OR(AD48=100%),"CUMPLIDA","PENDIENTE"))</f>
        <v>PENDIENTE</v>
      </c>
      <c r="BF48" s="20"/>
      <c r="BG48" s="20"/>
      <c r="BH48" s="42"/>
    </row>
    <row r="49" spans="1:60" s="19" customFormat="1" ht="78.75" x14ac:dyDescent="0.25">
      <c r="A49" s="75">
        <v>132</v>
      </c>
      <c r="B49" s="23">
        <v>43816</v>
      </c>
      <c r="C49" s="20" t="s">
        <v>15</v>
      </c>
      <c r="D49" s="20" t="s">
        <v>297</v>
      </c>
      <c r="E49" s="72">
        <f t="shared" si="41"/>
        <v>43816</v>
      </c>
      <c r="F49" s="31" t="s">
        <v>334</v>
      </c>
      <c r="G49" s="35" t="s">
        <v>335</v>
      </c>
      <c r="H49" s="33" t="s">
        <v>329</v>
      </c>
      <c r="I49" s="20" t="s">
        <v>330</v>
      </c>
      <c r="J49" s="31">
        <v>4</v>
      </c>
      <c r="K49" s="21" t="s">
        <v>36</v>
      </c>
      <c r="L49" s="20" t="s">
        <v>331</v>
      </c>
      <c r="M49" s="31">
        <v>1</v>
      </c>
      <c r="N49" s="25">
        <v>1</v>
      </c>
      <c r="O49" s="26">
        <v>43817</v>
      </c>
      <c r="P49" s="26">
        <v>44182</v>
      </c>
      <c r="Q49" s="20" t="s">
        <v>332</v>
      </c>
      <c r="R49" s="20" t="s">
        <v>333</v>
      </c>
      <c r="S49" s="35" t="s">
        <v>333</v>
      </c>
      <c r="T49" s="47">
        <v>43830</v>
      </c>
      <c r="U49" s="78" t="s">
        <v>380</v>
      </c>
      <c r="V49" s="85">
        <v>0</v>
      </c>
      <c r="W49" s="52" t="s">
        <v>260</v>
      </c>
      <c r="X49" s="52"/>
      <c r="Y49" s="50" t="s">
        <v>149</v>
      </c>
      <c r="Z49" s="47">
        <v>43951</v>
      </c>
      <c r="AA49" s="92" t="s">
        <v>400</v>
      </c>
      <c r="AB49" s="52">
        <v>2</v>
      </c>
      <c r="AC49" s="52">
        <f t="shared" si="52"/>
        <v>0.5</v>
      </c>
      <c r="AD49" s="94">
        <f t="shared" si="53"/>
        <v>0.5</v>
      </c>
      <c r="AE49" s="31" t="str">
        <f t="shared" si="54"/>
        <v>EN PROCESO</v>
      </c>
      <c r="AF49" s="31" t="b">
        <f t="shared" si="55"/>
        <v>0</v>
      </c>
      <c r="AG49" s="21" t="str">
        <f t="shared" si="56"/>
        <v>EN PROCESO</v>
      </c>
      <c r="AH49" s="204" t="s">
        <v>444</v>
      </c>
      <c r="AI49" s="74" t="s">
        <v>278</v>
      </c>
      <c r="AJ49" s="81"/>
      <c r="AK49" s="52"/>
      <c r="AL49" s="52"/>
      <c r="AM49" s="52"/>
      <c r="AN49" s="52"/>
      <c r="AO49" s="31"/>
      <c r="AP49" s="31"/>
      <c r="AQ49" s="52"/>
      <c r="AR49" s="52"/>
      <c r="AS49" s="52"/>
      <c r="AT49" s="50"/>
      <c r="AU49" s="47"/>
      <c r="AV49" s="77"/>
      <c r="AW49" s="66"/>
      <c r="AX49" s="67" t="str">
        <f t="shared" si="46"/>
        <v/>
      </c>
      <c r="AY49" s="71" t="str">
        <f t="shared" si="39"/>
        <v/>
      </c>
      <c r="AZ49" s="66" t="str">
        <f t="shared" si="40"/>
        <v/>
      </c>
      <c r="BA49" s="66" t="str">
        <f t="shared" si="34"/>
        <v/>
      </c>
      <c r="BB49" s="66" t="str">
        <f t="shared" si="35"/>
        <v/>
      </c>
      <c r="BC49" s="78"/>
      <c r="BD49" s="42"/>
      <c r="BE49" s="49" t="str">
        <f>IF(AD49="","",IF(OR(AD49=100%),"CUMPLIDA","PENDIENTE"))</f>
        <v>PENDIENTE</v>
      </c>
      <c r="BF49" s="20"/>
      <c r="BG49" s="20"/>
      <c r="BH49" s="42"/>
    </row>
    <row r="50" spans="1:60" s="19" customFormat="1" ht="135" x14ac:dyDescent="0.25">
      <c r="A50" s="75">
        <v>133</v>
      </c>
      <c r="B50" s="23">
        <v>43816</v>
      </c>
      <c r="C50" s="20" t="s">
        <v>15</v>
      </c>
      <c r="D50" s="20" t="s">
        <v>297</v>
      </c>
      <c r="E50" s="72">
        <f t="shared" si="41"/>
        <v>43816</v>
      </c>
      <c r="F50" s="31" t="s">
        <v>336</v>
      </c>
      <c r="G50" s="35" t="s">
        <v>337</v>
      </c>
      <c r="H50" s="33" t="s">
        <v>338</v>
      </c>
      <c r="I50" s="20" t="s">
        <v>339</v>
      </c>
      <c r="J50" s="31">
        <v>11</v>
      </c>
      <c r="K50" s="21" t="s">
        <v>36</v>
      </c>
      <c r="L50" s="20" t="s">
        <v>340</v>
      </c>
      <c r="M50" s="31">
        <v>1</v>
      </c>
      <c r="N50" s="25">
        <v>1</v>
      </c>
      <c r="O50" s="26">
        <v>43831</v>
      </c>
      <c r="P50" s="26">
        <v>44182</v>
      </c>
      <c r="Q50" s="20" t="s">
        <v>60</v>
      </c>
      <c r="R50" s="20" t="s">
        <v>24</v>
      </c>
      <c r="S50" s="35" t="s">
        <v>110</v>
      </c>
      <c r="T50" s="47">
        <v>43830</v>
      </c>
      <c r="U50" s="78" t="s">
        <v>380</v>
      </c>
      <c r="V50" s="85">
        <v>0</v>
      </c>
      <c r="W50" s="52" t="s">
        <v>260</v>
      </c>
      <c r="X50" s="52"/>
      <c r="Y50" s="50" t="s">
        <v>149</v>
      </c>
      <c r="Z50" s="47">
        <v>43951</v>
      </c>
      <c r="AA50" s="92" t="s">
        <v>431</v>
      </c>
      <c r="AB50" s="52">
        <v>0</v>
      </c>
      <c r="AC50" s="52">
        <f t="shared" si="52"/>
        <v>0</v>
      </c>
      <c r="AD50" s="94">
        <f t="shared" si="53"/>
        <v>0</v>
      </c>
      <c r="AE50" s="31" t="str">
        <f t="shared" si="54"/>
        <v>SIN INICIAR</v>
      </c>
      <c r="AF50" s="31" t="b">
        <f t="shared" si="55"/>
        <v>0</v>
      </c>
      <c r="AG50" s="21" t="str">
        <f t="shared" si="56"/>
        <v>SIN INICIAR</v>
      </c>
      <c r="AH50" s="95" t="s">
        <v>436</v>
      </c>
      <c r="AI50" s="50" t="s">
        <v>386</v>
      </c>
      <c r="AJ50" s="81"/>
      <c r="AK50" s="52"/>
      <c r="AL50" s="52"/>
      <c r="AM50" s="52"/>
      <c r="AN50" s="52"/>
      <c r="AO50" s="31"/>
      <c r="AP50" s="31"/>
      <c r="AQ50" s="52"/>
      <c r="AR50" s="52"/>
      <c r="AS50" s="52"/>
      <c r="AT50" s="50"/>
      <c r="AU50" s="47"/>
      <c r="AV50" s="77"/>
      <c r="AW50" s="66"/>
      <c r="AX50" s="67" t="str">
        <f t="shared" si="46"/>
        <v/>
      </c>
      <c r="AY50" s="71" t="str">
        <f t="shared" si="39"/>
        <v/>
      </c>
      <c r="AZ50" s="66" t="str">
        <f t="shared" si="40"/>
        <v/>
      </c>
      <c r="BA50" s="66" t="str">
        <f t="shared" si="34"/>
        <v/>
      </c>
      <c r="BB50" s="66" t="str">
        <f t="shared" si="35"/>
        <v/>
      </c>
      <c r="BC50" s="78"/>
      <c r="BD50" s="42"/>
      <c r="BE50" s="49" t="str">
        <f>IF(AD50="","",IF(OR(AD50=100%),"CUMPLIDA","PENDIENTE"))</f>
        <v>PENDIENTE</v>
      </c>
      <c r="BF50" s="20"/>
      <c r="BG50" s="20"/>
      <c r="BH50" s="42"/>
    </row>
    <row r="51" spans="1:60" s="19" customFormat="1" ht="123.75" x14ac:dyDescent="0.25">
      <c r="A51" s="75">
        <v>134</v>
      </c>
      <c r="B51" s="23">
        <v>43816</v>
      </c>
      <c r="C51" s="20" t="s">
        <v>15</v>
      </c>
      <c r="D51" s="20" t="s">
        <v>297</v>
      </c>
      <c r="E51" s="72">
        <f t="shared" si="41"/>
        <v>43816</v>
      </c>
      <c r="F51" s="31" t="s">
        <v>341</v>
      </c>
      <c r="G51" s="35" t="s">
        <v>342</v>
      </c>
      <c r="H51" s="33" t="s">
        <v>343</v>
      </c>
      <c r="I51" s="20" t="s">
        <v>344</v>
      </c>
      <c r="J51" s="31">
        <v>1</v>
      </c>
      <c r="K51" s="21" t="s">
        <v>36</v>
      </c>
      <c r="L51" s="20" t="s">
        <v>345</v>
      </c>
      <c r="M51" s="31">
        <v>1</v>
      </c>
      <c r="N51" s="25">
        <v>1</v>
      </c>
      <c r="O51" s="26">
        <v>43817</v>
      </c>
      <c r="P51" s="26">
        <v>44182</v>
      </c>
      <c r="Q51" s="20" t="s">
        <v>60</v>
      </c>
      <c r="R51" s="20" t="s">
        <v>24</v>
      </c>
      <c r="S51" s="35" t="s">
        <v>110</v>
      </c>
      <c r="T51" s="47">
        <v>43830</v>
      </c>
      <c r="U51" s="78" t="s">
        <v>380</v>
      </c>
      <c r="V51" s="85">
        <v>0</v>
      </c>
      <c r="W51" s="52" t="s">
        <v>260</v>
      </c>
      <c r="X51" s="52"/>
      <c r="Y51" s="50" t="s">
        <v>149</v>
      </c>
      <c r="Z51" s="47">
        <v>43951</v>
      </c>
      <c r="AA51" s="92" t="s">
        <v>420</v>
      </c>
      <c r="AB51" s="52">
        <v>1</v>
      </c>
      <c r="AC51" s="52">
        <f t="shared" si="52"/>
        <v>1</v>
      </c>
      <c r="AD51" s="94">
        <f t="shared" si="53"/>
        <v>1</v>
      </c>
      <c r="AE51" s="31" t="str">
        <f t="shared" si="54"/>
        <v>TERMINADA</v>
      </c>
      <c r="AF51" s="31" t="b">
        <f t="shared" si="55"/>
        <v>0</v>
      </c>
      <c r="AG51" s="21" t="str">
        <f t="shared" si="56"/>
        <v>TERMINADA</v>
      </c>
      <c r="AH51" s="95" t="s">
        <v>443</v>
      </c>
      <c r="AI51" s="50" t="s">
        <v>386</v>
      </c>
      <c r="AJ51" s="81"/>
      <c r="AK51" s="52"/>
      <c r="AL51" s="52"/>
      <c r="AM51" s="52"/>
      <c r="AN51" s="52"/>
      <c r="AO51" s="31"/>
      <c r="AP51" s="31"/>
      <c r="AQ51" s="52"/>
      <c r="AR51" s="52"/>
      <c r="AS51" s="52"/>
      <c r="AT51" s="50"/>
      <c r="AU51" s="47"/>
      <c r="AV51" s="77"/>
      <c r="AW51" s="66"/>
      <c r="AX51" s="67" t="str">
        <f t="shared" si="46"/>
        <v/>
      </c>
      <c r="AY51" s="71" t="str">
        <f t="shared" si="39"/>
        <v/>
      </c>
      <c r="AZ51" s="66" t="str">
        <f t="shared" si="40"/>
        <v/>
      </c>
      <c r="BA51" s="66" t="str">
        <f t="shared" si="34"/>
        <v/>
      </c>
      <c r="BB51" s="66" t="str">
        <f t="shared" si="35"/>
        <v/>
      </c>
      <c r="BC51" s="78"/>
      <c r="BD51" s="42"/>
      <c r="BE51" s="49" t="str">
        <f>IF(AD51="","",IF(OR(AD51=100%),"CUMPLIDA","PENDIENTE"))</f>
        <v>CUMPLIDA</v>
      </c>
      <c r="BF51" s="20" t="s">
        <v>450</v>
      </c>
      <c r="BG51" s="20" t="s">
        <v>144</v>
      </c>
      <c r="BH51" s="42"/>
    </row>
    <row r="52" spans="1:60" s="19" customFormat="1" ht="67.5" x14ac:dyDescent="0.25">
      <c r="A52" s="75">
        <v>135</v>
      </c>
      <c r="B52" s="23">
        <v>43816</v>
      </c>
      <c r="C52" s="20" t="s">
        <v>15</v>
      </c>
      <c r="D52" s="20" t="s">
        <v>297</v>
      </c>
      <c r="E52" s="72">
        <f t="shared" si="41"/>
        <v>43816</v>
      </c>
      <c r="F52" s="31" t="s">
        <v>341</v>
      </c>
      <c r="G52" s="35" t="s">
        <v>342</v>
      </c>
      <c r="H52" s="33" t="s">
        <v>343</v>
      </c>
      <c r="I52" s="20" t="s">
        <v>346</v>
      </c>
      <c r="J52" s="31">
        <v>1</v>
      </c>
      <c r="K52" s="21" t="s">
        <v>36</v>
      </c>
      <c r="L52" s="20" t="s">
        <v>347</v>
      </c>
      <c r="M52" s="31">
        <v>1</v>
      </c>
      <c r="N52" s="25">
        <v>1</v>
      </c>
      <c r="O52" s="26">
        <v>43826</v>
      </c>
      <c r="P52" s="26">
        <v>44182</v>
      </c>
      <c r="Q52" s="20" t="s">
        <v>332</v>
      </c>
      <c r="R52" s="20" t="s">
        <v>333</v>
      </c>
      <c r="S52" s="35" t="s">
        <v>333</v>
      </c>
      <c r="T52" s="47">
        <v>43830</v>
      </c>
      <c r="U52" s="78" t="s">
        <v>380</v>
      </c>
      <c r="V52" s="85">
        <v>0</v>
      </c>
      <c r="W52" s="52" t="s">
        <v>260</v>
      </c>
      <c r="X52" s="52"/>
      <c r="Y52" s="50" t="s">
        <v>149</v>
      </c>
      <c r="Z52" s="47">
        <v>43951</v>
      </c>
      <c r="AA52" s="92" t="s">
        <v>390</v>
      </c>
      <c r="AB52" s="52">
        <v>0</v>
      </c>
      <c r="AC52" s="52">
        <f t="shared" si="52"/>
        <v>0</v>
      </c>
      <c r="AD52" s="94">
        <f t="shared" si="53"/>
        <v>0</v>
      </c>
      <c r="AE52" s="31" t="str">
        <f t="shared" si="54"/>
        <v>SIN INICIAR</v>
      </c>
      <c r="AF52" s="31" t="b">
        <f t="shared" si="55"/>
        <v>0</v>
      </c>
      <c r="AG52" s="21" t="str">
        <f t="shared" si="56"/>
        <v>SIN INICIAR</v>
      </c>
      <c r="AH52" s="204" t="s">
        <v>401</v>
      </c>
      <c r="AI52" s="74" t="s">
        <v>278</v>
      </c>
      <c r="AJ52" s="81"/>
      <c r="AK52" s="52"/>
      <c r="AL52" s="52"/>
      <c r="AM52" s="52"/>
      <c r="AN52" s="52"/>
      <c r="AO52" s="31"/>
      <c r="AP52" s="31"/>
      <c r="AQ52" s="52"/>
      <c r="AR52" s="52"/>
      <c r="AS52" s="52"/>
      <c r="AT52" s="50"/>
      <c r="AU52" s="47"/>
      <c r="AV52" s="77"/>
      <c r="AW52" s="66"/>
      <c r="AX52" s="67" t="str">
        <f t="shared" si="46"/>
        <v/>
      </c>
      <c r="AY52" s="71" t="str">
        <f t="shared" si="39"/>
        <v/>
      </c>
      <c r="AZ52" s="66" t="str">
        <f t="shared" si="40"/>
        <v/>
      </c>
      <c r="BA52" s="66" t="str">
        <f t="shared" si="34"/>
        <v/>
      </c>
      <c r="BB52" s="66" t="str">
        <f t="shared" si="35"/>
        <v/>
      </c>
      <c r="BC52" s="78"/>
      <c r="BD52" s="42"/>
      <c r="BE52" s="49" t="str">
        <f t="shared" ref="BE52:BE56" si="58">IF(AD52="","",IF(OR(AD52=100%),"CUMPLIDA","PENDIENTE"))</f>
        <v>PENDIENTE</v>
      </c>
      <c r="BF52" s="20"/>
      <c r="BG52" s="20"/>
      <c r="BH52" s="42"/>
    </row>
    <row r="53" spans="1:60" s="19" customFormat="1" ht="101.25" x14ac:dyDescent="0.25">
      <c r="A53" s="75">
        <v>136</v>
      </c>
      <c r="B53" s="23">
        <v>43816</v>
      </c>
      <c r="C53" s="20" t="s">
        <v>15</v>
      </c>
      <c r="D53" s="20" t="s">
        <v>297</v>
      </c>
      <c r="E53" s="72">
        <f t="shared" si="41"/>
        <v>43816</v>
      </c>
      <c r="F53" s="31" t="s">
        <v>348</v>
      </c>
      <c r="G53" s="35" t="s">
        <v>349</v>
      </c>
      <c r="H53" s="33" t="s">
        <v>350</v>
      </c>
      <c r="I53" s="20" t="s">
        <v>351</v>
      </c>
      <c r="J53" s="31">
        <v>4</v>
      </c>
      <c r="K53" s="21" t="s">
        <v>36</v>
      </c>
      <c r="L53" s="20" t="s">
        <v>331</v>
      </c>
      <c r="M53" s="31">
        <v>1</v>
      </c>
      <c r="N53" s="25">
        <v>1</v>
      </c>
      <c r="O53" s="26">
        <v>43817</v>
      </c>
      <c r="P53" s="26">
        <v>44182</v>
      </c>
      <c r="Q53" s="20" t="s">
        <v>332</v>
      </c>
      <c r="R53" s="20" t="s">
        <v>333</v>
      </c>
      <c r="S53" s="35" t="s">
        <v>333</v>
      </c>
      <c r="T53" s="47">
        <v>43830</v>
      </c>
      <c r="U53" s="78" t="s">
        <v>380</v>
      </c>
      <c r="V53" s="85">
        <v>0</v>
      </c>
      <c r="W53" s="52" t="s">
        <v>260</v>
      </c>
      <c r="X53" s="52"/>
      <c r="Y53" s="50" t="s">
        <v>149</v>
      </c>
      <c r="Z53" s="47">
        <v>43951</v>
      </c>
      <c r="AA53" s="92" t="s">
        <v>400</v>
      </c>
      <c r="AB53" s="52">
        <v>2</v>
      </c>
      <c r="AC53" s="52">
        <f t="shared" si="52"/>
        <v>0.5</v>
      </c>
      <c r="AD53" s="94">
        <f t="shared" si="53"/>
        <v>0.5</v>
      </c>
      <c r="AE53" s="31" t="str">
        <f t="shared" si="54"/>
        <v>EN PROCESO</v>
      </c>
      <c r="AF53" s="31" t="b">
        <f t="shared" si="55"/>
        <v>0</v>
      </c>
      <c r="AG53" s="21" t="str">
        <f t="shared" si="56"/>
        <v>EN PROCESO</v>
      </c>
      <c r="AH53" s="204" t="s">
        <v>444</v>
      </c>
      <c r="AI53" s="74" t="s">
        <v>278</v>
      </c>
      <c r="AJ53" s="81"/>
      <c r="AK53" s="52"/>
      <c r="AL53" s="52"/>
      <c r="AM53" s="52"/>
      <c r="AN53" s="52"/>
      <c r="AO53" s="31"/>
      <c r="AP53" s="31"/>
      <c r="AQ53" s="52"/>
      <c r="AR53" s="52"/>
      <c r="AS53" s="52"/>
      <c r="AT53" s="50"/>
      <c r="AU53" s="47"/>
      <c r="AV53" s="77"/>
      <c r="AW53" s="66"/>
      <c r="AX53" s="67" t="str">
        <f t="shared" si="46"/>
        <v/>
      </c>
      <c r="AY53" s="71" t="str">
        <f t="shared" si="39"/>
        <v/>
      </c>
      <c r="AZ53" s="66" t="str">
        <f t="shared" si="40"/>
        <v/>
      </c>
      <c r="BA53" s="66" t="str">
        <f t="shared" si="34"/>
        <v/>
      </c>
      <c r="BB53" s="66" t="str">
        <f t="shared" si="35"/>
        <v/>
      </c>
      <c r="BC53" s="78"/>
      <c r="BD53" s="42"/>
      <c r="BE53" s="49" t="str">
        <f t="shared" si="58"/>
        <v>PENDIENTE</v>
      </c>
      <c r="BF53" s="20"/>
      <c r="BG53" s="20"/>
      <c r="BH53" s="42"/>
    </row>
    <row r="54" spans="1:60" s="19" customFormat="1" ht="101.25" x14ac:dyDescent="0.25">
      <c r="A54" s="75">
        <v>137</v>
      </c>
      <c r="B54" s="23">
        <v>43816</v>
      </c>
      <c r="C54" s="20" t="s">
        <v>15</v>
      </c>
      <c r="D54" s="20" t="s">
        <v>297</v>
      </c>
      <c r="E54" s="72">
        <f t="shared" si="41"/>
        <v>43816</v>
      </c>
      <c r="F54" s="31" t="s">
        <v>352</v>
      </c>
      <c r="G54" s="35" t="s">
        <v>353</v>
      </c>
      <c r="H54" s="33" t="s">
        <v>350</v>
      </c>
      <c r="I54" s="20" t="s">
        <v>351</v>
      </c>
      <c r="J54" s="31">
        <v>4</v>
      </c>
      <c r="K54" s="21" t="s">
        <v>36</v>
      </c>
      <c r="L54" s="20" t="s">
        <v>331</v>
      </c>
      <c r="M54" s="31">
        <v>1</v>
      </c>
      <c r="N54" s="25">
        <v>1</v>
      </c>
      <c r="O54" s="26">
        <v>43817</v>
      </c>
      <c r="P54" s="26">
        <v>44182</v>
      </c>
      <c r="Q54" s="20" t="s">
        <v>332</v>
      </c>
      <c r="R54" s="20" t="s">
        <v>333</v>
      </c>
      <c r="S54" s="35" t="s">
        <v>333</v>
      </c>
      <c r="T54" s="47">
        <v>43830</v>
      </c>
      <c r="U54" s="78" t="s">
        <v>380</v>
      </c>
      <c r="V54" s="85">
        <v>0</v>
      </c>
      <c r="W54" s="52" t="s">
        <v>260</v>
      </c>
      <c r="X54" s="52"/>
      <c r="Y54" s="50" t="s">
        <v>149</v>
      </c>
      <c r="Z54" s="47">
        <v>43951</v>
      </c>
      <c r="AA54" s="92" t="s">
        <v>400</v>
      </c>
      <c r="AB54" s="52">
        <v>2</v>
      </c>
      <c r="AC54" s="52">
        <f t="shared" si="52"/>
        <v>0.5</v>
      </c>
      <c r="AD54" s="94">
        <f t="shared" si="53"/>
        <v>0.5</v>
      </c>
      <c r="AE54" s="31" t="str">
        <f t="shared" si="54"/>
        <v>EN PROCESO</v>
      </c>
      <c r="AF54" s="31" t="b">
        <f t="shared" si="55"/>
        <v>0</v>
      </c>
      <c r="AG54" s="21" t="str">
        <f t="shared" si="56"/>
        <v>EN PROCESO</v>
      </c>
      <c r="AH54" s="204" t="s">
        <v>444</v>
      </c>
      <c r="AI54" s="74" t="s">
        <v>278</v>
      </c>
      <c r="AJ54" s="81"/>
      <c r="AK54" s="52"/>
      <c r="AL54" s="52"/>
      <c r="AM54" s="52"/>
      <c r="AN54" s="52"/>
      <c r="AO54" s="31"/>
      <c r="AP54" s="31"/>
      <c r="AQ54" s="52"/>
      <c r="AR54" s="52"/>
      <c r="AS54" s="52"/>
      <c r="AT54" s="50"/>
      <c r="AU54" s="47"/>
      <c r="AV54" s="77"/>
      <c r="AW54" s="66"/>
      <c r="AX54" s="67" t="str">
        <f t="shared" si="46"/>
        <v/>
      </c>
      <c r="AY54" s="71" t="str">
        <f t="shared" si="39"/>
        <v/>
      </c>
      <c r="AZ54" s="66" t="str">
        <f t="shared" si="40"/>
        <v/>
      </c>
      <c r="BA54" s="66" t="str">
        <f t="shared" si="34"/>
        <v/>
      </c>
      <c r="BB54" s="66" t="str">
        <f t="shared" si="35"/>
        <v/>
      </c>
      <c r="BC54" s="78"/>
      <c r="BD54" s="42"/>
      <c r="BE54" s="49" t="str">
        <f t="shared" si="58"/>
        <v>PENDIENTE</v>
      </c>
      <c r="BF54" s="20"/>
      <c r="BG54" s="20"/>
      <c r="BH54" s="42"/>
    </row>
    <row r="55" spans="1:60" s="19" customFormat="1" ht="101.25" x14ac:dyDescent="0.25">
      <c r="A55" s="75">
        <v>138</v>
      </c>
      <c r="B55" s="23">
        <v>43816</v>
      </c>
      <c r="C55" s="20" t="s">
        <v>15</v>
      </c>
      <c r="D55" s="20" t="s">
        <v>297</v>
      </c>
      <c r="E55" s="72">
        <f t="shared" si="41"/>
        <v>43816</v>
      </c>
      <c r="F55" s="31" t="s">
        <v>354</v>
      </c>
      <c r="G55" s="35" t="s">
        <v>355</v>
      </c>
      <c r="H55" s="33" t="s">
        <v>350</v>
      </c>
      <c r="I55" s="20" t="s">
        <v>351</v>
      </c>
      <c r="J55" s="31">
        <v>4</v>
      </c>
      <c r="K55" s="21" t="s">
        <v>36</v>
      </c>
      <c r="L55" s="20" t="s">
        <v>331</v>
      </c>
      <c r="M55" s="31">
        <v>1</v>
      </c>
      <c r="N55" s="25">
        <v>1</v>
      </c>
      <c r="O55" s="26">
        <v>43817</v>
      </c>
      <c r="P55" s="26">
        <v>44182</v>
      </c>
      <c r="Q55" s="20" t="s">
        <v>332</v>
      </c>
      <c r="R55" s="20" t="s">
        <v>333</v>
      </c>
      <c r="S55" s="35" t="s">
        <v>333</v>
      </c>
      <c r="T55" s="47">
        <v>43830</v>
      </c>
      <c r="U55" s="78" t="s">
        <v>380</v>
      </c>
      <c r="V55" s="85">
        <v>0</v>
      </c>
      <c r="W55" s="52" t="s">
        <v>260</v>
      </c>
      <c r="X55" s="52"/>
      <c r="Y55" s="50" t="s">
        <v>149</v>
      </c>
      <c r="Z55" s="47">
        <v>43951</v>
      </c>
      <c r="AA55" s="92" t="s">
        <v>400</v>
      </c>
      <c r="AB55" s="52">
        <v>2</v>
      </c>
      <c r="AC55" s="52">
        <f t="shared" si="52"/>
        <v>0.5</v>
      </c>
      <c r="AD55" s="94">
        <f t="shared" si="53"/>
        <v>0.5</v>
      </c>
      <c r="AE55" s="31" t="str">
        <f t="shared" si="54"/>
        <v>EN PROCESO</v>
      </c>
      <c r="AF55" s="31" t="b">
        <f t="shared" si="55"/>
        <v>0</v>
      </c>
      <c r="AG55" s="21" t="str">
        <f t="shared" si="56"/>
        <v>EN PROCESO</v>
      </c>
      <c r="AH55" s="204" t="s">
        <v>444</v>
      </c>
      <c r="AI55" s="74" t="s">
        <v>278</v>
      </c>
      <c r="AJ55" s="81"/>
      <c r="AK55" s="52"/>
      <c r="AL55" s="52"/>
      <c r="AM55" s="52"/>
      <c r="AN55" s="52"/>
      <c r="AO55" s="31"/>
      <c r="AP55" s="31"/>
      <c r="AQ55" s="52"/>
      <c r="AR55" s="52"/>
      <c r="AS55" s="52"/>
      <c r="AT55" s="50"/>
      <c r="AU55" s="47"/>
      <c r="AV55" s="77"/>
      <c r="AW55" s="66"/>
      <c r="AX55" s="67" t="str">
        <f t="shared" si="46"/>
        <v/>
      </c>
      <c r="AY55" s="71" t="str">
        <f t="shared" si="39"/>
        <v/>
      </c>
      <c r="AZ55" s="66" t="str">
        <f t="shared" si="40"/>
        <v/>
      </c>
      <c r="BA55" s="66" t="str">
        <f t="shared" si="34"/>
        <v/>
      </c>
      <c r="BB55" s="66" t="str">
        <f t="shared" si="35"/>
        <v/>
      </c>
      <c r="BC55" s="78"/>
      <c r="BD55" s="42"/>
      <c r="BE55" s="49" t="str">
        <f t="shared" si="58"/>
        <v>PENDIENTE</v>
      </c>
      <c r="BF55" s="20"/>
      <c r="BG55" s="20"/>
      <c r="BH55" s="42"/>
    </row>
    <row r="56" spans="1:60" s="19" customFormat="1" ht="101.25" x14ac:dyDescent="0.25">
      <c r="A56" s="75">
        <v>139</v>
      </c>
      <c r="B56" s="23">
        <v>43816</v>
      </c>
      <c r="C56" s="20" t="s">
        <v>15</v>
      </c>
      <c r="D56" s="20" t="s">
        <v>297</v>
      </c>
      <c r="E56" s="72">
        <f t="shared" si="41"/>
        <v>43816</v>
      </c>
      <c r="F56" s="31" t="s">
        <v>356</v>
      </c>
      <c r="G56" s="35" t="s">
        <v>357</v>
      </c>
      <c r="H56" s="33" t="s">
        <v>350</v>
      </c>
      <c r="I56" s="20" t="s">
        <v>351</v>
      </c>
      <c r="J56" s="31">
        <v>4</v>
      </c>
      <c r="K56" s="21" t="s">
        <v>36</v>
      </c>
      <c r="L56" s="20" t="s">
        <v>331</v>
      </c>
      <c r="M56" s="31">
        <v>1</v>
      </c>
      <c r="N56" s="25">
        <v>1</v>
      </c>
      <c r="O56" s="26">
        <v>43817</v>
      </c>
      <c r="P56" s="26">
        <v>44182</v>
      </c>
      <c r="Q56" s="20" t="s">
        <v>332</v>
      </c>
      <c r="R56" s="20" t="s">
        <v>333</v>
      </c>
      <c r="S56" s="35" t="s">
        <v>333</v>
      </c>
      <c r="T56" s="47">
        <v>43830</v>
      </c>
      <c r="U56" s="78" t="s">
        <v>380</v>
      </c>
      <c r="V56" s="85">
        <v>0</v>
      </c>
      <c r="W56" s="52" t="s">
        <v>260</v>
      </c>
      <c r="X56" s="52"/>
      <c r="Y56" s="50" t="s">
        <v>149</v>
      </c>
      <c r="Z56" s="47">
        <v>43951</v>
      </c>
      <c r="AA56" s="92" t="s">
        <v>400</v>
      </c>
      <c r="AB56" s="52">
        <v>2</v>
      </c>
      <c r="AC56" s="52">
        <f t="shared" si="52"/>
        <v>0.5</v>
      </c>
      <c r="AD56" s="94">
        <f>IF(OR(N56="",AC56=22),"",IF(OR(N56=0,AC56=0),0,IF((AC56*100%)/N56&gt;100%,100%,(AC56*100%)/N56)))</f>
        <v>0.5</v>
      </c>
      <c r="AE56" s="31" t="str">
        <f t="shared" si="54"/>
        <v>EN PROCESO</v>
      </c>
      <c r="AF56" s="31" t="b">
        <f t="shared" si="55"/>
        <v>0</v>
      </c>
      <c r="AG56" s="21" t="str">
        <f t="shared" si="56"/>
        <v>EN PROCESO</v>
      </c>
      <c r="AH56" s="204" t="s">
        <v>444</v>
      </c>
      <c r="AI56" s="74" t="s">
        <v>278</v>
      </c>
      <c r="AJ56" s="81"/>
      <c r="AK56" s="52"/>
      <c r="AL56" s="52"/>
      <c r="AM56" s="52"/>
      <c r="AN56" s="52"/>
      <c r="AO56" s="31"/>
      <c r="AP56" s="31"/>
      <c r="AQ56" s="52"/>
      <c r="AR56" s="52"/>
      <c r="AS56" s="52"/>
      <c r="AT56" s="50"/>
      <c r="AU56" s="47"/>
      <c r="AV56" s="77"/>
      <c r="AW56" s="66"/>
      <c r="AX56" s="67" t="str">
        <f t="shared" si="46"/>
        <v/>
      </c>
      <c r="AY56" s="71" t="str">
        <f t="shared" si="39"/>
        <v/>
      </c>
      <c r="AZ56" s="66" t="str">
        <f t="shared" si="40"/>
        <v/>
      </c>
      <c r="BA56" s="66" t="str">
        <f t="shared" si="34"/>
        <v/>
      </c>
      <c r="BB56" s="66" t="str">
        <f t="shared" si="35"/>
        <v/>
      </c>
      <c r="BC56" s="78"/>
      <c r="BD56" s="42"/>
      <c r="BE56" s="49" t="str">
        <f t="shared" si="58"/>
        <v>PENDIENTE</v>
      </c>
      <c r="BF56" s="20"/>
      <c r="BG56" s="20"/>
      <c r="BH56" s="42"/>
    </row>
    <row r="57" spans="1:60" s="19" customFormat="1" ht="146.25" customHeight="1" x14ac:dyDescent="0.25">
      <c r="A57" s="75">
        <v>140</v>
      </c>
      <c r="B57" s="23">
        <v>43816</v>
      </c>
      <c r="C57" s="20" t="s">
        <v>15</v>
      </c>
      <c r="D57" s="20" t="s">
        <v>297</v>
      </c>
      <c r="E57" s="72">
        <f t="shared" si="41"/>
        <v>43816</v>
      </c>
      <c r="F57" s="31" t="s">
        <v>358</v>
      </c>
      <c r="G57" s="35" t="s">
        <v>359</v>
      </c>
      <c r="H57" s="33" t="s">
        <v>360</v>
      </c>
      <c r="I57" s="20" t="s">
        <v>361</v>
      </c>
      <c r="J57" s="31">
        <v>1</v>
      </c>
      <c r="K57" s="21" t="s">
        <v>36</v>
      </c>
      <c r="L57" s="20" t="s">
        <v>362</v>
      </c>
      <c r="M57" s="31">
        <v>1</v>
      </c>
      <c r="N57" s="25">
        <v>1</v>
      </c>
      <c r="O57" s="26">
        <v>43862</v>
      </c>
      <c r="P57" s="26">
        <v>44182</v>
      </c>
      <c r="Q57" s="31" t="s">
        <v>28</v>
      </c>
      <c r="R57" s="20" t="s">
        <v>93</v>
      </c>
      <c r="S57" s="35" t="s">
        <v>93</v>
      </c>
      <c r="T57" s="47">
        <v>43830</v>
      </c>
      <c r="U57" s="78" t="s">
        <v>380</v>
      </c>
      <c r="V57" s="85">
        <v>0</v>
      </c>
      <c r="W57" s="52" t="s">
        <v>260</v>
      </c>
      <c r="X57" s="52"/>
      <c r="Y57" s="50" t="s">
        <v>149</v>
      </c>
      <c r="Z57" s="47">
        <v>43951</v>
      </c>
      <c r="AA57" s="92" t="s">
        <v>390</v>
      </c>
      <c r="AB57" s="52">
        <v>0</v>
      </c>
      <c r="AC57" s="52">
        <f t="shared" si="52"/>
        <v>0</v>
      </c>
      <c r="AD57" s="94">
        <f t="shared" si="53"/>
        <v>0</v>
      </c>
      <c r="AE57" s="31" t="str">
        <f t="shared" si="54"/>
        <v>SIN INICIAR</v>
      </c>
      <c r="AF57" s="31" t="b">
        <f t="shared" si="55"/>
        <v>0</v>
      </c>
      <c r="AG57" s="21" t="str">
        <f t="shared" si="56"/>
        <v>SIN INICIAR</v>
      </c>
      <c r="AH57" s="95" t="s">
        <v>437</v>
      </c>
      <c r="AI57" s="50" t="s">
        <v>278</v>
      </c>
      <c r="AJ57" s="81"/>
      <c r="AK57" s="52"/>
      <c r="AL57" s="52"/>
      <c r="AM57" s="52"/>
      <c r="AN57" s="52"/>
      <c r="AO57" s="31"/>
      <c r="AP57" s="31"/>
      <c r="AQ57" s="52"/>
      <c r="AR57" s="52"/>
      <c r="AS57" s="52"/>
      <c r="AT57" s="50"/>
      <c r="AU57" s="47"/>
      <c r="AV57" s="77"/>
      <c r="AW57" s="66"/>
      <c r="AX57" s="67" t="str">
        <f t="shared" si="46"/>
        <v/>
      </c>
      <c r="AY57" s="71" t="str">
        <f t="shared" si="39"/>
        <v/>
      </c>
      <c r="AZ57" s="66" t="str">
        <f t="shared" si="40"/>
        <v/>
      </c>
      <c r="BA57" s="66" t="str">
        <f t="shared" si="34"/>
        <v/>
      </c>
      <c r="BB57" s="66" t="str">
        <f t="shared" si="35"/>
        <v/>
      </c>
      <c r="BC57" s="78"/>
      <c r="BD57" s="42"/>
      <c r="BE57" s="49" t="str">
        <f>IF(AD57="","",IF(OR(AD57=100%),"CUMPLIDA","PENDIENTE"))</f>
        <v>PENDIENTE</v>
      </c>
      <c r="BF57" s="20"/>
      <c r="BG57" s="20"/>
      <c r="BH57" s="42"/>
    </row>
    <row r="58" spans="1:60" s="19" customFormat="1" ht="67.5" x14ac:dyDescent="0.25">
      <c r="A58" s="75">
        <v>141</v>
      </c>
      <c r="B58" s="23">
        <v>43816</v>
      </c>
      <c r="C58" s="20" t="s">
        <v>15</v>
      </c>
      <c r="D58" s="20" t="s">
        <v>297</v>
      </c>
      <c r="E58" s="72">
        <f t="shared" si="41"/>
        <v>43816</v>
      </c>
      <c r="F58" s="31" t="s">
        <v>363</v>
      </c>
      <c r="G58" s="35" t="s">
        <v>364</v>
      </c>
      <c r="H58" s="33" t="s">
        <v>365</v>
      </c>
      <c r="I58" s="20" t="s">
        <v>366</v>
      </c>
      <c r="J58" s="31">
        <v>1</v>
      </c>
      <c r="K58" s="21" t="s">
        <v>36</v>
      </c>
      <c r="L58" s="31" t="s">
        <v>367</v>
      </c>
      <c r="M58" s="31">
        <v>1</v>
      </c>
      <c r="N58" s="25">
        <v>1</v>
      </c>
      <c r="O58" s="26">
        <v>43831</v>
      </c>
      <c r="P58" s="26">
        <v>44182</v>
      </c>
      <c r="Q58" s="20" t="s">
        <v>368</v>
      </c>
      <c r="R58" s="20" t="s">
        <v>64</v>
      </c>
      <c r="S58" s="35" t="s">
        <v>64</v>
      </c>
      <c r="T58" s="47">
        <v>43830</v>
      </c>
      <c r="U58" s="78" t="s">
        <v>380</v>
      </c>
      <c r="V58" s="85">
        <v>0</v>
      </c>
      <c r="W58" s="52" t="s">
        <v>260</v>
      </c>
      <c r="X58" s="52"/>
      <c r="Y58" s="50" t="s">
        <v>149</v>
      </c>
      <c r="Z58" s="47">
        <v>43951</v>
      </c>
      <c r="AA58" s="95" t="s">
        <v>390</v>
      </c>
      <c r="AB58" s="52">
        <v>0</v>
      </c>
      <c r="AC58" s="52">
        <f t="shared" si="52"/>
        <v>0</v>
      </c>
      <c r="AD58" s="94">
        <f t="shared" si="53"/>
        <v>0</v>
      </c>
      <c r="AE58" s="31" t="str">
        <f t="shared" si="54"/>
        <v>SIN INICIAR</v>
      </c>
      <c r="AF58" s="31" t="b">
        <f t="shared" si="55"/>
        <v>0</v>
      </c>
      <c r="AG58" s="21" t="str">
        <f t="shared" si="56"/>
        <v>SIN INICIAR</v>
      </c>
      <c r="AH58" s="95" t="s">
        <v>425</v>
      </c>
      <c r="AI58" s="50" t="s">
        <v>424</v>
      </c>
      <c r="AJ58" s="81"/>
      <c r="AK58" s="52"/>
      <c r="AL58" s="52"/>
      <c r="AM58" s="52"/>
      <c r="AN58" s="52"/>
      <c r="AO58" s="31"/>
      <c r="AP58" s="31"/>
      <c r="AQ58" s="52"/>
      <c r="AR58" s="52"/>
      <c r="AS58" s="52"/>
      <c r="AT58" s="50"/>
      <c r="AU58" s="47"/>
      <c r="AV58" s="77"/>
      <c r="AW58" s="66"/>
      <c r="AX58" s="67" t="str">
        <f t="shared" si="46"/>
        <v/>
      </c>
      <c r="AY58" s="71" t="str">
        <f t="shared" si="39"/>
        <v/>
      </c>
      <c r="AZ58" s="66" t="str">
        <f t="shared" si="40"/>
        <v/>
      </c>
      <c r="BA58" s="66" t="str">
        <f t="shared" si="34"/>
        <v/>
      </c>
      <c r="BB58" s="66" t="str">
        <f t="shared" si="35"/>
        <v/>
      </c>
      <c r="BC58" s="78"/>
      <c r="BD58" s="42"/>
      <c r="BE58" s="49" t="str">
        <f>IF(AD58="","",IF(OR(AD58=100%),"CUMPLIDA","PENDIENTE"))</f>
        <v>PENDIENTE</v>
      </c>
      <c r="BF58" s="20"/>
      <c r="BG58" s="20"/>
      <c r="BH58" s="42"/>
    </row>
    <row r="59" spans="1:60" s="19" customFormat="1" ht="79.5" thickBot="1" x14ac:dyDescent="0.3">
      <c r="A59" s="76">
        <v>142</v>
      </c>
      <c r="B59" s="37">
        <v>43816</v>
      </c>
      <c r="C59" s="38" t="s">
        <v>15</v>
      </c>
      <c r="D59" s="38" t="s">
        <v>297</v>
      </c>
      <c r="E59" s="73">
        <f t="shared" si="41"/>
        <v>43816</v>
      </c>
      <c r="F59" s="46" t="s">
        <v>369</v>
      </c>
      <c r="G59" s="39" t="s">
        <v>370</v>
      </c>
      <c r="H59" s="36" t="s">
        <v>371</v>
      </c>
      <c r="I59" s="38" t="s">
        <v>372</v>
      </c>
      <c r="J59" s="46">
        <v>1</v>
      </c>
      <c r="K59" s="43" t="s">
        <v>36</v>
      </c>
      <c r="L59" s="38" t="s">
        <v>373</v>
      </c>
      <c r="M59" s="46">
        <v>1</v>
      </c>
      <c r="N59" s="44">
        <v>1</v>
      </c>
      <c r="O59" s="45">
        <v>43825</v>
      </c>
      <c r="P59" s="45">
        <v>44182</v>
      </c>
      <c r="Q59" s="38" t="s">
        <v>60</v>
      </c>
      <c r="R59" s="38" t="s">
        <v>24</v>
      </c>
      <c r="S59" s="39" t="s">
        <v>110</v>
      </c>
      <c r="T59" s="214">
        <v>43830</v>
      </c>
      <c r="U59" s="215" t="s">
        <v>380</v>
      </c>
      <c r="V59" s="216">
        <v>0</v>
      </c>
      <c r="W59" s="83" t="s">
        <v>260</v>
      </c>
      <c r="X59" s="83"/>
      <c r="Y59" s="84" t="s">
        <v>149</v>
      </c>
      <c r="Z59" s="214">
        <v>43951</v>
      </c>
      <c r="AA59" s="98" t="s">
        <v>390</v>
      </c>
      <c r="AB59" s="83">
        <v>0</v>
      </c>
      <c r="AC59" s="83">
        <f t="shared" si="52"/>
        <v>0</v>
      </c>
      <c r="AD59" s="217">
        <f t="shared" si="53"/>
        <v>0</v>
      </c>
      <c r="AE59" s="46" t="str">
        <f t="shared" si="54"/>
        <v>SIN INICIAR</v>
      </c>
      <c r="AF59" s="46" t="b">
        <f t="shared" si="55"/>
        <v>0</v>
      </c>
      <c r="AG59" s="43" t="str">
        <f t="shared" si="56"/>
        <v>SIN INICIAR</v>
      </c>
      <c r="AH59" s="203" t="s">
        <v>432</v>
      </c>
      <c r="AI59" s="84" t="s">
        <v>386</v>
      </c>
      <c r="AJ59" s="82"/>
      <c r="AK59" s="83"/>
      <c r="AL59" s="83"/>
      <c r="AM59" s="83"/>
      <c r="AN59" s="83"/>
      <c r="AO59" s="46"/>
      <c r="AP59" s="46"/>
      <c r="AQ59" s="83"/>
      <c r="AR59" s="83"/>
      <c r="AS59" s="83"/>
      <c r="AT59" s="84"/>
      <c r="AU59" s="214"/>
      <c r="AV59" s="218"/>
      <c r="AW59" s="219"/>
      <c r="AX59" s="220" t="str">
        <f t="shared" si="46"/>
        <v/>
      </c>
      <c r="AY59" s="221" t="str">
        <f t="shared" si="39"/>
        <v/>
      </c>
      <c r="AZ59" s="219" t="str">
        <f t="shared" si="40"/>
        <v/>
      </c>
      <c r="BA59" s="219" t="str">
        <f t="shared" si="34"/>
        <v/>
      </c>
      <c r="BB59" s="219" t="str">
        <f t="shared" si="35"/>
        <v/>
      </c>
      <c r="BC59" s="215"/>
      <c r="BD59" s="222"/>
      <c r="BE59" s="223" t="str">
        <f>IF(AD59="","",IF(OR(AD59=100%),"CUMPLIDA","PENDIENTE"))</f>
        <v>PENDIENTE</v>
      </c>
      <c r="BF59" s="38"/>
      <c r="BG59" s="38"/>
      <c r="BH59" s="222"/>
    </row>
  </sheetData>
  <sheetProtection formatCells="0" formatColumns="0"/>
  <mergeCells count="73">
    <mergeCell ref="AA7:AA8"/>
    <mergeCell ref="AB7:AB8"/>
    <mergeCell ref="AC7:AC8"/>
    <mergeCell ref="AD7:AD8"/>
    <mergeCell ref="F7:F8"/>
    <mergeCell ref="I7:J7"/>
    <mergeCell ref="N7:N8"/>
    <mergeCell ref="O7:O8"/>
    <mergeCell ref="M7:M8"/>
    <mergeCell ref="W7:W8"/>
    <mergeCell ref="T7:T8"/>
    <mergeCell ref="V7:V8"/>
    <mergeCell ref="Z7:Z8"/>
    <mergeCell ref="X7:X8"/>
    <mergeCell ref="U7:U8"/>
    <mergeCell ref="Y7:Y8"/>
    <mergeCell ref="S7:S8"/>
    <mergeCell ref="A7:A8"/>
    <mergeCell ref="B7:B8"/>
    <mergeCell ref="C7:C8"/>
    <mergeCell ref="D7:D8"/>
    <mergeCell ref="E7:E8"/>
    <mergeCell ref="P7:P8"/>
    <mergeCell ref="K7:K8"/>
    <mergeCell ref="R7:R8"/>
    <mergeCell ref="L7:L8"/>
    <mergeCell ref="Q7:Q8"/>
    <mergeCell ref="G7:G8"/>
    <mergeCell ref="H7:H8"/>
    <mergeCell ref="BC7:BC8"/>
    <mergeCell ref="BD7:BD8"/>
    <mergeCell ref="AZ7:AZ9"/>
    <mergeCell ref="BA7:BA9"/>
    <mergeCell ref="AU7:AU8"/>
    <mergeCell ref="AV7:AV8"/>
    <mergeCell ref="AW7:AW8"/>
    <mergeCell ref="AX7:AX8"/>
    <mergeCell ref="AY7:AY8"/>
    <mergeCell ref="BE2:BG2"/>
    <mergeCell ref="BE3:BG3"/>
    <mergeCell ref="BE4:BG4"/>
    <mergeCell ref="T6:Y6"/>
    <mergeCell ref="BE6:BH6"/>
    <mergeCell ref="Z6:AI6"/>
    <mergeCell ref="D1:BD4"/>
    <mergeCell ref="AU6:BD6"/>
    <mergeCell ref="H6:S6"/>
    <mergeCell ref="AJ6:AT6"/>
    <mergeCell ref="A6:G6"/>
    <mergeCell ref="A1:C4"/>
    <mergeCell ref="BH1:BH4"/>
    <mergeCell ref="BE1:BG1"/>
    <mergeCell ref="BH7:BH8"/>
    <mergeCell ref="BE7:BE8"/>
    <mergeCell ref="AG7:AG8"/>
    <mergeCell ref="AH7:AH8"/>
    <mergeCell ref="AI7:AI8"/>
    <mergeCell ref="AJ7:AJ8"/>
    <mergeCell ref="AN7:AN8"/>
    <mergeCell ref="AT7:AT8"/>
    <mergeCell ref="AO7:AO9"/>
    <mergeCell ref="AP7:AP9"/>
    <mergeCell ref="AQ7:AQ8"/>
    <mergeCell ref="AR7:AR8"/>
    <mergeCell ref="AS7:AS8"/>
    <mergeCell ref="BF7:BF8"/>
    <mergeCell ref="BG7:BG8"/>
    <mergeCell ref="BB7:BB8"/>
    <mergeCell ref="AE7:AE9"/>
    <mergeCell ref="AF7:AF9"/>
    <mergeCell ref="AK7:AK8"/>
    <mergeCell ref="AL7:AL8"/>
    <mergeCell ref="AM7:AM8"/>
  </mergeCells>
  <conditionalFormatting sqref="AH22:AH24 Z22:AA25 AH35:AH36 Z10:AA20 Z35:AA36 AJ35:AK36 Z10:Z59 AH10:AH20">
    <cfRule type="containsText" dxfId="556" priority="2191" stopIfTrue="1" operator="containsText" text="Fecha debe ser posterior a la">
      <formula>NOT(ISERROR(SEARCH("Fecha debe ser posterior a la",Z10)))</formula>
    </cfRule>
  </conditionalFormatting>
  <conditionalFormatting sqref="W28 W30:W31 X34 W10:X27 W29:X29 W35:X37">
    <cfRule type="containsText" dxfId="555" priority="1165" operator="containsText" text="TERMINADA EXTEMPORÁNEA">
      <formula>NOT(ISERROR(SEARCH("TERMINADA EXTEMPORÁNEA",W10)))</formula>
    </cfRule>
    <cfRule type="containsText" dxfId="554" priority="1166" operator="containsText" text="TERMINADA">
      <formula>NOT(ISERROR(SEARCH("TERMINADA",W10)))</formula>
    </cfRule>
    <cfRule type="containsText" dxfId="553" priority="1167" operator="containsText" text="EN PROCESO">
      <formula>NOT(ISERROR(SEARCH("EN PROCESO",W10)))</formula>
    </cfRule>
    <cfRule type="containsText" dxfId="552" priority="1168" operator="containsText" text="INCUMPLIDA">
      <formula>NOT(ISERROR(SEARCH("INCUMPLIDA",W10)))</formula>
    </cfRule>
    <cfRule type="containsText" dxfId="551" priority="1169" operator="containsText" text="SIN INICIAR">
      <formula>NOT(ISERROR(SEARCH("SIN INICIAR",W10)))</formula>
    </cfRule>
  </conditionalFormatting>
  <conditionalFormatting sqref="AG10:AG14 X10:X27 AG35:AG37 AG22:AG23 X29 X34:X37">
    <cfRule type="containsText" dxfId="550" priority="1152" operator="containsText" text="ABIERTA">
      <formula>NOT(ISERROR(SEARCH("ABIERTA",X10)))</formula>
    </cfRule>
  </conditionalFormatting>
  <conditionalFormatting sqref="BG35 BG10:BG11 BG15:BG18 BG22:BG26 BG38:BG59 BG20 BG29:BG30">
    <cfRule type="containsText" dxfId="549" priority="1178" operator="containsText" text="CERRADA">
      <formula>NOT(ISERROR(SEARCH("CERRADA",BG10)))</formula>
    </cfRule>
    <cfRule type="containsText" dxfId="548" priority="1179" operator="containsText" text="ABIERTA">
      <formula>NOT(ISERROR(SEARCH("ABIERTA",BG10)))</formula>
    </cfRule>
  </conditionalFormatting>
  <conditionalFormatting sqref="AA37 Z29:AA30 AH29:AH30">
    <cfRule type="containsText" dxfId="547" priority="1149" stopIfTrue="1" operator="containsText" text="Fecha debe ser posterior a la">
      <formula>NOT(ISERROR(SEARCH("Fecha debe ser posterior a la",Z29)))</formula>
    </cfRule>
  </conditionalFormatting>
  <conditionalFormatting sqref="AG10:AG14 AG35:AG37 AG22:AG24 AG29:AG30 AQ29:AR30">
    <cfRule type="containsText" dxfId="546" priority="1141" operator="containsText" text="CERRADA">
      <formula>NOT(ISERROR(SEARCH("CERRADA",AG10)))</formula>
    </cfRule>
    <cfRule type="containsText" dxfId="545" priority="1148" operator="containsText" text="SIN INICIAR">
      <formula>NOT(ISERROR(SEARCH("SIN INICIAR",AG10)))</formula>
    </cfRule>
  </conditionalFormatting>
  <conditionalFormatting sqref="AG23:AG24 AG29:AG30">
    <cfRule type="containsText" dxfId="544" priority="1146" operator="containsText" text="ABIERTA">
      <formula>NOT(ISERROR(SEARCH("ABIERTA",AG23)))</formula>
    </cfRule>
  </conditionalFormatting>
  <conditionalFormatting sqref="AG10:AG14 AG35:AG37 AG22:AG24 AG29:AG30 AQ29:AR30">
    <cfRule type="containsText" dxfId="543" priority="1142" operator="containsText" text="EN PROCESO">
      <formula>NOT(ISERROR(SEARCH("EN PROCESO",AG10)))</formula>
    </cfRule>
    <cfRule type="containsText" dxfId="542" priority="1143" operator="containsText" text="CERRADA">
      <formula>NOT(ISERROR(SEARCH("CERRADA",AG10)))</formula>
    </cfRule>
    <cfRule type="containsText" dxfId="541" priority="1144" operator="containsText" text="TERMINADA EXTEMPORÁNEA">
      <formula>NOT(ISERROR(SEARCH("TERMINADA EXTEMPORÁNEA",AG10)))</formula>
    </cfRule>
    <cfRule type="containsText" dxfId="540" priority="1145" operator="containsText" text="TERMINADA">
      <formula>NOT(ISERROR(SEARCH("TERMINADA",AG10)))</formula>
    </cfRule>
    <cfRule type="containsText" dxfId="539" priority="1147" operator="containsText" text="INCUMPLIDA">
      <formula>NOT(ISERROR(SEARCH("INCUMPLIDA",AG10)))</formula>
    </cfRule>
  </conditionalFormatting>
  <conditionalFormatting sqref="BE10:BE30 BE35:BE59">
    <cfRule type="containsText" dxfId="538" priority="1132" operator="containsText" text="PENDIENTE">
      <formula>NOT(ISERROR(SEARCH("PENDIENTE",BE10)))</formula>
    </cfRule>
    <cfRule type="containsText" dxfId="537" priority="1133" operator="containsText" text="CUMPLIDA">
      <formula>NOT(ISERROR(SEARCH("CUMPLIDA",BE10)))</formula>
    </cfRule>
  </conditionalFormatting>
  <conditionalFormatting sqref="AG15:AG16">
    <cfRule type="containsText" dxfId="536" priority="1122" operator="containsText" text="CERRADA">
      <formula>NOT(ISERROR(SEARCH("CERRADA",AG15)))</formula>
    </cfRule>
    <cfRule type="containsText" dxfId="535" priority="1129" operator="containsText" text="SIN INICIAR">
      <formula>NOT(ISERROR(SEARCH("SIN INICIAR",AG15)))</formula>
    </cfRule>
  </conditionalFormatting>
  <conditionalFormatting sqref="AG15:AG16">
    <cfRule type="containsText" dxfId="534" priority="1127" operator="containsText" text="ABIERTA">
      <formula>NOT(ISERROR(SEARCH("ABIERTA",AG15)))</formula>
    </cfRule>
  </conditionalFormatting>
  <conditionalFormatting sqref="AG15:AG16">
    <cfRule type="containsText" dxfId="533" priority="1123" operator="containsText" text="EN PROCESO">
      <formula>NOT(ISERROR(SEARCH("EN PROCESO",AG15)))</formula>
    </cfRule>
    <cfRule type="containsText" dxfId="532" priority="1124" operator="containsText" text="CERRADA">
      <formula>NOT(ISERROR(SEARCH("CERRADA",AG15)))</formula>
    </cfRule>
    <cfRule type="containsText" dxfId="531" priority="1125" operator="containsText" text="TERMINADA EXTEMPORÁNEA">
      <formula>NOT(ISERROR(SEARCH("TERMINADA EXTEMPORÁNEA",AG15)))</formula>
    </cfRule>
    <cfRule type="containsText" dxfId="530" priority="1126" operator="containsText" text="TERMINADA">
      <formula>NOT(ISERROR(SEARCH("TERMINADA",AG15)))</formula>
    </cfRule>
    <cfRule type="containsText" dxfId="529" priority="1128" operator="containsText" text="INCUMPLIDA">
      <formula>NOT(ISERROR(SEARCH("INCUMPLIDA",AG15)))</formula>
    </cfRule>
  </conditionalFormatting>
  <conditionalFormatting sqref="AG17">
    <cfRule type="containsText" dxfId="528" priority="1114" operator="containsText" text="CERRADA">
      <formula>NOT(ISERROR(SEARCH("CERRADA",AG17)))</formula>
    </cfRule>
    <cfRule type="containsText" dxfId="527" priority="1121" operator="containsText" text="SIN INICIAR">
      <formula>NOT(ISERROR(SEARCH("SIN INICIAR",AG17)))</formula>
    </cfRule>
  </conditionalFormatting>
  <conditionalFormatting sqref="AG17">
    <cfRule type="containsText" dxfId="526" priority="1119" operator="containsText" text="ABIERTA">
      <formula>NOT(ISERROR(SEARCH("ABIERTA",AG17)))</formula>
    </cfRule>
  </conditionalFormatting>
  <conditionalFormatting sqref="AG17">
    <cfRule type="containsText" dxfId="525" priority="1115" operator="containsText" text="EN PROCESO">
      <formula>NOT(ISERROR(SEARCH("EN PROCESO",AG17)))</formula>
    </cfRule>
    <cfRule type="containsText" dxfId="524" priority="1116" operator="containsText" text="CERRADA">
      <formula>NOT(ISERROR(SEARCH("CERRADA",AG17)))</formula>
    </cfRule>
    <cfRule type="containsText" dxfId="523" priority="1117" operator="containsText" text="TERMINADA EXTEMPORÁNEA">
      <formula>NOT(ISERROR(SEARCH("TERMINADA EXTEMPORÁNEA",AG17)))</formula>
    </cfRule>
    <cfRule type="containsText" dxfId="522" priority="1118" operator="containsText" text="TERMINADA">
      <formula>NOT(ISERROR(SEARCH("TERMINADA",AG17)))</formula>
    </cfRule>
    <cfRule type="containsText" dxfId="521" priority="1120" operator="containsText" text="INCUMPLIDA">
      <formula>NOT(ISERROR(SEARCH("INCUMPLIDA",AG17)))</formula>
    </cfRule>
  </conditionalFormatting>
  <conditionalFormatting sqref="AG18">
    <cfRule type="containsText" dxfId="520" priority="1090" operator="containsText" text="CERRADA">
      <formula>NOT(ISERROR(SEARCH("CERRADA",AG18)))</formula>
    </cfRule>
    <cfRule type="containsText" dxfId="519" priority="1097" operator="containsText" text="SIN INICIAR">
      <formula>NOT(ISERROR(SEARCH("SIN INICIAR",AG18)))</formula>
    </cfRule>
  </conditionalFormatting>
  <conditionalFormatting sqref="AG18">
    <cfRule type="containsText" dxfId="518" priority="1095" operator="containsText" text="ABIERTA">
      <formula>NOT(ISERROR(SEARCH("ABIERTA",AG18)))</formula>
    </cfRule>
  </conditionalFormatting>
  <conditionalFormatting sqref="AG18">
    <cfRule type="containsText" dxfId="517" priority="1091" operator="containsText" text="EN PROCESO">
      <formula>NOT(ISERROR(SEARCH("EN PROCESO",AG18)))</formula>
    </cfRule>
    <cfRule type="containsText" dxfId="516" priority="1092" operator="containsText" text="CERRADA">
      <formula>NOT(ISERROR(SEARCH("CERRADA",AG18)))</formula>
    </cfRule>
    <cfRule type="containsText" dxfId="515" priority="1093" operator="containsText" text="TERMINADA EXTEMPORÁNEA">
      <formula>NOT(ISERROR(SEARCH("TERMINADA EXTEMPORÁNEA",AG18)))</formula>
    </cfRule>
    <cfRule type="containsText" dxfId="514" priority="1094" operator="containsText" text="TERMINADA">
      <formula>NOT(ISERROR(SEARCH("TERMINADA",AG18)))</formula>
    </cfRule>
    <cfRule type="containsText" dxfId="513" priority="1096" operator="containsText" text="INCUMPLIDA">
      <formula>NOT(ISERROR(SEARCH("INCUMPLIDA",AG18)))</formula>
    </cfRule>
  </conditionalFormatting>
  <conditionalFormatting sqref="AG19">
    <cfRule type="containsText" dxfId="512" priority="1074" operator="containsText" text="CERRADA">
      <formula>NOT(ISERROR(SEARCH("CERRADA",AG19)))</formula>
    </cfRule>
    <cfRule type="containsText" dxfId="511" priority="1081" operator="containsText" text="SIN INICIAR">
      <formula>NOT(ISERROR(SEARCH("SIN INICIAR",AG19)))</formula>
    </cfRule>
  </conditionalFormatting>
  <conditionalFormatting sqref="AG19">
    <cfRule type="containsText" dxfId="510" priority="1079" operator="containsText" text="ABIERTA">
      <formula>NOT(ISERROR(SEARCH("ABIERTA",AG19)))</formula>
    </cfRule>
  </conditionalFormatting>
  <conditionalFormatting sqref="AG19">
    <cfRule type="containsText" dxfId="509" priority="1075" operator="containsText" text="EN PROCESO">
      <formula>NOT(ISERROR(SEARCH("EN PROCESO",AG19)))</formula>
    </cfRule>
    <cfRule type="containsText" dxfId="508" priority="1076" operator="containsText" text="CERRADA">
      <formula>NOT(ISERROR(SEARCH("CERRADA",AG19)))</formula>
    </cfRule>
    <cfRule type="containsText" dxfId="507" priority="1077" operator="containsText" text="TERMINADA EXTEMPORÁNEA">
      <formula>NOT(ISERROR(SEARCH("TERMINADA EXTEMPORÁNEA",AG19)))</formula>
    </cfRule>
    <cfRule type="containsText" dxfId="506" priority="1078" operator="containsText" text="TERMINADA">
      <formula>NOT(ISERROR(SEARCH("TERMINADA",AG19)))</formula>
    </cfRule>
    <cfRule type="containsText" dxfId="505" priority="1080" operator="containsText" text="INCUMPLIDA">
      <formula>NOT(ISERROR(SEARCH("INCUMPLIDA",AG19)))</formula>
    </cfRule>
  </conditionalFormatting>
  <conditionalFormatting sqref="AG20">
    <cfRule type="containsText" dxfId="504" priority="1066" operator="containsText" text="CERRADA">
      <formula>NOT(ISERROR(SEARCH("CERRADA",AG20)))</formula>
    </cfRule>
    <cfRule type="containsText" dxfId="503" priority="1073" operator="containsText" text="SIN INICIAR">
      <formula>NOT(ISERROR(SEARCH("SIN INICIAR",AG20)))</formula>
    </cfRule>
  </conditionalFormatting>
  <conditionalFormatting sqref="AG20">
    <cfRule type="containsText" dxfId="502" priority="1071" operator="containsText" text="ABIERTA">
      <formula>NOT(ISERROR(SEARCH("ABIERTA",AG20)))</formula>
    </cfRule>
  </conditionalFormatting>
  <conditionalFormatting sqref="AG20">
    <cfRule type="containsText" dxfId="501" priority="1067" operator="containsText" text="EN PROCESO">
      <formula>NOT(ISERROR(SEARCH("EN PROCESO",AG20)))</formula>
    </cfRule>
    <cfRule type="containsText" dxfId="500" priority="1068" operator="containsText" text="CERRADA">
      <formula>NOT(ISERROR(SEARCH("CERRADA",AG20)))</formula>
    </cfRule>
    <cfRule type="containsText" dxfId="499" priority="1069" operator="containsText" text="TERMINADA EXTEMPORÁNEA">
      <formula>NOT(ISERROR(SEARCH("TERMINADA EXTEMPORÁNEA",AG20)))</formula>
    </cfRule>
    <cfRule type="containsText" dxfId="498" priority="1070" operator="containsText" text="TERMINADA">
      <formula>NOT(ISERROR(SEARCH("TERMINADA",AG20)))</formula>
    </cfRule>
    <cfRule type="containsText" dxfId="497" priority="1072" operator="containsText" text="INCUMPLIDA">
      <formula>NOT(ISERROR(SEARCH("INCUMPLIDA",AG20)))</formula>
    </cfRule>
  </conditionalFormatting>
  <conditionalFormatting sqref="AH21 AA21">
    <cfRule type="containsText" dxfId="496" priority="1041" stopIfTrue="1" operator="containsText" text="Fecha debe ser posterior a la">
      <formula>NOT(ISERROR(SEARCH("Fecha debe ser posterior a la",AA21)))</formula>
    </cfRule>
  </conditionalFormatting>
  <conditionalFormatting sqref="AG21">
    <cfRule type="containsText" dxfId="495" priority="1033" operator="containsText" text="CERRADA">
      <formula>NOT(ISERROR(SEARCH("CERRADA",AG21)))</formula>
    </cfRule>
    <cfRule type="containsText" dxfId="494" priority="1040" operator="containsText" text="SIN INICIAR">
      <formula>NOT(ISERROR(SEARCH("SIN INICIAR",AG21)))</formula>
    </cfRule>
  </conditionalFormatting>
  <conditionalFormatting sqref="AG21">
    <cfRule type="containsText" dxfId="493" priority="1038" operator="containsText" text="ABIERTA">
      <formula>NOT(ISERROR(SEARCH("ABIERTA",AG21)))</formula>
    </cfRule>
  </conditionalFormatting>
  <conditionalFormatting sqref="AG21">
    <cfRule type="containsText" dxfId="492" priority="1034" operator="containsText" text="EN PROCESO">
      <formula>NOT(ISERROR(SEARCH("EN PROCESO",AG21)))</formula>
    </cfRule>
    <cfRule type="containsText" dxfId="491" priority="1035" operator="containsText" text="CERRADA">
      <formula>NOT(ISERROR(SEARCH("CERRADA",AG21)))</formula>
    </cfRule>
    <cfRule type="containsText" dxfId="490" priority="1036" operator="containsText" text="TERMINADA EXTEMPORÁNEA">
      <formula>NOT(ISERROR(SEARCH("TERMINADA EXTEMPORÁNEA",AG21)))</formula>
    </cfRule>
    <cfRule type="containsText" dxfId="489" priority="1037" operator="containsText" text="TERMINADA">
      <formula>NOT(ISERROR(SEARCH("TERMINADA",AG21)))</formula>
    </cfRule>
    <cfRule type="containsText" dxfId="488" priority="1039" operator="containsText" text="INCUMPLIDA">
      <formula>NOT(ISERROR(SEARCH("INCUMPLIDA",AG21)))</formula>
    </cfRule>
  </conditionalFormatting>
  <conditionalFormatting sqref="AH27 AA27">
    <cfRule type="containsText" dxfId="487" priority="946" stopIfTrue="1" operator="containsText" text="Fecha debe ser posterior a la">
      <formula>NOT(ISERROR(SEARCH("Fecha debe ser posterior a la",AA27)))</formula>
    </cfRule>
  </conditionalFormatting>
  <conditionalFormatting sqref="AG27">
    <cfRule type="containsText" dxfId="486" priority="938" operator="containsText" text="CERRADA">
      <formula>NOT(ISERROR(SEARCH("CERRADA",AG27)))</formula>
    </cfRule>
    <cfRule type="containsText" dxfId="485" priority="945" operator="containsText" text="SIN INICIAR">
      <formula>NOT(ISERROR(SEARCH("SIN INICIAR",AG27)))</formula>
    </cfRule>
  </conditionalFormatting>
  <conditionalFormatting sqref="AG27">
    <cfRule type="containsText" dxfId="484" priority="943" operator="containsText" text="ABIERTA">
      <formula>NOT(ISERROR(SEARCH("ABIERTA",AG27)))</formula>
    </cfRule>
  </conditionalFormatting>
  <conditionalFormatting sqref="AG27">
    <cfRule type="containsText" dxfId="483" priority="939" operator="containsText" text="EN PROCESO">
      <formula>NOT(ISERROR(SEARCH("EN PROCESO",AG27)))</formula>
    </cfRule>
    <cfRule type="containsText" dxfId="482" priority="940" operator="containsText" text="CERRADA">
      <formula>NOT(ISERROR(SEARCH("CERRADA",AG27)))</formula>
    </cfRule>
    <cfRule type="containsText" dxfId="481" priority="941" operator="containsText" text="TERMINADA EXTEMPORÁNEA">
      <formula>NOT(ISERROR(SEARCH("TERMINADA EXTEMPORÁNEA",AG27)))</formula>
    </cfRule>
    <cfRule type="containsText" dxfId="480" priority="942" operator="containsText" text="TERMINADA">
      <formula>NOT(ISERROR(SEARCH("TERMINADA",AG27)))</formula>
    </cfRule>
    <cfRule type="containsText" dxfId="479" priority="944" operator="containsText" text="INCUMPLIDA">
      <formula>NOT(ISERROR(SEARCH("INCUMPLIDA",AG27)))</formula>
    </cfRule>
  </conditionalFormatting>
  <conditionalFormatting sqref="AH28 AA28">
    <cfRule type="containsText" dxfId="478" priority="937" stopIfTrue="1" operator="containsText" text="Fecha debe ser posterior a la">
      <formula>NOT(ISERROR(SEARCH("Fecha debe ser posterior a la",AA28)))</formula>
    </cfRule>
  </conditionalFormatting>
  <conditionalFormatting sqref="AG28">
    <cfRule type="containsText" dxfId="477" priority="929" operator="containsText" text="CERRADA">
      <formula>NOT(ISERROR(SEARCH("CERRADA",AG28)))</formula>
    </cfRule>
    <cfRule type="containsText" dxfId="476" priority="936" operator="containsText" text="SIN INICIAR">
      <formula>NOT(ISERROR(SEARCH("SIN INICIAR",AG28)))</formula>
    </cfRule>
  </conditionalFormatting>
  <conditionalFormatting sqref="AG28">
    <cfRule type="containsText" dxfId="475" priority="934" operator="containsText" text="ABIERTA">
      <formula>NOT(ISERROR(SEARCH("ABIERTA",AG28)))</formula>
    </cfRule>
  </conditionalFormatting>
  <conditionalFormatting sqref="AG28">
    <cfRule type="containsText" dxfId="474" priority="930" operator="containsText" text="EN PROCESO">
      <formula>NOT(ISERROR(SEARCH("EN PROCESO",AG28)))</formula>
    </cfRule>
    <cfRule type="containsText" dxfId="473" priority="931" operator="containsText" text="CERRADA">
      <formula>NOT(ISERROR(SEARCH("CERRADA",AG28)))</formula>
    </cfRule>
    <cfRule type="containsText" dxfId="472" priority="932" operator="containsText" text="TERMINADA EXTEMPORÁNEA">
      <formula>NOT(ISERROR(SEARCH("TERMINADA EXTEMPORÁNEA",AG28)))</formula>
    </cfRule>
    <cfRule type="containsText" dxfId="471" priority="933" operator="containsText" text="TERMINADA">
      <formula>NOT(ISERROR(SEARCH("TERMINADA",AG28)))</formula>
    </cfRule>
    <cfRule type="containsText" dxfId="470" priority="935" operator="containsText" text="INCUMPLIDA">
      <formula>NOT(ISERROR(SEARCH("INCUMPLIDA",AG28)))</formula>
    </cfRule>
  </conditionalFormatting>
  <conditionalFormatting sqref="AG25">
    <cfRule type="containsText" dxfId="469" priority="890" operator="containsText" text="CERRADA">
      <formula>NOT(ISERROR(SEARCH("CERRADA",AG25)))</formula>
    </cfRule>
    <cfRule type="containsText" dxfId="468" priority="897" operator="containsText" text="SIN INICIAR">
      <formula>NOT(ISERROR(SEARCH("SIN INICIAR",AG25)))</formula>
    </cfRule>
  </conditionalFormatting>
  <conditionalFormatting sqref="AG25">
    <cfRule type="containsText" dxfId="467" priority="895" operator="containsText" text="ABIERTA">
      <formula>NOT(ISERROR(SEARCH("ABIERTA",AG25)))</formula>
    </cfRule>
  </conditionalFormatting>
  <conditionalFormatting sqref="AG25">
    <cfRule type="containsText" dxfId="466" priority="891" operator="containsText" text="EN PROCESO">
      <formula>NOT(ISERROR(SEARCH("EN PROCESO",AG25)))</formula>
    </cfRule>
    <cfRule type="containsText" dxfId="465" priority="892" operator="containsText" text="CERRADA">
      <formula>NOT(ISERROR(SEARCH("CERRADA",AG25)))</formula>
    </cfRule>
    <cfRule type="containsText" dxfId="464" priority="893" operator="containsText" text="TERMINADA EXTEMPORÁNEA">
      <formula>NOT(ISERROR(SEARCH("TERMINADA EXTEMPORÁNEA",AG25)))</formula>
    </cfRule>
    <cfRule type="containsText" dxfId="463" priority="894" operator="containsText" text="TERMINADA">
      <formula>NOT(ISERROR(SEARCH("TERMINADA",AG25)))</formula>
    </cfRule>
    <cfRule type="containsText" dxfId="462" priority="896" operator="containsText" text="INCUMPLIDA">
      <formula>NOT(ISERROR(SEARCH("INCUMPLIDA",AG25)))</formula>
    </cfRule>
  </conditionalFormatting>
  <conditionalFormatting sqref="AA26">
    <cfRule type="containsText" dxfId="461" priority="889" stopIfTrue="1" operator="containsText" text="Fecha debe ser posterior a la">
      <formula>NOT(ISERROR(SEARCH("Fecha debe ser posterior a la",AA26)))</formula>
    </cfRule>
  </conditionalFormatting>
  <conditionalFormatting sqref="AG26">
    <cfRule type="containsText" dxfId="460" priority="881" operator="containsText" text="CERRADA">
      <formula>NOT(ISERROR(SEARCH("CERRADA",AG26)))</formula>
    </cfRule>
    <cfRule type="containsText" dxfId="459" priority="888" operator="containsText" text="SIN INICIAR">
      <formula>NOT(ISERROR(SEARCH("SIN INICIAR",AG26)))</formula>
    </cfRule>
  </conditionalFormatting>
  <conditionalFormatting sqref="AG26">
    <cfRule type="containsText" dxfId="458" priority="886" operator="containsText" text="ABIERTA">
      <formula>NOT(ISERROR(SEARCH("ABIERTA",AG26)))</formula>
    </cfRule>
  </conditionalFormatting>
  <conditionalFormatting sqref="AG26">
    <cfRule type="containsText" dxfId="457" priority="882" operator="containsText" text="EN PROCESO">
      <formula>NOT(ISERROR(SEARCH("EN PROCESO",AG26)))</formula>
    </cfRule>
    <cfRule type="containsText" dxfId="456" priority="883" operator="containsText" text="CERRADA">
      <formula>NOT(ISERROR(SEARCH("CERRADA",AG26)))</formula>
    </cfRule>
    <cfRule type="containsText" dxfId="455" priority="884" operator="containsText" text="TERMINADA EXTEMPORÁNEA">
      <formula>NOT(ISERROR(SEARCH("TERMINADA EXTEMPORÁNEA",AG26)))</formula>
    </cfRule>
    <cfRule type="containsText" dxfId="454" priority="885" operator="containsText" text="TERMINADA">
      <formula>NOT(ISERROR(SEARCH("TERMINADA",AG26)))</formula>
    </cfRule>
    <cfRule type="containsText" dxfId="453" priority="887" operator="containsText" text="INCUMPLIDA">
      <formula>NOT(ISERROR(SEARCH("INCUMPLIDA",AG26)))</formula>
    </cfRule>
  </conditionalFormatting>
  <conditionalFormatting sqref="BG31">
    <cfRule type="containsText" dxfId="452" priority="672" operator="containsText" text="CERRADA">
      <formula>NOT(ISERROR(SEARCH("CERRADA",BG31)))</formula>
    </cfRule>
    <cfRule type="containsText" dxfId="451" priority="673" operator="containsText" text="ABIERTA">
      <formula>NOT(ISERROR(SEARCH("ABIERTA",BG31)))</formula>
    </cfRule>
  </conditionalFormatting>
  <conditionalFormatting sqref="AH31 AA31">
    <cfRule type="containsText" dxfId="450" priority="671" stopIfTrue="1" operator="containsText" text="Fecha debe ser posterior a la">
      <formula>NOT(ISERROR(SEARCH("Fecha debe ser posterior a la",AA31)))</formula>
    </cfRule>
  </conditionalFormatting>
  <conditionalFormatting sqref="AG31">
    <cfRule type="containsText" dxfId="449" priority="663" operator="containsText" text="CERRADA">
      <formula>NOT(ISERROR(SEARCH("CERRADA",AG31)))</formula>
    </cfRule>
    <cfRule type="containsText" dxfId="448" priority="670" operator="containsText" text="SIN INICIAR">
      <formula>NOT(ISERROR(SEARCH("SIN INICIAR",AG31)))</formula>
    </cfRule>
  </conditionalFormatting>
  <conditionalFormatting sqref="AG31">
    <cfRule type="containsText" dxfId="447" priority="668" operator="containsText" text="ABIERTA">
      <formula>NOT(ISERROR(SEARCH("ABIERTA",AG31)))</formula>
    </cfRule>
  </conditionalFormatting>
  <conditionalFormatting sqref="AG31">
    <cfRule type="containsText" dxfId="446" priority="664" operator="containsText" text="EN PROCESO">
      <formula>NOT(ISERROR(SEARCH("EN PROCESO",AG31)))</formula>
    </cfRule>
    <cfRule type="containsText" dxfId="445" priority="665" operator="containsText" text="CERRADA">
      <formula>NOT(ISERROR(SEARCH("CERRADA",AG31)))</formula>
    </cfRule>
    <cfRule type="containsText" dxfId="444" priority="666" operator="containsText" text="TERMINADA EXTEMPORÁNEA">
      <formula>NOT(ISERROR(SEARCH("TERMINADA EXTEMPORÁNEA",AG31)))</formula>
    </cfRule>
    <cfRule type="containsText" dxfId="443" priority="667" operator="containsText" text="TERMINADA">
      <formula>NOT(ISERROR(SEARCH("TERMINADA",AG31)))</formula>
    </cfRule>
    <cfRule type="containsText" dxfId="442" priority="669" operator="containsText" text="INCUMPLIDA">
      <formula>NOT(ISERROR(SEARCH("INCUMPLIDA",AG31)))</formula>
    </cfRule>
  </conditionalFormatting>
  <conditionalFormatting sqref="BE31">
    <cfRule type="containsText" dxfId="441" priority="661" operator="containsText" text="PENDIENTE">
      <formula>NOT(ISERROR(SEARCH("PENDIENTE",BE31)))</formula>
    </cfRule>
    <cfRule type="containsText" dxfId="440" priority="662" operator="containsText" text="CUMPLIDA">
      <formula>NOT(ISERROR(SEARCH("CUMPLIDA",BE31)))</formula>
    </cfRule>
  </conditionalFormatting>
  <conditionalFormatting sqref="BG33">
    <cfRule type="containsText" dxfId="439" priority="659" operator="containsText" text="CERRADA">
      <formula>NOT(ISERROR(SEARCH("CERRADA",BG33)))</formula>
    </cfRule>
    <cfRule type="containsText" dxfId="438" priority="660" operator="containsText" text="ABIERTA">
      <formula>NOT(ISERROR(SEARCH("ABIERTA",BG33)))</formula>
    </cfRule>
  </conditionalFormatting>
  <conditionalFormatting sqref="AH33 AA33">
    <cfRule type="containsText" dxfId="437" priority="658" stopIfTrue="1" operator="containsText" text="Fecha debe ser posterior a la">
      <formula>NOT(ISERROR(SEARCH("Fecha debe ser posterior a la",AA33)))</formula>
    </cfRule>
  </conditionalFormatting>
  <conditionalFormatting sqref="AG33">
    <cfRule type="containsText" dxfId="436" priority="650" operator="containsText" text="CERRADA">
      <formula>NOT(ISERROR(SEARCH("CERRADA",AG33)))</formula>
    </cfRule>
    <cfRule type="containsText" dxfId="435" priority="657" operator="containsText" text="SIN INICIAR">
      <formula>NOT(ISERROR(SEARCH("SIN INICIAR",AG33)))</formula>
    </cfRule>
  </conditionalFormatting>
  <conditionalFormatting sqref="AG33">
    <cfRule type="containsText" dxfId="434" priority="655" operator="containsText" text="ABIERTA">
      <formula>NOT(ISERROR(SEARCH("ABIERTA",AG33)))</formula>
    </cfRule>
  </conditionalFormatting>
  <conditionalFormatting sqref="AG33">
    <cfRule type="containsText" dxfId="433" priority="651" operator="containsText" text="EN PROCESO">
      <formula>NOT(ISERROR(SEARCH("EN PROCESO",AG33)))</formula>
    </cfRule>
    <cfRule type="containsText" dxfId="432" priority="652" operator="containsText" text="CERRADA">
      <formula>NOT(ISERROR(SEARCH("CERRADA",AG33)))</formula>
    </cfRule>
    <cfRule type="containsText" dxfId="431" priority="653" operator="containsText" text="TERMINADA EXTEMPORÁNEA">
      <formula>NOT(ISERROR(SEARCH("TERMINADA EXTEMPORÁNEA",AG33)))</formula>
    </cfRule>
    <cfRule type="containsText" dxfId="430" priority="654" operator="containsText" text="TERMINADA">
      <formula>NOT(ISERROR(SEARCH("TERMINADA",AG33)))</formula>
    </cfRule>
    <cfRule type="containsText" dxfId="429" priority="656" operator="containsText" text="INCUMPLIDA">
      <formula>NOT(ISERROR(SEARCH("INCUMPLIDA",AG33)))</formula>
    </cfRule>
  </conditionalFormatting>
  <conditionalFormatting sqref="BE33">
    <cfRule type="containsText" dxfId="428" priority="648" operator="containsText" text="PENDIENTE">
      <formula>NOT(ISERROR(SEARCH("PENDIENTE",BE33)))</formula>
    </cfRule>
    <cfRule type="containsText" dxfId="427" priority="649" operator="containsText" text="CUMPLIDA">
      <formula>NOT(ISERROR(SEARCH("CUMPLIDA",BE33)))</formula>
    </cfRule>
  </conditionalFormatting>
  <conditionalFormatting sqref="BG32">
    <cfRule type="containsText" dxfId="426" priority="646" operator="containsText" text="CERRADA">
      <formula>NOT(ISERROR(SEARCH("CERRADA",BG32)))</formula>
    </cfRule>
    <cfRule type="containsText" dxfId="425" priority="647" operator="containsText" text="ABIERTA">
      <formula>NOT(ISERROR(SEARCH("ABIERTA",BG32)))</formula>
    </cfRule>
  </conditionalFormatting>
  <conditionalFormatting sqref="AH32 AA32">
    <cfRule type="containsText" dxfId="424" priority="645" stopIfTrue="1" operator="containsText" text="Fecha debe ser posterior a la">
      <formula>NOT(ISERROR(SEARCH("Fecha debe ser posterior a la",AA32)))</formula>
    </cfRule>
  </conditionalFormatting>
  <conditionalFormatting sqref="AG32">
    <cfRule type="containsText" dxfId="423" priority="637" operator="containsText" text="CERRADA">
      <formula>NOT(ISERROR(SEARCH("CERRADA",AG32)))</formula>
    </cfRule>
    <cfRule type="containsText" dxfId="422" priority="644" operator="containsText" text="SIN INICIAR">
      <formula>NOT(ISERROR(SEARCH("SIN INICIAR",AG32)))</formula>
    </cfRule>
  </conditionalFormatting>
  <conditionalFormatting sqref="AG32">
    <cfRule type="containsText" dxfId="421" priority="642" operator="containsText" text="ABIERTA">
      <formula>NOT(ISERROR(SEARCH("ABIERTA",AG32)))</formula>
    </cfRule>
  </conditionalFormatting>
  <conditionalFormatting sqref="AG32">
    <cfRule type="containsText" dxfId="420" priority="638" operator="containsText" text="EN PROCESO">
      <formula>NOT(ISERROR(SEARCH("EN PROCESO",AG32)))</formula>
    </cfRule>
    <cfRule type="containsText" dxfId="419" priority="639" operator="containsText" text="CERRADA">
      <formula>NOT(ISERROR(SEARCH("CERRADA",AG32)))</formula>
    </cfRule>
    <cfRule type="containsText" dxfId="418" priority="640" operator="containsText" text="TERMINADA EXTEMPORÁNEA">
      <formula>NOT(ISERROR(SEARCH("TERMINADA EXTEMPORÁNEA",AG32)))</formula>
    </cfRule>
    <cfRule type="containsText" dxfId="417" priority="641" operator="containsText" text="TERMINADA">
      <formula>NOT(ISERROR(SEARCH("TERMINADA",AG32)))</formula>
    </cfRule>
    <cfRule type="containsText" dxfId="416" priority="643" operator="containsText" text="INCUMPLIDA">
      <formula>NOT(ISERROR(SEARCH("INCUMPLIDA",AG32)))</formula>
    </cfRule>
  </conditionalFormatting>
  <conditionalFormatting sqref="BE32">
    <cfRule type="containsText" dxfId="415" priority="635" operator="containsText" text="PENDIENTE">
      <formula>NOT(ISERROR(SEARCH("PENDIENTE",BE32)))</formula>
    </cfRule>
    <cfRule type="containsText" dxfId="414" priority="636" operator="containsText" text="CUMPLIDA">
      <formula>NOT(ISERROR(SEARCH("CUMPLIDA",BE32)))</formula>
    </cfRule>
  </conditionalFormatting>
  <conditionalFormatting sqref="BG34">
    <cfRule type="containsText" dxfId="413" priority="633" operator="containsText" text="CERRADA">
      <formula>NOT(ISERROR(SEARCH("CERRADA",BG34)))</formula>
    </cfRule>
    <cfRule type="containsText" dxfId="412" priority="634" operator="containsText" text="ABIERTA">
      <formula>NOT(ISERROR(SEARCH("ABIERTA",BG34)))</formula>
    </cfRule>
  </conditionalFormatting>
  <conditionalFormatting sqref="AH34 AA34">
    <cfRule type="containsText" dxfId="411" priority="632" stopIfTrue="1" operator="containsText" text="Fecha debe ser posterior a la">
      <formula>NOT(ISERROR(SEARCH("Fecha debe ser posterior a la",AA34)))</formula>
    </cfRule>
  </conditionalFormatting>
  <conditionalFormatting sqref="AG34">
    <cfRule type="containsText" dxfId="410" priority="624" operator="containsText" text="CERRADA">
      <formula>NOT(ISERROR(SEARCH("CERRADA",AG34)))</formula>
    </cfRule>
    <cfRule type="containsText" dxfId="409" priority="631" operator="containsText" text="SIN INICIAR">
      <formula>NOT(ISERROR(SEARCH("SIN INICIAR",AG34)))</formula>
    </cfRule>
  </conditionalFormatting>
  <conditionalFormatting sqref="AG34">
    <cfRule type="containsText" dxfId="408" priority="629" operator="containsText" text="ABIERTA">
      <formula>NOT(ISERROR(SEARCH("ABIERTA",AG34)))</formula>
    </cfRule>
  </conditionalFormatting>
  <conditionalFormatting sqref="AG34">
    <cfRule type="containsText" dxfId="407" priority="625" operator="containsText" text="EN PROCESO">
      <formula>NOT(ISERROR(SEARCH("EN PROCESO",AG34)))</formula>
    </cfRule>
    <cfRule type="containsText" dxfId="406" priority="626" operator="containsText" text="CERRADA">
      <formula>NOT(ISERROR(SEARCH("CERRADA",AG34)))</formula>
    </cfRule>
    <cfRule type="containsText" dxfId="405" priority="627" operator="containsText" text="TERMINADA EXTEMPORÁNEA">
      <formula>NOT(ISERROR(SEARCH("TERMINADA EXTEMPORÁNEA",AG34)))</formula>
    </cfRule>
    <cfRule type="containsText" dxfId="404" priority="628" operator="containsText" text="TERMINADA">
      <formula>NOT(ISERROR(SEARCH("TERMINADA",AG34)))</formula>
    </cfRule>
    <cfRule type="containsText" dxfId="403" priority="630" operator="containsText" text="INCUMPLIDA">
      <formula>NOT(ISERROR(SEARCH("INCUMPLIDA",AG34)))</formula>
    </cfRule>
  </conditionalFormatting>
  <conditionalFormatting sqref="BE34">
    <cfRule type="containsText" dxfId="402" priority="622" operator="containsText" text="PENDIENTE">
      <formula>NOT(ISERROR(SEARCH("PENDIENTE",BE34)))</formula>
    </cfRule>
    <cfRule type="containsText" dxfId="401" priority="623" operator="containsText" text="CUMPLIDA">
      <formula>NOT(ISERROR(SEARCH("CUMPLIDA",BE34)))</formula>
    </cfRule>
  </conditionalFormatting>
  <conditionalFormatting sqref="BG36">
    <cfRule type="containsText" dxfId="400" priority="585" operator="containsText" text="CERRADA">
      <formula>NOT(ISERROR(SEARCH("CERRADA",BG36)))</formula>
    </cfRule>
    <cfRule type="containsText" dxfId="399" priority="586" operator="containsText" text="ABIERTA">
      <formula>NOT(ISERROR(SEARCH("ABIERTA",BG36)))</formula>
    </cfRule>
  </conditionalFormatting>
  <conditionalFormatting sqref="BG37">
    <cfRule type="containsText" dxfId="398" priority="583" operator="containsText" text="CERRADA">
      <formula>NOT(ISERROR(SEARCH("CERRADA",BG37)))</formula>
    </cfRule>
    <cfRule type="containsText" dxfId="397" priority="584" operator="containsText" text="ABIERTA">
      <formula>NOT(ISERROR(SEARCH("ABIERTA",BG37)))</formula>
    </cfRule>
  </conditionalFormatting>
  <conditionalFormatting sqref="BB45:BB46 BB53:BB59 BB10:BB23 BB25:BB28 BB36:BB40">
    <cfRule type="containsText" dxfId="396" priority="470" operator="containsText" text="EN PROCESO">
      <formula>NOT(ISERROR(SEARCH("EN PROCESO",BB10)))</formula>
    </cfRule>
    <cfRule type="containsText" dxfId="395" priority="471" operator="containsText" text="SIN INICIAR">
      <formula>NOT(ISERROR(SEARCH("SIN INICIAR",BB10)))</formula>
    </cfRule>
    <cfRule type="containsText" dxfId="394" priority="472" operator="containsText" text="INCUMPLIDA">
      <formula>NOT(ISERROR(SEARCH("INCUMPLIDA",BB10)))</formula>
    </cfRule>
    <cfRule type="containsText" dxfId="393" priority="473" operator="containsText" text="TERMINADA">
      <formula>NOT(ISERROR(SEARCH("TERMINADA",BB10)))</formula>
    </cfRule>
    <cfRule type="containsText" dxfId="392" priority="474" operator="containsText" text="TERMINADA">
      <formula>NOT(ISERROR(SEARCH("TERMINADA",BB10)))</formula>
    </cfRule>
  </conditionalFormatting>
  <conditionalFormatting sqref="AV10">
    <cfRule type="containsText" dxfId="391" priority="469" stopIfTrue="1" operator="containsText" text="Fecha debe ser posterior a la">
      <formula>NOT(ISERROR(SEARCH("Fecha debe ser posterior a la",AV10)))</formula>
    </cfRule>
  </conditionalFormatting>
  <conditionalFormatting sqref="BB24">
    <cfRule type="containsText" dxfId="390" priority="459" operator="containsText" text="EN PROCESO">
      <formula>NOT(ISERROR(SEARCH("EN PROCESO",BB24)))</formula>
    </cfRule>
    <cfRule type="containsText" dxfId="389" priority="460" operator="containsText" text="SIN INICIAR">
      <formula>NOT(ISERROR(SEARCH("SIN INICIAR",BB24)))</formula>
    </cfRule>
    <cfRule type="containsText" dxfId="388" priority="461" operator="containsText" text="INCUMPLIDA">
      <formula>NOT(ISERROR(SEARCH("INCUMPLIDA",BB24)))</formula>
    </cfRule>
    <cfRule type="containsText" dxfId="387" priority="462" operator="containsText" text="TERMINADA">
      <formula>NOT(ISERROR(SEARCH("TERMINADA",BB24)))</formula>
    </cfRule>
    <cfRule type="containsText" dxfId="386" priority="463" operator="containsText" text="TERMINADA">
      <formula>NOT(ISERROR(SEARCH("TERMINADA",BB24)))</formula>
    </cfRule>
  </conditionalFormatting>
  <conditionalFormatting sqref="BB29">
    <cfRule type="containsText" dxfId="385" priority="454" operator="containsText" text="EN PROCESO">
      <formula>NOT(ISERROR(SEARCH("EN PROCESO",BB29)))</formula>
    </cfRule>
    <cfRule type="containsText" dxfId="384" priority="455" operator="containsText" text="SIN INICIAR">
      <formula>NOT(ISERROR(SEARCH("SIN INICIAR",BB29)))</formula>
    </cfRule>
    <cfRule type="containsText" dxfId="383" priority="456" operator="containsText" text="INCUMPLIDA">
      <formula>NOT(ISERROR(SEARCH("INCUMPLIDA",BB29)))</formula>
    </cfRule>
    <cfRule type="containsText" dxfId="382" priority="457" operator="containsText" text="TERMINADA">
      <formula>NOT(ISERROR(SEARCH("TERMINADA",BB29)))</formula>
    </cfRule>
    <cfRule type="containsText" dxfId="381" priority="458" operator="containsText" text="TERMINADA">
      <formula>NOT(ISERROR(SEARCH("TERMINADA",BB29)))</formula>
    </cfRule>
  </conditionalFormatting>
  <conditionalFormatting sqref="BB30">
    <cfRule type="containsText" dxfId="380" priority="449" operator="containsText" text="EN PROCESO">
      <formula>NOT(ISERROR(SEARCH("EN PROCESO",BB30)))</formula>
    </cfRule>
    <cfRule type="containsText" dxfId="379" priority="450" operator="containsText" text="SIN INICIAR">
      <formula>NOT(ISERROR(SEARCH("SIN INICIAR",BB30)))</formula>
    </cfRule>
    <cfRule type="containsText" dxfId="378" priority="451" operator="containsText" text="INCUMPLIDA">
      <formula>NOT(ISERROR(SEARCH("INCUMPLIDA",BB30)))</formula>
    </cfRule>
    <cfRule type="containsText" dxfId="377" priority="452" operator="containsText" text="TERMINADA">
      <formula>NOT(ISERROR(SEARCH("TERMINADA",BB30)))</formula>
    </cfRule>
    <cfRule type="containsText" dxfId="376" priority="453" operator="containsText" text="TERMINADA">
      <formula>NOT(ISERROR(SEARCH("TERMINADA",BB30)))</formula>
    </cfRule>
  </conditionalFormatting>
  <conditionalFormatting sqref="BB31">
    <cfRule type="containsText" dxfId="375" priority="444" operator="containsText" text="EN PROCESO">
      <formula>NOT(ISERROR(SEARCH("EN PROCESO",BB31)))</formula>
    </cfRule>
    <cfRule type="containsText" dxfId="374" priority="445" operator="containsText" text="SIN INICIAR">
      <formula>NOT(ISERROR(SEARCH("SIN INICIAR",BB31)))</formula>
    </cfRule>
    <cfRule type="containsText" dxfId="373" priority="446" operator="containsText" text="INCUMPLIDA">
      <formula>NOT(ISERROR(SEARCH("INCUMPLIDA",BB31)))</formula>
    </cfRule>
    <cfRule type="containsText" dxfId="372" priority="447" operator="containsText" text="TERMINADA">
      <formula>NOT(ISERROR(SEARCH("TERMINADA",BB31)))</formula>
    </cfRule>
    <cfRule type="containsText" dxfId="371" priority="448" operator="containsText" text="TERMINADA">
      <formula>NOT(ISERROR(SEARCH("TERMINADA",BB31)))</formula>
    </cfRule>
  </conditionalFormatting>
  <conditionalFormatting sqref="BB32">
    <cfRule type="containsText" dxfId="370" priority="439" operator="containsText" text="EN PROCESO">
      <formula>NOT(ISERROR(SEARCH("EN PROCESO",BB32)))</formula>
    </cfRule>
    <cfRule type="containsText" dxfId="369" priority="440" operator="containsText" text="SIN INICIAR">
      <formula>NOT(ISERROR(SEARCH("SIN INICIAR",BB32)))</formula>
    </cfRule>
    <cfRule type="containsText" dxfId="368" priority="441" operator="containsText" text="INCUMPLIDA">
      <formula>NOT(ISERROR(SEARCH("INCUMPLIDA",BB32)))</formula>
    </cfRule>
    <cfRule type="containsText" dxfId="367" priority="442" operator="containsText" text="TERMINADA">
      <formula>NOT(ISERROR(SEARCH("TERMINADA",BB32)))</formula>
    </cfRule>
    <cfRule type="containsText" dxfId="366" priority="443" operator="containsText" text="TERMINADA">
      <formula>NOT(ISERROR(SEARCH("TERMINADA",BB32)))</formula>
    </cfRule>
  </conditionalFormatting>
  <conditionalFormatting sqref="BB33">
    <cfRule type="containsText" dxfId="365" priority="434" operator="containsText" text="EN PROCESO">
      <formula>NOT(ISERROR(SEARCH("EN PROCESO",BB33)))</formula>
    </cfRule>
    <cfRule type="containsText" dxfId="364" priority="435" operator="containsText" text="SIN INICIAR">
      <formula>NOT(ISERROR(SEARCH("SIN INICIAR",BB33)))</formula>
    </cfRule>
    <cfRule type="containsText" dxfId="363" priority="436" operator="containsText" text="INCUMPLIDA">
      <formula>NOT(ISERROR(SEARCH("INCUMPLIDA",BB33)))</formula>
    </cfRule>
    <cfRule type="containsText" dxfId="362" priority="437" operator="containsText" text="TERMINADA">
      <formula>NOT(ISERROR(SEARCH("TERMINADA",BB33)))</formula>
    </cfRule>
    <cfRule type="containsText" dxfId="361" priority="438" operator="containsText" text="TERMINADA">
      <formula>NOT(ISERROR(SEARCH("TERMINADA",BB33)))</formula>
    </cfRule>
  </conditionalFormatting>
  <conditionalFormatting sqref="BB34">
    <cfRule type="containsText" dxfId="360" priority="429" operator="containsText" text="EN PROCESO">
      <formula>NOT(ISERROR(SEARCH("EN PROCESO",BB34)))</formula>
    </cfRule>
    <cfRule type="containsText" dxfId="359" priority="430" operator="containsText" text="SIN INICIAR">
      <formula>NOT(ISERROR(SEARCH("SIN INICIAR",BB34)))</formula>
    </cfRule>
    <cfRule type="containsText" dxfId="358" priority="431" operator="containsText" text="INCUMPLIDA">
      <formula>NOT(ISERROR(SEARCH("INCUMPLIDA",BB34)))</formula>
    </cfRule>
    <cfRule type="containsText" dxfId="357" priority="432" operator="containsText" text="TERMINADA">
      <formula>NOT(ISERROR(SEARCH("TERMINADA",BB34)))</formula>
    </cfRule>
    <cfRule type="containsText" dxfId="356" priority="433" operator="containsText" text="TERMINADA">
      <formula>NOT(ISERROR(SEARCH("TERMINADA",BB34)))</formula>
    </cfRule>
  </conditionalFormatting>
  <conditionalFormatting sqref="BB35">
    <cfRule type="containsText" dxfId="355" priority="424" operator="containsText" text="EN PROCESO">
      <formula>NOT(ISERROR(SEARCH("EN PROCESO",BB35)))</formula>
    </cfRule>
    <cfRule type="containsText" dxfId="354" priority="425" operator="containsText" text="SIN INICIAR">
      <formula>NOT(ISERROR(SEARCH("SIN INICIAR",BB35)))</formula>
    </cfRule>
    <cfRule type="containsText" dxfId="353" priority="426" operator="containsText" text="INCUMPLIDA">
      <formula>NOT(ISERROR(SEARCH("INCUMPLIDA",BB35)))</formula>
    </cfRule>
    <cfRule type="containsText" dxfId="352" priority="427" operator="containsText" text="TERMINADA">
      <formula>NOT(ISERROR(SEARCH("TERMINADA",BB35)))</formula>
    </cfRule>
    <cfRule type="containsText" dxfId="351" priority="428" operator="containsText" text="TERMINADA">
      <formula>NOT(ISERROR(SEARCH("TERMINADA",BB35)))</formula>
    </cfRule>
  </conditionalFormatting>
  <conditionalFormatting sqref="BG13">
    <cfRule type="containsText" dxfId="350" priority="415" operator="containsText" text="CERRADA">
      <formula>NOT(ISERROR(SEARCH("CERRADA",BG13)))</formula>
    </cfRule>
    <cfRule type="containsText" dxfId="349" priority="416" operator="containsText" text="ABIERTA">
      <formula>NOT(ISERROR(SEARCH("ABIERTA",BG13)))</formula>
    </cfRule>
  </conditionalFormatting>
  <conditionalFormatting sqref="BG21">
    <cfRule type="containsText" dxfId="348" priority="413" operator="containsText" text="CERRADA">
      <formula>NOT(ISERROR(SEARCH("CERRADA",BG21)))</formula>
    </cfRule>
    <cfRule type="containsText" dxfId="347" priority="414" operator="containsText" text="ABIERTA">
      <formula>NOT(ISERROR(SEARCH("ABIERTA",BG21)))</formula>
    </cfRule>
  </conditionalFormatting>
  <conditionalFormatting sqref="BG27">
    <cfRule type="containsText" dxfId="346" priority="411" operator="containsText" text="CERRADA">
      <formula>NOT(ISERROR(SEARCH("CERRADA",BG27)))</formula>
    </cfRule>
    <cfRule type="containsText" dxfId="345" priority="412" operator="containsText" text="ABIERTA">
      <formula>NOT(ISERROR(SEARCH("ABIERTA",BG27)))</formula>
    </cfRule>
  </conditionalFormatting>
  <conditionalFormatting sqref="BB41:BB42">
    <cfRule type="containsText" dxfId="344" priority="404" operator="containsText" text="EN PROCESO">
      <formula>NOT(ISERROR(SEARCH("EN PROCESO",BB41)))</formula>
    </cfRule>
    <cfRule type="containsText" dxfId="343" priority="405" operator="containsText" text="SIN INICIAR">
      <formula>NOT(ISERROR(SEARCH("SIN INICIAR",BB41)))</formula>
    </cfRule>
    <cfRule type="containsText" dxfId="342" priority="406" operator="containsText" text="INCUMPLIDA">
      <formula>NOT(ISERROR(SEARCH("INCUMPLIDA",BB41)))</formula>
    </cfRule>
    <cfRule type="containsText" dxfId="341" priority="407" operator="containsText" text="TERMINADA">
      <formula>NOT(ISERROR(SEARCH("TERMINADA",BB41)))</formula>
    </cfRule>
    <cfRule type="containsText" dxfId="340" priority="408" operator="containsText" text="TERMINADA">
      <formula>NOT(ISERROR(SEARCH("TERMINADA",BB41)))</formula>
    </cfRule>
  </conditionalFormatting>
  <conditionalFormatting sqref="BB47">
    <cfRule type="containsText" dxfId="339" priority="399" operator="containsText" text="EN PROCESO">
      <formula>NOT(ISERROR(SEARCH("EN PROCESO",BB47)))</formula>
    </cfRule>
    <cfRule type="containsText" dxfId="338" priority="400" operator="containsText" text="SIN INICIAR">
      <formula>NOT(ISERROR(SEARCH("SIN INICIAR",BB47)))</formula>
    </cfRule>
    <cfRule type="containsText" dxfId="337" priority="401" operator="containsText" text="INCUMPLIDA">
      <formula>NOT(ISERROR(SEARCH("INCUMPLIDA",BB47)))</formula>
    </cfRule>
    <cfRule type="containsText" dxfId="336" priority="402" operator="containsText" text="TERMINADA">
      <formula>NOT(ISERROR(SEARCH("TERMINADA",BB47)))</formula>
    </cfRule>
    <cfRule type="containsText" dxfId="335" priority="403" operator="containsText" text="TERMINADA">
      <formula>NOT(ISERROR(SEARCH("TERMINADA",BB47)))</formula>
    </cfRule>
  </conditionalFormatting>
  <conditionalFormatting sqref="BB48">
    <cfRule type="containsText" dxfId="334" priority="394" operator="containsText" text="EN PROCESO">
      <formula>NOT(ISERROR(SEARCH("EN PROCESO",BB48)))</formula>
    </cfRule>
    <cfRule type="containsText" dxfId="333" priority="395" operator="containsText" text="SIN INICIAR">
      <formula>NOT(ISERROR(SEARCH("SIN INICIAR",BB48)))</formula>
    </cfRule>
    <cfRule type="containsText" dxfId="332" priority="396" operator="containsText" text="INCUMPLIDA">
      <formula>NOT(ISERROR(SEARCH("INCUMPLIDA",BB48)))</formula>
    </cfRule>
    <cfRule type="containsText" dxfId="331" priority="397" operator="containsText" text="TERMINADA">
      <formula>NOT(ISERROR(SEARCH("TERMINADA",BB48)))</formula>
    </cfRule>
    <cfRule type="containsText" dxfId="330" priority="398" operator="containsText" text="TERMINADA">
      <formula>NOT(ISERROR(SEARCH("TERMINADA",BB48)))</formula>
    </cfRule>
  </conditionalFormatting>
  <conditionalFormatting sqref="BB49">
    <cfRule type="containsText" dxfId="329" priority="389" operator="containsText" text="EN PROCESO">
      <formula>NOT(ISERROR(SEARCH("EN PROCESO",BB49)))</formula>
    </cfRule>
    <cfRule type="containsText" dxfId="328" priority="390" operator="containsText" text="SIN INICIAR">
      <formula>NOT(ISERROR(SEARCH("SIN INICIAR",BB49)))</formula>
    </cfRule>
    <cfRule type="containsText" dxfId="327" priority="391" operator="containsText" text="INCUMPLIDA">
      <formula>NOT(ISERROR(SEARCH("INCUMPLIDA",BB49)))</formula>
    </cfRule>
    <cfRule type="containsText" dxfId="326" priority="392" operator="containsText" text="TERMINADA">
      <formula>NOT(ISERROR(SEARCH("TERMINADA",BB49)))</formula>
    </cfRule>
    <cfRule type="containsText" dxfId="325" priority="393" operator="containsText" text="TERMINADA">
      <formula>NOT(ISERROR(SEARCH("TERMINADA",BB49)))</formula>
    </cfRule>
  </conditionalFormatting>
  <conditionalFormatting sqref="BB50">
    <cfRule type="containsText" dxfId="324" priority="384" operator="containsText" text="EN PROCESO">
      <formula>NOT(ISERROR(SEARCH("EN PROCESO",BB50)))</formula>
    </cfRule>
    <cfRule type="containsText" dxfId="323" priority="385" operator="containsText" text="SIN INICIAR">
      <formula>NOT(ISERROR(SEARCH("SIN INICIAR",BB50)))</formula>
    </cfRule>
    <cfRule type="containsText" dxfId="322" priority="386" operator="containsText" text="INCUMPLIDA">
      <formula>NOT(ISERROR(SEARCH("INCUMPLIDA",BB50)))</formula>
    </cfRule>
    <cfRule type="containsText" dxfId="321" priority="387" operator="containsText" text="TERMINADA">
      <formula>NOT(ISERROR(SEARCH("TERMINADA",BB50)))</formula>
    </cfRule>
    <cfRule type="containsText" dxfId="320" priority="388" operator="containsText" text="TERMINADA">
      <formula>NOT(ISERROR(SEARCH("TERMINADA",BB50)))</formula>
    </cfRule>
  </conditionalFormatting>
  <conditionalFormatting sqref="BB51">
    <cfRule type="containsText" dxfId="319" priority="379" operator="containsText" text="EN PROCESO">
      <formula>NOT(ISERROR(SEARCH("EN PROCESO",BB51)))</formula>
    </cfRule>
    <cfRule type="containsText" dxfId="318" priority="380" operator="containsText" text="SIN INICIAR">
      <formula>NOT(ISERROR(SEARCH("SIN INICIAR",BB51)))</formula>
    </cfRule>
    <cfRule type="containsText" dxfId="317" priority="381" operator="containsText" text="INCUMPLIDA">
      <formula>NOT(ISERROR(SEARCH("INCUMPLIDA",BB51)))</formula>
    </cfRule>
    <cfRule type="containsText" dxfId="316" priority="382" operator="containsText" text="TERMINADA">
      <formula>NOT(ISERROR(SEARCH("TERMINADA",BB51)))</formula>
    </cfRule>
    <cfRule type="containsText" dxfId="315" priority="383" operator="containsText" text="TERMINADA">
      <formula>NOT(ISERROR(SEARCH("TERMINADA",BB51)))</formula>
    </cfRule>
  </conditionalFormatting>
  <conditionalFormatting sqref="BB52:BB59">
    <cfRule type="containsText" dxfId="314" priority="374" operator="containsText" text="EN PROCESO">
      <formula>NOT(ISERROR(SEARCH("EN PROCESO",BB52)))</formula>
    </cfRule>
    <cfRule type="containsText" dxfId="313" priority="375" operator="containsText" text="SIN INICIAR">
      <formula>NOT(ISERROR(SEARCH("SIN INICIAR",BB52)))</formula>
    </cfRule>
    <cfRule type="containsText" dxfId="312" priority="376" operator="containsText" text="INCUMPLIDA">
      <formula>NOT(ISERROR(SEARCH("INCUMPLIDA",BB52)))</formula>
    </cfRule>
    <cfRule type="containsText" dxfId="311" priority="377" operator="containsText" text="TERMINADA">
      <formula>NOT(ISERROR(SEARCH("TERMINADA",BB52)))</formula>
    </cfRule>
    <cfRule type="containsText" dxfId="310" priority="378" operator="containsText" text="TERMINADA">
      <formula>NOT(ISERROR(SEARCH("TERMINADA",BB52)))</formula>
    </cfRule>
  </conditionalFormatting>
  <conditionalFormatting sqref="BB43:BB44">
    <cfRule type="containsText" dxfId="309" priority="369" operator="containsText" text="EN PROCESO">
      <formula>NOT(ISERROR(SEARCH("EN PROCESO",BB43)))</formula>
    </cfRule>
    <cfRule type="containsText" dxfId="308" priority="370" operator="containsText" text="SIN INICIAR">
      <formula>NOT(ISERROR(SEARCH("SIN INICIAR",BB43)))</formula>
    </cfRule>
    <cfRule type="containsText" dxfId="307" priority="371" operator="containsText" text="INCUMPLIDA">
      <formula>NOT(ISERROR(SEARCH("INCUMPLIDA",BB43)))</formula>
    </cfRule>
    <cfRule type="containsText" dxfId="306" priority="372" operator="containsText" text="TERMINADA">
      <formula>NOT(ISERROR(SEARCH("TERMINADA",BB43)))</formula>
    </cfRule>
    <cfRule type="containsText" dxfId="305" priority="373" operator="containsText" text="TERMINADA">
      <formula>NOT(ISERROR(SEARCH("TERMINADA",BB43)))</formula>
    </cfRule>
  </conditionalFormatting>
  <conditionalFormatting sqref="X28">
    <cfRule type="containsText" dxfId="304" priority="362" operator="containsText" text="TERMINADA EXTEMPORÁNEA">
      <formula>NOT(ISERROR(SEARCH("TERMINADA EXTEMPORÁNEA",X28)))</formula>
    </cfRule>
    <cfRule type="containsText" dxfId="303" priority="363" operator="containsText" text="TERMINADA">
      <formula>NOT(ISERROR(SEARCH("TERMINADA",X28)))</formula>
    </cfRule>
    <cfRule type="containsText" dxfId="302" priority="364" operator="containsText" text="EN PROCESO">
      <formula>NOT(ISERROR(SEARCH("EN PROCESO",X28)))</formula>
    </cfRule>
    <cfRule type="containsText" dxfId="301" priority="365" operator="containsText" text="INCUMPLIDA">
      <formula>NOT(ISERROR(SEARCH("INCUMPLIDA",X28)))</formula>
    </cfRule>
    <cfRule type="containsText" dxfId="300" priority="366" operator="containsText" text="SIN INICIAR">
      <formula>NOT(ISERROR(SEARCH("SIN INICIAR",X28)))</formula>
    </cfRule>
  </conditionalFormatting>
  <conditionalFormatting sqref="X28">
    <cfRule type="containsText" dxfId="299" priority="361" operator="containsText" text="ABIERTA">
      <formula>NOT(ISERROR(SEARCH("ABIERTA",X28)))</formula>
    </cfRule>
  </conditionalFormatting>
  <conditionalFormatting sqref="X54:X1048576 X1:X29 X34:X48">
    <cfRule type="containsText" dxfId="298" priority="360" operator="containsText" text="CERRADA">
      <formula>NOT(ISERROR(SEARCH("CERRADA",X1)))</formula>
    </cfRule>
  </conditionalFormatting>
  <conditionalFormatting sqref="X30">
    <cfRule type="containsText" dxfId="297" priority="355" operator="containsText" text="TERMINADA EXTEMPORÁNEA">
      <formula>NOT(ISERROR(SEARCH("TERMINADA EXTEMPORÁNEA",X30)))</formula>
    </cfRule>
    <cfRule type="containsText" dxfId="296" priority="356" operator="containsText" text="TERMINADA">
      <formula>NOT(ISERROR(SEARCH("TERMINADA",X30)))</formula>
    </cfRule>
    <cfRule type="containsText" dxfId="295" priority="357" operator="containsText" text="EN PROCESO">
      <formula>NOT(ISERROR(SEARCH("EN PROCESO",X30)))</formula>
    </cfRule>
    <cfRule type="containsText" dxfId="294" priority="358" operator="containsText" text="INCUMPLIDA">
      <formula>NOT(ISERROR(SEARCH("INCUMPLIDA",X30)))</formula>
    </cfRule>
    <cfRule type="containsText" dxfId="293" priority="359" operator="containsText" text="SIN INICIAR">
      <formula>NOT(ISERROR(SEARCH("SIN INICIAR",X30)))</formula>
    </cfRule>
  </conditionalFormatting>
  <conditionalFormatting sqref="X30">
    <cfRule type="containsText" dxfId="292" priority="354" operator="containsText" text="ABIERTA">
      <formula>NOT(ISERROR(SEARCH("ABIERTA",X30)))</formula>
    </cfRule>
  </conditionalFormatting>
  <conditionalFormatting sqref="X30">
    <cfRule type="containsText" dxfId="291" priority="353" operator="containsText" text="CERRADA">
      <formula>NOT(ISERROR(SEARCH("CERRADA",X30)))</formula>
    </cfRule>
  </conditionalFormatting>
  <conditionalFormatting sqref="X31">
    <cfRule type="containsText" dxfId="290" priority="348" operator="containsText" text="TERMINADA EXTEMPORÁNEA">
      <formula>NOT(ISERROR(SEARCH("TERMINADA EXTEMPORÁNEA",X31)))</formula>
    </cfRule>
    <cfRule type="containsText" dxfId="289" priority="349" operator="containsText" text="TERMINADA">
      <formula>NOT(ISERROR(SEARCH("TERMINADA",X31)))</formula>
    </cfRule>
    <cfRule type="containsText" dxfId="288" priority="350" operator="containsText" text="EN PROCESO">
      <formula>NOT(ISERROR(SEARCH("EN PROCESO",X31)))</formula>
    </cfRule>
    <cfRule type="containsText" dxfId="287" priority="351" operator="containsText" text="INCUMPLIDA">
      <formula>NOT(ISERROR(SEARCH("INCUMPLIDA",X31)))</formula>
    </cfRule>
    <cfRule type="containsText" dxfId="286" priority="352" operator="containsText" text="SIN INICIAR">
      <formula>NOT(ISERROR(SEARCH("SIN INICIAR",X31)))</formula>
    </cfRule>
  </conditionalFormatting>
  <conditionalFormatting sqref="X31">
    <cfRule type="containsText" dxfId="285" priority="347" operator="containsText" text="ABIERTA">
      <formula>NOT(ISERROR(SEARCH("ABIERTA",X31)))</formula>
    </cfRule>
  </conditionalFormatting>
  <conditionalFormatting sqref="X31">
    <cfRule type="containsText" dxfId="284" priority="346" operator="containsText" text="CERRADA">
      <formula>NOT(ISERROR(SEARCH("CERRADA",X31)))</formula>
    </cfRule>
  </conditionalFormatting>
  <conditionalFormatting sqref="W32">
    <cfRule type="containsText" dxfId="283" priority="341" operator="containsText" text="TERMINADA EXTEMPORÁNEA">
      <formula>NOT(ISERROR(SEARCH("TERMINADA EXTEMPORÁNEA",W32)))</formula>
    </cfRule>
    <cfRule type="containsText" dxfId="282" priority="342" operator="containsText" text="TERMINADA">
      <formula>NOT(ISERROR(SEARCH("TERMINADA",W32)))</formula>
    </cfRule>
    <cfRule type="containsText" dxfId="281" priority="343" operator="containsText" text="EN PROCESO">
      <formula>NOT(ISERROR(SEARCH("EN PROCESO",W32)))</formula>
    </cfRule>
    <cfRule type="containsText" dxfId="280" priority="344" operator="containsText" text="INCUMPLIDA">
      <formula>NOT(ISERROR(SEARCH("INCUMPLIDA",W32)))</formula>
    </cfRule>
    <cfRule type="containsText" dxfId="279" priority="345" operator="containsText" text="SIN INICIAR">
      <formula>NOT(ISERROR(SEARCH("SIN INICIAR",W32)))</formula>
    </cfRule>
  </conditionalFormatting>
  <conditionalFormatting sqref="X32">
    <cfRule type="containsText" dxfId="278" priority="336" operator="containsText" text="TERMINADA EXTEMPORÁNEA">
      <formula>NOT(ISERROR(SEARCH("TERMINADA EXTEMPORÁNEA",X32)))</formula>
    </cfRule>
    <cfRule type="containsText" dxfId="277" priority="337" operator="containsText" text="TERMINADA">
      <formula>NOT(ISERROR(SEARCH("TERMINADA",X32)))</formula>
    </cfRule>
    <cfRule type="containsText" dxfId="276" priority="338" operator="containsText" text="EN PROCESO">
      <formula>NOT(ISERROR(SEARCH("EN PROCESO",X32)))</formula>
    </cfRule>
    <cfRule type="containsText" dxfId="275" priority="339" operator="containsText" text="INCUMPLIDA">
      <formula>NOT(ISERROR(SEARCH("INCUMPLIDA",X32)))</formula>
    </cfRule>
    <cfRule type="containsText" dxfId="274" priority="340" operator="containsText" text="SIN INICIAR">
      <formula>NOT(ISERROR(SEARCH("SIN INICIAR",X32)))</formula>
    </cfRule>
  </conditionalFormatting>
  <conditionalFormatting sqref="X32">
    <cfRule type="containsText" dxfId="273" priority="335" operator="containsText" text="ABIERTA">
      <formula>NOT(ISERROR(SEARCH("ABIERTA",X32)))</formula>
    </cfRule>
  </conditionalFormatting>
  <conditionalFormatting sqref="X32">
    <cfRule type="containsText" dxfId="272" priority="334" operator="containsText" text="CERRADA">
      <formula>NOT(ISERROR(SEARCH("CERRADA",X32)))</formula>
    </cfRule>
  </conditionalFormatting>
  <conditionalFormatting sqref="W33">
    <cfRule type="containsText" dxfId="271" priority="329" operator="containsText" text="TERMINADA EXTEMPORÁNEA">
      <formula>NOT(ISERROR(SEARCH("TERMINADA EXTEMPORÁNEA",W33)))</formula>
    </cfRule>
    <cfRule type="containsText" dxfId="270" priority="330" operator="containsText" text="TERMINADA">
      <formula>NOT(ISERROR(SEARCH("TERMINADA",W33)))</formula>
    </cfRule>
    <cfRule type="containsText" dxfId="269" priority="331" operator="containsText" text="EN PROCESO">
      <formula>NOT(ISERROR(SEARCH("EN PROCESO",W33)))</formula>
    </cfRule>
    <cfRule type="containsText" dxfId="268" priority="332" operator="containsText" text="INCUMPLIDA">
      <formula>NOT(ISERROR(SEARCH("INCUMPLIDA",W33)))</formula>
    </cfRule>
    <cfRule type="containsText" dxfId="267" priority="333" operator="containsText" text="SIN INICIAR">
      <formula>NOT(ISERROR(SEARCH("SIN INICIAR",W33)))</formula>
    </cfRule>
  </conditionalFormatting>
  <conditionalFormatting sqref="X33">
    <cfRule type="containsText" dxfId="266" priority="324" operator="containsText" text="TERMINADA EXTEMPORÁNEA">
      <formula>NOT(ISERROR(SEARCH("TERMINADA EXTEMPORÁNEA",X33)))</formula>
    </cfRule>
    <cfRule type="containsText" dxfId="265" priority="325" operator="containsText" text="TERMINADA">
      <formula>NOT(ISERROR(SEARCH("TERMINADA",X33)))</formula>
    </cfRule>
    <cfRule type="containsText" dxfId="264" priority="326" operator="containsText" text="EN PROCESO">
      <formula>NOT(ISERROR(SEARCH("EN PROCESO",X33)))</formula>
    </cfRule>
    <cfRule type="containsText" dxfId="263" priority="327" operator="containsText" text="INCUMPLIDA">
      <formula>NOT(ISERROR(SEARCH("INCUMPLIDA",X33)))</formula>
    </cfRule>
    <cfRule type="containsText" dxfId="262" priority="328" operator="containsText" text="SIN INICIAR">
      <formula>NOT(ISERROR(SEARCH("SIN INICIAR",X33)))</formula>
    </cfRule>
  </conditionalFormatting>
  <conditionalFormatting sqref="X33">
    <cfRule type="containsText" dxfId="261" priority="323" operator="containsText" text="ABIERTA">
      <formula>NOT(ISERROR(SEARCH("ABIERTA",X33)))</formula>
    </cfRule>
  </conditionalFormatting>
  <conditionalFormatting sqref="X33">
    <cfRule type="containsText" dxfId="260" priority="322" operator="containsText" text="CERRADA">
      <formula>NOT(ISERROR(SEARCH("CERRADA",X33)))</formula>
    </cfRule>
  </conditionalFormatting>
  <conditionalFormatting sqref="W34">
    <cfRule type="containsText" dxfId="259" priority="317" operator="containsText" text="TERMINADA EXTEMPORÁNEA">
      <formula>NOT(ISERROR(SEARCH("TERMINADA EXTEMPORÁNEA",W34)))</formula>
    </cfRule>
    <cfRule type="containsText" dxfId="258" priority="318" operator="containsText" text="TERMINADA">
      <formula>NOT(ISERROR(SEARCH("TERMINADA",W34)))</formula>
    </cfRule>
    <cfRule type="containsText" dxfId="257" priority="320" operator="containsText" text="INCUMPLIDA">
      <formula>NOT(ISERROR(SEARCH("INCUMPLIDA",W34)))</formula>
    </cfRule>
  </conditionalFormatting>
  <conditionalFormatting sqref="V60:AG1048576 V43:AB48 Z49:AB53 V54:AB59 AC48:AG59 AC43:AD47 AF43:AG47 V37:AG40 AI37:AI40 AI43:AI1048576 V41:Z42 BD1:BD1048576 A1:T1048576 AJ1:BB1048576 Z35:Z59 V25:AG26 AI25:AI26 V27:AI36 V1:AI24">
    <cfRule type="containsText" dxfId="256" priority="321" operator="containsText" text="SIN INICIAR">
      <formula>NOT(ISERROR(SEARCH("SIN INICIAR",A1)))</formula>
    </cfRule>
  </conditionalFormatting>
  <conditionalFormatting sqref="V60:AG1048576 V43:AB48 Z49:AB53 V54:AB59 AC48:AG59 AC43:AD47 AF43:AG47 V37:AG40 AI37:AI40 AI43:AI1048576 V41:Z42 BD1:BD1048576 A1:T1048576 AJ1:BB1048576 Z35:Z59 V25:AG26 AI25:AI26 V27:AI36 V1:AI24">
    <cfRule type="containsText" dxfId="255" priority="319" operator="containsText" text="EN PROCESO">
      <formula>NOT(ISERROR(SEARCH("EN PROCESO",A1)))</formula>
    </cfRule>
  </conditionalFormatting>
  <conditionalFormatting sqref="W40">
    <cfRule type="containsText" dxfId="254" priority="305" operator="containsText" text="TERMINADA EXTEMPORÁNEA">
      <formula>NOT(ISERROR(SEARCH("TERMINADA EXTEMPORÁNEA",W40)))</formula>
    </cfRule>
    <cfRule type="containsText" dxfId="253" priority="306" operator="containsText" text="TERMINADA">
      <formula>NOT(ISERROR(SEARCH("TERMINADA",W40)))</formula>
    </cfRule>
    <cfRule type="containsText" dxfId="252" priority="307" operator="containsText" text="EN PROCESO">
      <formula>NOT(ISERROR(SEARCH("EN PROCESO",W40)))</formula>
    </cfRule>
    <cfRule type="containsText" dxfId="251" priority="308" operator="containsText" text="INCUMPLIDA">
      <formula>NOT(ISERROR(SEARCH("INCUMPLIDA",W40)))</formula>
    </cfRule>
    <cfRule type="containsText" dxfId="250" priority="309" operator="containsText" text="SIN INICIAR">
      <formula>NOT(ISERROR(SEARCH("SIN INICIAR",W40)))</formula>
    </cfRule>
  </conditionalFormatting>
  <conditionalFormatting sqref="X40">
    <cfRule type="containsText" dxfId="249" priority="300" operator="containsText" text="TERMINADA EXTEMPORÁNEA">
      <formula>NOT(ISERROR(SEARCH("TERMINADA EXTEMPORÁNEA",X40)))</formula>
    </cfRule>
    <cfRule type="containsText" dxfId="248" priority="301" operator="containsText" text="TERMINADA">
      <formula>NOT(ISERROR(SEARCH("TERMINADA",X40)))</formula>
    </cfRule>
    <cfRule type="containsText" dxfId="247" priority="302" operator="containsText" text="EN PROCESO">
      <formula>NOT(ISERROR(SEARCH("EN PROCESO",X40)))</formula>
    </cfRule>
    <cfRule type="containsText" dxfId="246" priority="303" operator="containsText" text="INCUMPLIDA">
      <formula>NOT(ISERROR(SEARCH("INCUMPLIDA",X40)))</formula>
    </cfRule>
    <cfRule type="containsText" dxfId="245" priority="304" operator="containsText" text="SIN INICIAR">
      <formula>NOT(ISERROR(SEARCH("SIN INICIAR",X40)))</formula>
    </cfRule>
  </conditionalFormatting>
  <conditionalFormatting sqref="X40">
    <cfRule type="containsText" dxfId="244" priority="299" operator="containsText" text="ABIERTA">
      <formula>NOT(ISERROR(SEARCH("ABIERTA",X40)))</formula>
    </cfRule>
  </conditionalFormatting>
  <conditionalFormatting sqref="X49">
    <cfRule type="containsText" dxfId="243" priority="298" operator="containsText" text="CERRADA">
      <formula>NOT(ISERROR(SEARCH("CERRADA",X49)))</formula>
    </cfRule>
  </conditionalFormatting>
  <conditionalFormatting sqref="V49:Y49">
    <cfRule type="containsText" dxfId="242" priority="297" operator="containsText" text="SIN INICIAR">
      <formula>NOT(ISERROR(SEARCH("SIN INICIAR",V49)))</formula>
    </cfRule>
  </conditionalFormatting>
  <conditionalFormatting sqref="V49:Y49">
    <cfRule type="containsText" dxfId="241" priority="296" operator="containsText" text="EN PROCESO">
      <formula>NOT(ISERROR(SEARCH("EN PROCESO",V49)))</formula>
    </cfRule>
  </conditionalFormatting>
  <conditionalFormatting sqref="X50">
    <cfRule type="containsText" dxfId="240" priority="295" operator="containsText" text="CERRADA">
      <formula>NOT(ISERROR(SEARCH("CERRADA",X50)))</formula>
    </cfRule>
  </conditionalFormatting>
  <conditionalFormatting sqref="V50:Y50">
    <cfRule type="containsText" dxfId="239" priority="294" operator="containsText" text="SIN INICIAR">
      <formula>NOT(ISERROR(SEARCH("SIN INICIAR",V50)))</formula>
    </cfRule>
  </conditionalFormatting>
  <conditionalFormatting sqref="V50:Y50">
    <cfRule type="containsText" dxfId="238" priority="293" operator="containsText" text="EN PROCESO">
      <formula>NOT(ISERROR(SEARCH("EN PROCESO",V50)))</formula>
    </cfRule>
  </conditionalFormatting>
  <conditionalFormatting sqref="X51">
    <cfRule type="containsText" dxfId="237" priority="292" operator="containsText" text="CERRADA">
      <formula>NOT(ISERROR(SEARCH("CERRADA",X51)))</formula>
    </cfRule>
  </conditionalFormatting>
  <conditionalFormatting sqref="V51:Y51">
    <cfRule type="containsText" dxfId="236" priority="291" operator="containsText" text="SIN INICIAR">
      <formula>NOT(ISERROR(SEARCH("SIN INICIAR",V51)))</formula>
    </cfRule>
  </conditionalFormatting>
  <conditionalFormatting sqref="V51:Y51">
    <cfRule type="containsText" dxfId="235" priority="290" operator="containsText" text="EN PROCESO">
      <formula>NOT(ISERROR(SEARCH("EN PROCESO",V51)))</formula>
    </cfRule>
  </conditionalFormatting>
  <conditionalFormatting sqref="X52">
    <cfRule type="containsText" dxfId="234" priority="289" operator="containsText" text="CERRADA">
      <formula>NOT(ISERROR(SEARCH("CERRADA",X52)))</formula>
    </cfRule>
  </conditionalFormatting>
  <conditionalFormatting sqref="V52:Y52">
    <cfRule type="containsText" dxfId="233" priority="288" operator="containsText" text="SIN INICIAR">
      <formula>NOT(ISERROR(SEARCH("SIN INICIAR",V52)))</formula>
    </cfRule>
  </conditionalFormatting>
  <conditionalFormatting sqref="V52:Y52">
    <cfRule type="containsText" dxfId="232" priority="287" operator="containsText" text="EN PROCESO">
      <formula>NOT(ISERROR(SEARCH("EN PROCESO",V52)))</formula>
    </cfRule>
  </conditionalFormatting>
  <conditionalFormatting sqref="X53:X59">
    <cfRule type="containsText" dxfId="231" priority="286" operator="containsText" text="CERRADA">
      <formula>NOT(ISERROR(SEARCH("CERRADA",X53)))</formula>
    </cfRule>
  </conditionalFormatting>
  <conditionalFormatting sqref="V53:Y59">
    <cfRule type="containsText" dxfId="230" priority="285" operator="containsText" text="SIN INICIAR">
      <formula>NOT(ISERROR(SEARCH("SIN INICIAR",V53)))</formula>
    </cfRule>
  </conditionalFormatting>
  <conditionalFormatting sqref="V53:Y59">
    <cfRule type="containsText" dxfId="229" priority="284" operator="containsText" text="EN PROCESO">
      <formula>NOT(ISERROR(SEARCH("EN PROCESO",V53)))</formula>
    </cfRule>
  </conditionalFormatting>
  <conditionalFormatting sqref="AS10:AS20 AJ10:AK20 AJ21 AS22:AS25 AJ22:AK25 AJ26:AJ28 AJ31:AJ34 AS35:AS36">
    <cfRule type="containsText" dxfId="228" priority="283" stopIfTrue="1" operator="containsText" text="Fecha debe ser posterior a la">
      <formula>NOT(ISERROR(SEARCH("Fecha debe ser posterior a la",AJ10)))</formula>
    </cfRule>
  </conditionalFormatting>
  <conditionalFormatting sqref="AQ10:AR14 AQ22:AR22 AQ35:AR37">
    <cfRule type="containsText" dxfId="227" priority="282" operator="containsText" text="ABIERTA">
      <formula>NOT(ISERROR(SEARCH("ABIERTA",AQ10)))</formula>
    </cfRule>
  </conditionalFormatting>
  <conditionalFormatting sqref="AK37 AS29:AS30 AJ29:AK30">
    <cfRule type="containsText" dxfId="226" priority="281" stopIfTrue="1" operator="containsText" text="Fecha debe ser posterior a la">
      <formula>NOT(ISERROR(SEARCH("Fecha debe ser posterior a la",AJ29)))</formula>
    </cfRule>
  </conditionalFormatting>
  <conditionalFormatting sqref="AQ10:AR14 AQ22:AR24 AQ35:AR37">
    <cfRule type="containsText" dxfId="225" priority="273" operator="containsText" text="CERRADA">
      <formula>NOT(ISERROR(SEARCH("CERRADA",AQ10)))</formula>
    </cfRule>
    <cfRule type="containsText" dxfId="224" priority="280" operator="containsText" text="SIN INICIAR">
      <formula>NOT(ISERROR(SEARCH("SIN INICIAR",AQ10)))</formula>
    </cfRule>
  </conditionalFormatting>
  <conditionalFormatting sqref="AQ23:AR24 AQ29:AR30">
    <cfRule type="containsText" dxfId="223" priority="278" operator="containsText" text="ABIERTA">
      <formula>NOT(ISERROR(SEARCH("ABIERTA",AQ23)))</formula>
    </cfRule>
  </conditionalFormatting>
  <conditionalFormatting sqref="AQ10:AR14 AQ22:AR24 AQ35:AR37">
    <cfRule type="containsText" dxfId="222" priority="274" operator="containsText" text="EN PROCESO">
      <formula>NOT(ISERROR(SEARCH("EN PROCESO",AQ10)))</formula>
    </cfRule>
    <cfRule type="containsText" dxfId="221" priority="275" operator="containsText" text="CERRADA">
      <formula>NOT(ISERROR(SEARCH("CERRADA",AQ10)))</formula>
    </cfRule>
    <cfRule type="containsText" dxfId="220" priority="276" operator="containsText" text="TERMINADA EXTEMPORÁNEA">
      <formula>NOT(ISERROR(SEARCH("TERMINADA EXTEMPORÁNEA",AQ10)))</formula>
    </cfRule>
    <cfRule type="containsText" dxfId="219" priority="277" operator="containsText" text="TERMINADA">
      <formula>NOT(ISERROR(SEARCH("TERMINADA",AQ10)))</formula>
    </cfRule>
    <cfRule type="containsText" dxfId="218" priority="279" operator="containsText" text="INCUMPLIDA">
      <formula>NOT(ISERROR(SEARCH("INCUMPLIDA",AQ10)))</formula>
    </cfRule>
  </conditionalFormatting>
  <conditionalFormatting sqref="AQ15:AR16">
    <cfRule type="containsText" dxfId="217" priority="265" operator="containsText" text="CERRADA">
      <formula>NOT(ISERROR(SEARCH("CERRADA",AQ15)))</formula>
    </cfRule>
    <cfRule type="containsText" dxfId="216" priority="272" operator="containsText" text="SIN INICIAR">
      <formula>NOT(ISERROR(SEARCH("SIN INICIAR",AQ15)))</formula>
    </cfRule>
  </conditionalFormatting>
  <conditionalFormatting sqref="AQ15:AR16">
    <cfRule type="containsText" dxfId="215" priority="270" operator="containsText" text="ABIERTA">
      <formula>NOT(ISERROR(SEARCH("ABIERTA",AQ15)))</formula>
    </cfRule>
  </conditionalFormatting>
  <conditionalFormatting sqref="AQ15:AR16">
    <cfRule type="containsText" dxfId="214" priority="266" operator="containsText" text="EN PROCESO">
      <formula>NOT(ISERROR(SEARCH("EN PROCESO",AQ15)))</formula>
    </cfRule>
    <cfRule type="containsText" dxfId="213" priority="267" operator="containsText" text="CERRADA">
      <formula>NOT(ISERROR(SEARCH("CERRADA",AQ15)))</formula>
    </cfRule>
    <cfRule type="containsText" dxfId="212" priority="268" operator="containsText" text="TERMINADA EXTEMPORÁNEA">
      <formula>NOT(ISERROR(SEARCH("TERMINADA EXTEMPORÁNEA",AQ15)))</formula>
    </cfRule>
    <cfRule type="containsText" dxfId="211" priority="269" operator="containsText" text="TERMINADA">
      <formula>NOT(ISERROR(SEARCH("TERMINADA",AQ15)))</formula>
    </cfRule>
    <cfRule type="containsText" dxfId="210" priority="271" operator="containsText" text="INCUMPLIDA">
      <formula>NOT(ISERROR(SEARCH("INCUMPLIDA",AQ15)))</formula>
    </cfRule>
  </conditionalFormatting>
  <conditionalFormatting sqref="AQ17:AR17">
    <cfRule type="containsText" dxfId="209" priority="257" operator="containsText" text="CERRADA">
      <formula>NOT(ISERROR(SEARCH("CERRADA",AQ17)))</formula>
    </cfRule>
    <cfRule type="containsText" dxfId="208" priority="264" operator="containsText" text="SIN INICIAR">
      <formula>NOT(ISERROR(SEARCH("SIN INICIAR",AQ17)))</formula>
    </cfRule>
  </conditionalFormatting>
  <conditionalFormatting sqref="AQ17:AR17">
    <cfRule type="containsText" dxfId="207" priority="262" operator="containsText" text="ABIERTA">
      <formula>NOT(ISERROR(SEARCH("ABIERTA",AQ17)))</formula>
    </cfRule>
  </conditionalFormatting>
  <conditionalFormatting sqref="AQ17:AR17">
    <cfRule type="containsText" dxfId="206" priority="258" operator="containsText" text="EN PROCESO">
      <formula>NOT(ISERROR(SEARCH("EN PROCESO",AQ17)))</formula>
    </cfRule>
    <cfRule type="containsText" dxfId="205" priority="259" operator="containsText" text="CERRADA">
      <formula>NOT(ISERROR(SEARCH("CERRADA",AQ17)))</formula>
    </cfRule>
    <cfRule type="containsText" dxfId="204" priority="260" operator="containsText" text="TERMINADA EXTEMPORÁNEA">
      <formula>NOT(ISERROR(SEARCH("TERMINADA EXTEMPORÁNEA",AQ17)))</formula>
    </cfRule>
    <cfRule type="containsText" dxfId="203" priority="261" operator="containsText" text="TERMINADA">
      <formula>NOT(ISERROR(SEARCH("TERMINADA",AQ17)))</formula>
    </cfRule>
    <cfRule type="containsText" dxfId="202" priority="263" operator="containsText" text="INCUMPLIDA">
      <formula>NOT(ISERROR(SEARCH("INCUMPLIDA",AQ17)))</formula>
    </cfRule>
  </conditionalFormatting>
  <conditionalFormatting sqref="AQ18:AR18">
    <cfRule type="containsText" dxfId="201" priority="249" operator="containsText" text="CERRADA">
      <formula>NOT(ISERROR(SEARCH("CERRADA",AQ18)))</formula>
    </cfRule>
    <cfRule type="containsText" dxfId="200" priority="256" operator="containsText" text="SIN INICIAR">
      <formula>NOT(ISERROR(SEARCH("SIN INICIAR",AQ18)))</formula>
    </cfRule>
  </conditionalFormatting>
  <conditionalFormatting sqref="AQ18:AR18">
    <cfRule type="containsText" dxfId="199" priority="254" operator="containsText" text="ABIERTA">
      <formula>NOT(ISERROR(SEARCH("ABIERTA",AQ18)))</formula>
    </cfRule>
  </conditionalFormatting>
  <conditionalFormatting sqref="AQ18:AR18">
    <cfRule type="containsText" dxfId="198" priority="250" operator="containsText" text="EN PROCESO">
      <formula>NOT(ISERROR(SEARCH("EN PROCESO",AQ18)))</formula>
    </cfRule>
    <cfRule type="containsText" dxfId="197" priority="251" operator="containsText" text="CERRADA">
      <formula>NOT(ISERROR(SEARCH("CERRADA",AQ18)))</formula>
    </cfRule>
    <cfRule type="containsText" dxfId="196" priority="252" operator="containsText" text="TERMINADA EXTEMPORÁNEA">
      <formula>NOT(ISERROR(SEARCH("TERMINADA EXTEMPORÁNEA",AQ18)))</formula>
    </cfRule>
    <cfRule type="containsText" dxfId="195" priority="253" operator="containsText" text="TERMINADA">
      <formula>NOT(ISERROR(SEARCH("TERMINADA",AQ18)))</formula>
    </cfRule>
    <cfRule type="containsText" dxfId="194" priority="255" operator="containsText" text="INCUMPLIDA">
      <formula>NOT(ISERROR(SEARCH("INCUMPLIDA",AQ18)))</formula>
    </cfRule>
  </conditionalFormatting>
  <conditionalFormatting sqref="AQ19:AR19">
    <cfRule type="containsText" dxfId="193" priority="241" operator="containsText" text="CERRADA">
      <formula>NOT(ISERROR(SEARCH("CERRADA",AQ19)))</formula>
    </cfRule>
    <cfRule type="containsText" dxfId="192" priority="248" operator="containsText" text="SIN INICIAR">
      <formula>NOT(ISERROR(SEARCH("SIN INICIAR",AQ19)))</formula>
    </cfRule>
  </conditionalFormatting>
  <conditionalFormatting sqref="AQ19:AR19">
    <cfRule type="containsText" dxfId="191" priority="246" operator="containsText" text="ABIERTA">
      <formula>NOT(ISERROR(SEARCH("ABIERTA",AQ19)))</formula>
    </cfRule>
  </conditionalFormatting>
  <conditionalFormatting sqref="AQ19:AR19">
    <cfRule type="containsText" dxfId="190" priority="242" operator="containsText" text="EN PROCESO">
      <formula>NOT(ISERROR(SEARCH("EN PROCESO",AQ19)))</formula>
    </cfRule>
    <cfRule type="containsText" dxfId="189" priority="243" operator="containsText" text="CERRADA">
      <formula>NOT(ISERROR(SEARCH("CERRADA",AQ19)))</formula>
    </cfRule>
    <cfRule type="containsText" dxfId="188" priority="244" operator="containsText" text="TERMINADA EXTEMPORÁNEA">
      <formula>NOT(ISERROR(SEARCH("TERMINADA EXTEMPORÁNEA",AQ19)))</formula>
    </cfRule>
    <cfRule type="containsText" dxfId="187" priority="245" operator="containsText" text="TERMINADA">
      <formula>NOT(ISERROR(SEARCH("TERMINADA",AQ19)))</formula>
    </cfRule>
    <cfRule type="containsText" dxfId="186" priority="247" operator="containsText" text="INCUMPLIDA">
      <formula>NOT(ISERROR(SEARCH("INCUMPLIDA",AQ19)))</formula>
    </cfRule>
  </conditionalFormatting>
  <conditionalFormatting sqref="AQ20:AR20">
    <cfRule type="containsText" dxfId="185" priority="233" operator="containsText" text="CERRADA">
      <formula>NOT(ISERROR(SEARCH("CERRADA",AQ20)))</formula>
    </cfRule>
    <cfRule type="containsText" dxfId="184" priority="240" operator="containsText" text="SIN INICIAR">
      <formula>NOT(ISERROR(SEARCH("SIN INICIAR",AQ20)))</formula>
    </cfRule>
  </conditionalFormatting>
  <conditionalFormatting sqref="AQ20:AR20">
    <cfRule type="containsText" dxfId="183" priority="238" operator="containsText" text="ABIERTA">
      <formula>NOT(ISERROR(SEARCH("ABIERTA",AQ20)))</formula>
    </cfRule>
  </conditionalFormatting>
  <conditionalFormatting sqref="AQ20:AR20">
    <cfRule type="containsText" dxfId="182" priority="234" operator="containsText" text="EN PROCESO">
      <formula>NOT(ISERROR(SEARCH("EN PROCESO",AQ20)))</formula>
    </cfRule>
    <cfRule type="containsText" dxfId="181" priority="235" operator="containsText" text="CERRADA">
      <formula>NOT(ISERROR(SEARCH("CERRADA",AQ20)))</formula>
    </cfRule>
    <cfRule type="containsText" dxfId="180" priority="236" operator="containsText" text="TERMINADA EXTEMPORÁNEA">
      <formula>NOT(ISERROR(SEARCH("TERMINADA EXTEMPORÁNEA",AQ20)))</formula>
    </cfRule>
    <cfRule type="containsText" dxfId="179" priority="237" operator="containsText" text="TERMINADA">
      <formula>NOT(ISERROR(SEARCH("TERMINADA",AQ20)))</formula>
    </cfRule>
    <cfRule type="containsText" dxfId="178" priority="239" operator="containsText" text="INCUMPLIDA">
      <formula>NOT(ISERROR(SEARCH("INCUMPLIDA",AQ20)))</formula>
    </cfRule>
  </conditionalFormatting>
  <conditionalFormatting sqref="AS21 AK21">
    <cfRule type="containsText" dxfId="177" priority="232" stopIfTrue="1" operator="containsText" text="Fecha debe ser posterior a la">
      <formula>NOT(ISERROR(SEARCH("Fecha debe ser posterior a la",AK21)))</formula>
    </cfRule>
  </conditionalFormatting>
  <conditionalFormatting sqref="AQ21:AR21">
    <cfRule type="containsText" dxfId="176" priority="224" operator="containsText" text="CERRADA">
      <formula>NOT(ISERROR(SEARCH("CERRADA",AQ21)))</formula>
    </cfRule>
    <cfRule type="containsText" dxfId="175" priority="231" operator="containsText" text="SIN INICIAR">
      <formula>NOT(ISERROR(SEARCH("SIN INICIAR",AQ21)))</formula>
    </cfRule>
  </conditionalFormatting>
  <conditionalFormatting sqref="AQ21:AR21">
    <cfRule type="containsText" dxfId="174" priority="229" operator="containsText" text="ABIERTA">
      <formula>NOT(ISERROR(SEARCH("ABIERTA",AQ21)))</formula>
    </cfRule>
  </conditionalFormatting>
  <conditionalFormatting sqref="AQ21:AR21">
    <cfRule type="containsText" dxfId="173" priority="225" operator="containsText" text="EN PROCESO">
      <formula>NOT(ISERROR(SEARCH("EN PROCESO",AQ21)))</formula>
    </cfRule>
    <cfRule type="containsText" dxfId="172" priority="226" operator="containsText" text="CERRADA">
      <formula>NOT(ISERROR(SEARCH("CERRADA",AQ21)))</formula>
    </cfRule>
    <cfRule type="containsText" dxfId="171" priority="227" operator="containsText" text="TERMINADA EXTEMPORÁNEA">
      <formula>NOT(ISERROR(SEARCH("TERMINADA EXTEMPORÁNEA",AQ21)))</formula>
    </cfRule>
    <cfRule type="containsText" dxfId="170" priority="228" operator="containsText" text="TERMINADA">
      <formula>NOT(ISERROR(SEARCH("TERMINADA",AQ21)))</formula>
    </cfRule>
    <cfRule type="containsText" dxfId="169" priority="230" operator="containsText" text="INCUMPLIDA">
      <formula>NOT(ISERROR(SEARCH("INCUMPLIDA",AQ21)))</formula>
    </cfRule>
  </conditionalFormatting>
  <conditionalFormatting sqref="AS27 AK27">
    <cfRule type="containsText" dxfId="168" priority="223" stopIfTrue="1" operator="containsText" text="Fecha debe ser posterior a la">
      <formula>NOT(ISERROR(SEARCH("Fecha debe ser posterior a la",AK27)))</formula>
    </cfRule>
  </conditionalFormatting>
  <conditionalFormatting sqref="AQ27:AR27">
    <cfRule type="containsText" dxfId="167" priority="215" operator="containsText" text="CERRADA">
      <formula>NOT(ISERROR(SEARCH("CERRADA",AQ27)))</formula>
    </cfRule>
    <cfRule type="containsText" dxfId="166" priority="222" operator="containsText" text="SIN INICIAR">
      <formula>NOT(ISERROR(SEARCH("SIN INICIAR",AQ27)))</formula>
    </cfRule>
  </conditionalFormatting>
  <conditionalFormatting sqref="AQ27:AR27">
    <cfRule type="containsText" dxfId="165" priority="220" operator="containsText" text="ABIERTA">
      <formula>NOT(ISERROR(SEARCH("ABIERTA",AQ27)))</formula>
    </cfRule>
  </conditionalFormatting>
  <conditionalFormatting sqref="AQ27:AR27">
    <cfRule type="containsText" dxfId="164" priority="216" operator="containsText" text="EN PROCESO">
      <formula>NOT(ISERROR(SEARCH("EN PROCESO",AQ27)))</formula>
    </cfRule>
    <cfRule type="containsText" dxfId="163" priority="217" operator="containsText" text="CERRADA">
      <formula>NOT(ISERROR(SEARCH("CERRADA",AQ27)))</formula>
    </cfRule>
    <cfRule type="containsText" dxfId="162" priority="218" operator="containsText" text="TERMINADA EXTEMPORÁNEA">
      <formula>NOT(ISERROR(SEARCH("TERMINADA EXTEMPORÁNEA",AQ27)))</formula>
    </cfRule>
    <cfRule type="containsText" dxfId="161" priority="219" operator="containsText" text="TERMINADA">
      <formula>NOT(ISERROR(SEARCH("TERMINADA",AQ27)))</formula>
    </cfRule>
    <cfRule type="containsText" dxfId="160" priority="221" operator="containsText" text="INCUMPLIDA">
      <formula>NOT(ISERROR(SEARCH("INCUMPLIDA",AQ27)))</formula>
    </cfRule>
  </conditionalFormatting>
  <conditionalFormatting sqref="AS28 AK28">
    <cfRule type="containsText" dxfId="159" priority="214" stopIfTrue="1" operator="containsText" text="Fecha debe ser posterior a la">
      <formula>NOT(ISERROR(SEARCH("Fecha debe ser posterior a la",AK28)))</formula>
    </cfRule>
  </conditionalFormatting>
  <conditionalFormatting sqref="AQ28:AR28">
    <cfRule type="containsText" dxfId="158" priority="206" operator="containsText" text="CERRADA">
      <formula>NOT(ISERROR(SEARCH("CERRADA",AQ28)))</formula>
    </cfRule>
    <cfRule type="containsText" dxfId="157" priority="213" operator="containsText" text="SIN INICIAR">
      <formula>NOT(ISERROR(SEARCH("SIN INICIAR",AQ28)))</formula>
    </cfRule>
  </conditionalFormatting>
  <conditionalFormatting sqref="AQ28:AR28">
    <cfRule type="containsText" dxfId="156" priority="211" operator="containsText" text="ABIERTA">
      <formula>NOT(ISERROR(SEARCH("ABIERTA",AQ28)))</formula>
    </cfRule>
  </conditionalFormatting>
  <conditionalFormatting sqref="AQ28:AR28">
    <cfRule type="containsText" dxfId="155" priority="207" operator="containsText" text="EN PROCESO">
      <formula>NOT(ISERROR(SEARCH("EN PROCESO",AQ28)))</formula>
    </cfRule>
    <cfRule type="containsText" dxfId="154" priority="208" operator="containsText" text="CERRADA">
      <formula>NOT(ISERROR(SEARCH("CERRADA",AQ28)))</formula>
    </cfRule>
    <cfRule type="containsText" dxfId="153" priority="209" operator="containsText" text="TERMINADA EXTEMPORÁNEA">
      <formula>NOT(ISERROR(SEARCH("TERMINADA EXTEMPORÁNEA",AQ28)))</formula>
    </cfRule>
    <cfRule type="containsText" dxfId="152" priority="210" operator="containsText" text="TERMINADA">
      <formula>NOT(ISERROR(SEARCH("TERMINADA",AQ28)))</formula>
    </cfRule>
    <cfRule type="containsText" dxfId="151" priority="212" operator="containsText" text="INCUMPLIDA">
      <formula>NOT(ISERROR(SEARCH("INCUMPLIDA",AQ28)))</formula>
    </cfRule>
  </conditionalFormatting>
  <conditionalFormatting sqref="AQ25:AR25">
    <cfRule type="containsText" dxfId="150" priority="198" operator="containsText" text="CERRADA">
      <formula>NOT(ISERROR(SEARCH("CERRADA",AQ25)))</formula>
    </cfRule>
    <cfRule type="containsText" dxfId="149" priority="205" operator="containsText" text="SIN INICIAR">
      <formula>NOT(ISERROR(SEARCH("SIN INICIAR",AQ25)))</formula>
    </cfRule>
  </conditionalFormatting>
  <conditionalFormatting sqref="AQ25:AR25">
    <cfRule type="containsText" dxfId="148" priority="203" operator="containsText" text="ABIERTA">
      <formula>NOT(ISERROR(SEARCH("ABIERTA",AQ25)))</formula>
    </cfRule>
  </conditionalFormatting>
  <conditionalFormatting sqref="AQ25:AR25">
    <cfRule type="containsText" dxfId="147" priority="199" operator="containsText" text="EN PROCESO">
      <formula>NOT(ISERROR(SEARCH("EN PROCESO",AQ25)))</formula>
    </cfRule>
    <cfRule type="containsText" dxfId="146" priority="200" operator="containsText" text="CERRADA">
      <formula>NOT(ISERROR(SEARCH("CERRADA",AQ25)))</formula>
    </cfRule>
    <cfRule type="containsText" dxfId="145" priority="201" operator="containsText" text="TERMINADA EXTEMPORÁNEA">
      <formula>NOT(ISERROR(SEARCH("TERMINADA EXTEMPORÁNEA",AQ25)))</formula>
    </cfRule>
    <cfRule type="containsText" dxfId="144" priority="202" operator="containsText" text="TERMINADA">
      <formula>NOT(ISERROR(SEARCH("TERMINADA",AQ25)))</formula>
    </cfRule>
    <cfRule type="containsText" dxfId="143" priority="204" operator="containsText" text="INCUMPLIDA">
      <formula>NOT(ISERROR(SEARCH("INCUMPLIDA",AQ25)))</formula>
    </cfRule>
  </conditionalFormatting>
  <conditionalFormatting sqref="AS26 AK26">
    <cfRule type="containsText" dxfId="142" priority="197" stopIfTrue="1" operator="containsText" text="Fecha debe ser posterior a la">
      <formula>NOT(ISERROR(SEARCH("Fecha debe ser posterior a la",AK26)))</formula>
    </cfRule>
  </conditionalFormatting>
  <conditionalFormatting sqref="AQ26:AR26">
    <cfRule type="containsText" dxfId="141" priority="189" operator="containsText" text="CERRADA">
      <formula>NOT(ISERROR(SEARCH("CERRADA",AQ26)))</formula>
    </cfRule>
    <cfRule type="containsText" dxfId="140" priority="196" operator="containsText" text="SIN INICIAR">
      <formula>NOT(ISERROR(SEARCH("SIN INICIAR",AQ26)))</formula>
    </cfRule>
  </conditionalFormatting>
  <conditionalFormatting sqref="AQ26:AR26">
    <cfRule type="containsText" dxfId="139" priority="194" operator="containsText" text="ABIERTA">
      <formula>NOT(ISERROR(SEARCH("ABIERTA",AQ26)))</formula>
    </cfRule>
  </conditionalFormatting>
  <conditionalFormatting sqref="AQ26:AR26">
    <cfRule type="containsText" dxfId="138" priority="190" operator="containsText" text="EN PROCESO">
      <formula>NOT(ISERROR(SEARCH("EN PROCESO",AQ26)))</formula>
    </cfRule>
    <cfRule type="containsText" dxfId="137" priority="191" operator="containsText" text="CERRADA">
      <formula>NOT(ISERROR(SEARCH("CERRADA",AQ26)))</formula>
    </cfRule>
    <cfRule type="containsText" dxfId="136" priority="192" operator="containsText" text="TERMINADA EXTEMPORÁNEA">
      <formula>NOT(ISERROR(SEARCH("TERMINADA EXTEMPORÁNEA",AQ26)))</formula>
    </cfRule>
    <cfRule type="containsText" dxfId="135" priority="193" operator="containsText" text="TERMINADA">
      <formula>NOT(ISERROR(SEARCH("TERMINADA",AQ26)))</formula>
    </cfRule>
    <cfRule type="containsText" dxfId="134" priority="195" operator="containsText" text="INCUMPLIDA">
      <formula>NOT(ISERROR(SEARCH("INCUMPLIDA",AQ26)))</formula>
    </cfRule>
  </conditionalFormatting>
  <conditionalFormatting sqref="AS31 AK31">
    <cfRule type="containsText" dxfId="133" priority="187" stopIfTrue="1" operator="containsText" text="Fecha debe ser posterior a la">
      <formula>NOT(ISERROR(SEARCH("Fecha debe ser posterior a la",AK31)))</formula>
    </cfRule>
  </conditionalFormatting>
  <conditionalFormatting sqref="AQ31:AR31">
    <cfRule type="containsText" dxfId="132" priority="179" operator="containsText" text="CERRADA">
      <formula>NOT(ISERROR(SEARCH("CERRADA",AQ31)))</formula>
    </cfRule>
    <cfRule type="containsText" dxfId="131" priority="186" operator="containsText" text="SIN INICIAR">
      <formula>NOT(ISERROR(SEARCH("SIN INICIAR",AQ31)))</formula>
    </cfRule>
  </conditionalFormatting>
  <conditionalFormatting sqref="AQ31:AR31">
    <cfRule type="containsText" dxfId="130" priority="184" operator="containsText" text="ABIERTA">
      <formula>NOT(ISERROR(SEARCH("ABIERTA",AQ31)))</formula>
    </cfRule>
  </conditionalFormatting>
  <conditionalFormatting sqref="AQ31:AR31">
    <cfRule type="containsText" dxfId="129" priority="180" operator="containsText" text="EN PROCESO">
      <formula>NOT(ISERROR(SEARCH("EN PROCESO",AQ31)))</formula>
    </cfRule>
    <cfRule type="containsText" dxfId="128" priority="181" operator="containsText" text="CERRADA">
      <formula>NOT(ISERROR(SEARCH("CERRADA",AQ31)))</formula>
    </cfRule>
    <cfRule type="containsText" dxfId="127" priority="182" operator="containsText" text="TERMINADA EXTEMPORÁNEA">
      <formula>NOT(ISERROR(SEARCH("TERMINADA EXTEMPORÁNEA",AQ31)))</formula>
    </cfRule>
    <cfRule type="containsText" dxfId="126" priority="183" operator="containsText" text="TERMINADA">
      <formula>NOT(ISERROR(SEARCH("TERMINADA",AQ31)))</formula>
    </cfRule>
    <cfRule type="containsText" dxfId="125" priority="185" operator="containsText" text="INCUMPLIDA">
      <formula>NOT(ISERROR(SEARCH("INCUMPLIDA",AQ31)))</formula>
    </cfRule>
  </conditionalFormatting>
  <conditionalFormatting sqref="AS33 AK33">
    <cfRule type="containsText" dxfId="124" priority="178" stopIfTrue="1" operator="containsText" text="Fecha debe ser posterior a la">
      <formula>NOT(ISERROR(SEARCH("Fecha debe ser posterior a la",AK33)))</formula>
    </cfRule>
  </conditionalFormatting>
  <conditionalFormatting sqref="AQ33:AR33">
    <cfRule type="containsText" dxfId="123" priority="170" operator="containsText" text="CERRADA">
      <formula>NOT(ISERROR(SEARCH("CERRADA",AQ33)))</formula>
    </cfRule>
    <cfRule type="containsText" dxfId="122" priority="177" operator="containsText" text="SIN INICIAR">
      <formula>NOT(ISERROR(SEARCH("SIN INICIAR",AQ33)))</formula>
    </cfRule>
  </conditionalFormatting>
  <conditionalFormatting sqref="AQ33:AR33">
    <cfRule type="containsText" dxfId="121" priority="175" operator="containsText" text="ABIERTA">
      <formula>NOT(ISERROR(SEARCH("ABIERTA",AQ33)))</formula>
    </cfRule>
  </conditionalFormatting>
  <conditionalFormatting sqref="AQ33:AR33">
    <cfRule type="containsText" dxfId="120" priority="171" operator="containsText" text="EN PROCESO">
      <formula>NOT(ISERROR(SEARCH("EN PROCESO",AQ33)))</formula>
    </cfRule>
    <cfRule type="containsText" dxfId="119" priority="172" operator="containsText" text="CERRADA">
      <formula>NOT(ISERROR(SEARCH("CERRADA",AQ33)))</formula>
    </cfRule>
    <cfRule type="containsText" dxfId="118" priority="173" operator="containsText" text="TERMINADA EXTEMPORÁNEA">
      <formula>NOT(ISERROR(SEARCH("TERMINADA EXTEMPORÁNEA",AQ33)))</formula>
    </cfRule>
    <cfRule type="containsText" dxfId="117" priority="174" operator="containsText" text="TERMINADA">
      <formula>NOT(ISERROR(SEARCH("TERMINADA",AQ33)))</formula>
    </cfRule>
    <cfRule type="containsText" dxfId="116" priority="176" operator="containsText" text="INCUMPLIDA">
      <formula>NOT(ISERROR(SEARCH("INCUMPLIDA",AQ33)))</formula>
    </cfRule>
  </conditionalFormatting>
  <conditionalFormatting sqref="AS32 AK32">
    <cfRule type="containsText" dxfId="115" priority="169" stopIfTrue="1" operator="containsText" text="Fecha debe ser posterior a la">
      <formula>NOT(ISERROR(SEARCH("Fecha debe ser posterior a la",AK32)))</formula>
    </cfRule>
  </conditionalFormatting>
  <conditionalFormatting sqref="AQ32:AR32">
    <cfRule type="containsText" dxfId="114" priority="161" operator="containsText" text="CERRADA">
      <formula>NOT(ISERROR(SEARCH("CERRADA",AQ32)))</formula>
    </cfRule>
    <cfRule type="containsText" dxfId="113" priority="168" operator="containsText" text="SIN INICIAR">
      <formula>NOT(ISERROR(SEARCH("SIN INICIAR",AQ32)))</formula>
    </cfRule>
  </conditionalFormatting>
  <conditionalFormatting sqref="AQ32:AR32">
    <cfRule type="containsText" dxfId="112" priority="166" operator="containsText" text="ABIERTA">
      <formula>NOT(ISERROR(SEARCH("ABIERTA",AQ32)))</formula>
    </cfRule>
  </conditionalFormatting>
  <conditionalFormatting sqref="AQ32:AR32">
    <cfRule type="containsText" dxfId="111" priority="162" operator="containsText" text="EN PROCESO">
      <formula>NOT(ISERROR(SEARCH("EN PROCESO",AQ32)))</formula>
    </cfRule>
    <cfRule type="containsText" dxfId="110" priority="163" operator="containsText" text="CERRADA">
      <formula>NOT(ISERROR(SEARCH("CERRADA",AQ32)))</formula>
    </cfRule>
    <cfRule type="containsText" dxfId="109" priority="164" operator="containsText" text="TERMINADA EXTEMPORÁNEA">
      <formula>NOT(ISERROR(SEARCH("TERMINADA EXTEMPORÁNEA",AQ32)))</formula>
    </cfRule>
    <cfRule type="containsText" dxfId="108" priority="165" operator="containsText" text="TERMINADA">
      <formula>NOT(ISERROR(SEARCH("TERMINADA",AQ32)))</formula>
    </cfRule>
    <cfRule type="containsText" dxfId="107" priority="167" operator="containsText" text="INCUMPLIDA">
      <formula>NOT(ISERROR(SEARCH("INCUMPLIDA",AQ32)))</formula>
    </cfRule>
  </conditionalFormatting>
  <conditionalFormatting sqref="AS34 AK34">
    <cfRule type="containsText" dxfId="106" priority="160" stopIfTrue="1" operator="containsText" text="Fecha debe ser posterior a la">
      <formula>NOT(ISERROR(SEARCH("Fecha debe ser posterior a la",AK34)))</formula>
    </cfRule>
  </conditionalFormatting>
  <conditionalFormatting sqref="AQ34:AR34">
    <cfRule type="containsText" dxfId="105" priority="152" operator="containsText" text="CERRADA">
      <formula>NOT(ISERROR(SEARCH("CERRADA",AQ34)))</formula>
    </cfRule>
    <cfRule type="containsText" dxfId="104" priority="159" operator="containsText" text="SIN INICIAR">
      <formula>NOT(ISERROR(SEARCH("SIN INICIAR",AQ34)))</formula>
    </cfRule>
  </conditionalFormatting>
  <conditionalFormatting sqref="AQ34:AR34">
    <cfRule type="containsText" dxfId="103" priority="157" operator="containsText" text="ABIERTA">
      <formula>NOT(ISERROR(SEARCH("ABIERTA",AQ34)))</formula>
    </cfRule>
  </conditionalFormatting>
  <conditionalFormatting sqref="AQ34:AR34">
    <cfRule type="containsText" dxfId="102" priority="153" operator="containsText" text="EN PROCESO">
      <formula>NOT(ISERROR(SEARCH("EN PROCESO",AQ34)))</formula>
    </cfRule>
    <cfRule type="containsText" dxfId="101" priority="154" operator="containsText" text="CERRADA">
      <formula>NOT(ISERROR(SEARCH("CERRADA",AQ34)))</formula>
    </cfRule>
    <cfRule type="containsText" dxfId="100" priority="155" operator="containsText" text="TERMINADA EXTEMPORÁNEA">
      <formula>NOT(ISERROR(SEARCH("TERMINADA EXTEMPORÁNEA",AQ34)))</formula>
    </cfRule>
    <cfRule type="containsText" dxfId="99" priority="156" operator="containsText" text="TERMINADA">
      <formula>NOT(ISERROR(SEARCH("TERMINADA",AQ34)))</formula>
    </cfRule>
    <cfRule type="containsText" dxfId="98" priority="158" operator="containsText" text="INCUMPLIDA">
      <formula>NOT(ISERROR(SEARCH("INCUMPLIDA",AQ34)))</formula>
    </cfRule>
  </conditionalFormatting>
  <conditionalFormatting sqref="BG12">
    <cfRule type="containsText" dxfId="97" priority="116" operator="containsText" text="CERRADA">
      <formula>NOT(ISERROR(SEARCH("CERRADA",BG12)))</formula>
    </cfRule>
    <cfRule type="containsText" dxfId="96" priority="117" operator="containsText" text="ABIERTA">
      <formula>NOT(ISERROR(SEARCH("ABIERTA",BG12)))</formula>
    </cfRule>
  </conditionalFormatting>
  <conditionalFormatting sqref="BG14">
    <cfRule type="containsText" dxfId="95" priority="114" operator="containsText" text="CERRADA">
      <formula>NOT(ISERROR(SEARCH("CERRADA",BG14)))</formula>
    </cfRule>
    <cfRule type="containsText" dxfId="94" priority="115" operator="containsText" text="ABIERTA">
      <formula>NOT(ISERROR(SEARCH("ABIERTA",BG14)))</formula>
    </cfRule>
  </conditionalFormatting>
  <conditionalFormatting sqref="BG19">
    <cfRule type="containsText" dxfId="93" priority="112" operator="containsText" text="CERRADA">
      <formula>NOT(ISERROR(SEARCH("CERRADA",BG19)))</formula>
    </cfRule>
    <cfRule type="containsText" dxfId="92" priority="113" operator="containsText" text="ABIERTA">
      <formula>NOT(ISERROR(SEARCH("ABIERTA",BG19)))</formula>
    </cfRule>
  </conditionalFormatting>
  <conditionalFormatting sqref="AA28">
    <cfRule type="containsText" dxfId="91" priority="111" stopIfTrue="1" operator="containsText" text="Fecha debe ser posterior a la">
      <formula>NOT(ISERROR(SEARCH("Fecha debe ser posterior a la",AA28)))</formula>
    </cfRule>
  </conditionalFormatting>
  <conditionalFormatting sqref="AH28">
    <cfRule type="containsText" dxfId="90" priority="110" stopIfTrue="1" operator="containsText" text="Fecha debe ser posterior a la">
      <formula>NOT(ISERROR(SEARCH("Fecha debe ser posterior a la",AH28)))</formula>
    </cfRule>
  </conditionalFormatting>
  <conditionalFormatting sqref="BG28">
    <cfRule type="containsText" dxfId="89" priority="108" operator="containsText" text="CERRADA">
      <formula>NOT(ISERROR(SEARCH("CERRADA",BG28)))</formula>
    </cfRule>
    <cfRule type="containsText" dxfId="88" priority="109" operator="containsText" text="ABIERTA">
      <formula>NOT(ISERROR(SEARCH("ABIERTA",BG28)))</formula>
    </cfRule>
  </conditionalFormatting>
  <conditionalFormatting sqref="AG29">
    <cfRule type="containsText" dxfId="87" priority="107" operator="containsText" text="ABIERTA">
      <formula>NOT(ISERROR(SEARCH("ABIERTA",AG29)))</formula>
    </cfRule>
  </conditionalFormatting>
  <conditionalFormatting sqref="AG24">
    <cfRule type="containsText" dxfId="86" priority="106" operator="containsText" text="ABIERTA">
      <formula>NOT(ISERROR(SEARCH("ABIERTA",AG24)))</formula>
    </cfRule>
  </conditionalFormatting>
  <conditionalFormatting sqref="AG30">
    <cfRule type="containsText" dxfId="85" priority="105" operator="containsText" text="ABIERTA">
      <formula>NOT(ISERROR(SEARCH("ABIERTA",AG30)))</formula>
    </cfRule>
  </conditionalFormatting>
  <conditionalFormatting sqref="AG31">
    <cfRule type="containsText" dxfId="84" priority="97" operator="containsText" text="CERRADA">
      <formula>NOT(ISERROR(SEARCH("CERRADA",AG31)))</formula>
    </cfRule>
    <cfRule type="containsText" dxfId="83" priority="104" operator="containsText" text="SIN INICIAR">
      <formula>NOT(ISERROR(SEARCH("SIN INICIAR",AG31)))</formula>
    </cfRule>
  </conditionalFormatting>
  <conditionalFormatting sqref="AG31">
    <cfRule type="containsText" dxfId="82" priority="102" operator="containsText" text="ABIERTA">
      <formula>NOT(ISERROR(SEARCH("ABIERTA",AG31)))</formula>
    </cfRule>
  </conditionalFormatting>
  <conditionalFormatting sqref="AG31">
    <cfRule type="containsText" dxfId="81" priority="98" operator="containsText" text="EN PROCESO">
      <formula>NOT(ISERROR(SEARCH("EN PROCESO",AG31)))</formula>
    </cfRule>
    <cfRule type="containsText" dxfId="80" priority="99" operator="containsText" text="CERRADA">
      <formula>NOT(ISERROR(SEARCH("CERRADA",AG31)))</formula>
    </cfRule>
    <cfRule type="containsText" dxfId="79" priority="100" operator="containsText" text="TERMINADA EXTEMPORÁNEA">
      <formula>NOT(ISERROR(SEARCH("TERMINADA EXTEMPORÁNEA",AG31)))</formula>
    </cfRule>
    <cfRule type="containsText" dxfId="78" priority="101" operator="containsText" text="TERMINADA">
      <formula>NOT(ISERROR(SEARCH("TERMINADA",AG31)))</formula>
    </cfRule>
    <cfRule type="containsText" dxfId="77" priority="103" operator="containsText" text="INCUMPLIDA">
      <formula>NOT(ISERROR(SEARCH("INCUMPLIDA",AG31)))</formula>
    </cfRule>
  </conditionalFormatting>
  <conditionalFormatting sqref="AG31">
    <cfRule type="containsText" dxfId="76" priority="96" operator="containsText" text="ABIERTA">
      <formula>NOT(ISERROR(SEARCH("ABIERTA",AG31)))</formula>
    </cfRule>
  </conditionalFormatting>
  <conditionalFormatting sqref="AG32">
    <cfRule type="containsText" dxfId="75" priority="88" operator="containsText" text="CERRADA">
      <formula>NOT(ISERROR(SEARCH("CERRADA",AG32)))</formula>
    </cfRule>
    <cfRule type="containsText" dxfId="74" priority="95" operator="containsText" text="SIN INICIAR">
      <formula>NOT(ISERROR(SEARCH("SIN INICIAR",AG32)))</formula>
    </cfRule>
  </conditionalFormatting>
  <conditionalFormatting sqref="AG32">
    <cfRule type="containsText" dxfId="73" priority="93" operator="containsText" text="ABIERTA">
      <formula>NOT(ISERROR(SEARCH("ABIERTA",AG32)))</formula>
    </cfRule>
  </conditionalFormatting>
  <conditionalFormatting sqref="AG32">
    <cfRule type="containsText" dxfId="72" priority="89" operator="containsText" text="EN PROCESO">
      <formula>NOT(ISERROR(SEARCH("EN PROCESO",AG32)))</formula>
    </cfRule>
    <cfRule type="containsText" dxfId="71" priority="90" operator="containsText" text="CERRADA">
      <formula>NOT(ISERROR(SEARCH("CERRADA",AG32)))</formula>
    </cfRule>
    <cfRule type="containsText" dxfId="70" priority="91" operator="containsText" text="TERMINADA EXTEMPORÁNEA">
      <formula>NOT(ISERROR(SEARCH("TERMINADA EXTEMPORÁNEA",AG32)))</formula>
    </cfRule>
    <cfRule type="containsText" dxfId="69" priority="92" operator="containsText" text="TERMINADA">
      <formula>NOT(ISERROR(SEARCH("TERMINADA",AG32)))</formula>
    </cfRule>
    <cfRule type="containsText" dxfId="68" priority="94" operator="containsText" text="INCUMPLIDA">
      <formula>NOT(ISERROR(SEARCH("INCUMPLIDA",AG32)))</formula>
    </cfRule>
  </conditionalFormatting>
  <conditionalFormatting sqref="AG32">
    <cfRule type="containsText" dxfId="67" priority="80" operator="containsText" text="CERRADA">
      <formula>NOT(ISERROR(SEARCH("CERRADA",AG32)))</formula>
    </cfRule>
    <cfRule type="containsText" dxfId="66" priority="87" operator="containsText" text="SIN INICIAR">
      <formula>NOT(ISERROR(SEARCH("SIN INICIAR",AG32)))</formula>
    </cfRule>
  </conditionalFormatting>
  <conditionalFormatting sqref="AG32">
    <cfRule type="containsText" dxfId="65" priority="85" operator="containsText" text="ABIERTA">
      <formula>NOT(ISERROR(SEARCH("ABIERTA",AG32)))</formula>
    </cfRule>
  </conditionalFormatting>
  <conditionalFormatting sqref="AG32">
    <cfRule type="containsText" dxfId="64" priority="81" operator="containsText" text="EN PROCESO">
      <formula>NOT(ISERROR(SEARCH("EN PROCESO",AG32)))</formula>
    </cfRule>
    <cfRule type="containsText" dxfId="63" priority="82" operator="containsText" text="CERRADA">
      <formula>NOT(ISERROR(SEARCH("CERRADA",AG32)))</formula>
    </cfRule>
    <cfRule type="containsText" dxfId="62" priority="83" operator="containsText" text="TERMINADA EXTEMPORÁNEA">
      <formula>NOT(ISERROR(SEARCH("TERMINADA EXTEMPORÁNEA",AG32)))</formula>
    </cfRule>
    <cfRule type="containsText" dxfId="61" priority="84" operator="containsText" text="TERMINADA">
      <formula>NOT(ISERROR(SEARCH("TERMINADA",AG32)))</formula>
    </cfRule>
    <cfRule type="containsText" dxfId="60" priority="86" operator="containsText" text="INCUMPLIDA">
      <formula>NOT(ISERROR(SEARCH("INCUMPLIDA",AG32)))</formula>
    </cfRule>
  </conditionalFormatting>
  <conditionalFormatting sqref="AG32">
    <cfRule type="containsText" dxfId="59" priority="79" operator="containsText" text="ABIERTA">
      <formula>NOT(ISERROR(SEARCH("ABIERTA",AG32)))</formula>
    </cfRule>
  </conditionalFormatting>
  <conditionalFormatting sqref="AG33:AG35">
    <cfRule type="containsText" dxfId="58" priority="71" operator="containsText" text="CERRADA">
      <formula>NOT(ISERROR(SEARCH("CERRADA",AG33)))</formula>
    </cfRule>
    <cfRule type="containsText" dxfId="57" priority="78" operator="containsText" text="SIN INICIAR">
      <formula>NOT(ISERROR(SEARCH("SIN INICIAR",AG33)))</formula>
    </cfRule>
  </conditionalFormatting>
  <conditionalFormatting sqref="AG33:AG35">
    <cfRule type="containsText" dxfId="56" priority="76" operator="containsText" text="ABIERTA">
      <formula>NOT(ISERROR(SEARCH("ABIERTA",AG33)))</formula>
    </cfRule>
  </conditionalFormatting>
  <conditionalFormatting sqref="AG33:AG35">
    <cfRule type="containsText" dxfId="55" priority="72" operator="containsText" text="EN PROCESO">
      <formula>NOT(ISERROR(SEARCH("EN PROCESO",AG33)))</formula>
    </cfRule>
    <cfRule type="containsText" dxfId="54" priority="73" operator="containsText" text="CERRADA">
      <formula>NOT(ISERROR(SEARCH("CERRADA",AG33)))</formula>
    </cfRule>
    <cfRule type="containsText" dxfId="53" priority="74" operator="containsText" text="TERMINADA EXTEMPORÁNEA">
      <formula>NOT(ISERROR(SEARCH("TERMINADA EXTEMPORÁNEA",AG33)))</formula>
    </cfRule>
    <cfRule type="containsText" dxfId="52" priority="75" operator="containsText" text="TERMINADA">
      <formula>NOT(ISERROR(SEARCH("TERMINADA",AG33)))</formula>
    </cfRule>
    <cfRule type="containsText" dxfId="51" priority="77" operator="containsText" text="INCUMPLIDA">
      <formula>NOT(ISERROR(SEARCH("INCUMPLIDA",AG33)))</formula>
    </cfRule>
  </conditionalFormatting>
  <conditionalFormatting sqref="AG33:AG35">
    <cfRule type="containsText" dxfId="50" priority="63" operator="containsText" text="CERRADA">
      <formula>NOT(ISERROR(SEARCH("CERRADA",AG33)))</formula>
    </cfRule>
  </conditionalFormatting>
  <conditionalFormatting sqref="AG33:AG35">
    <cfRule type="containsText" dxfId="49" priority="68" operator="containsText" text="ABIERTA">
      <formula>NOT(ISERROR(SEARCH("ABIERTA",AG33)))</formula>
    </cfRule>
  </conditionalFormatting>
  <conditionalFormatting sqref="AG33:AG35">
    <cfRule type="containsText" dxfId="48" priority="65" operator="containsText" text="CERRADA">
      <formula>NOT(ISERROR(SEARCH("CERRADA",AG33)))</formula>
    </cfRule>
  </conditionalFormatting>
  <conditionalFormatting sqref="AG33:AG35">
    <cfRule type="containsText" dxfId="47" priority="55" operator="containsText" text="CERRADA">
      <formula>NOT(ISERROR(SEARCH("CERRADA",AG33)))</formula>
    </cfRule>
    <cfRule type="containsText" dxfId="46" priority="62" operator="containsText" text="SIN INICIAR">
      <formula>NOT(ISERROR(SEARCH("SIN INICIAR",AG33)))</formula>
    </cfRule>
  </conditionalFormatting>
  <conditionalFormatting sqref="AG33:AG35">
    <cfRule type="containsText" dxfId="45" priority="60" operator="containsText" text="ABIERTA">
      <formula>NOT(ISERROR(SEARCH("ABIERTA",AG33)))</formula>
    </cfRule>
  </conditionalFormatting>
  <conditionalFormatting sqref="AG33:AG35">
    <cfRule type="containsText" dxfId="44" priority="56" operator="containsText" text="EN PROCESO">
      <formula>NOT(ISERROR(SEARCH("EN PROCESO",AG33)))</formula>
    </cfRule>
    <cfRule type="containsText" dxfId="43" priority="57" operator="containsText" text="CERRADA">
      <formula>NOT(ISERROR(SEARCH("CERRADA",AG33)))</formula>
    </cfRule>
    <cfRule type="containsText" dxfId="42" priority="58" operator="containsText" text="TERMINADA EXTEMPORÁNEA">
      <formula>NOT(ISERROR(SEARCH("TERMINADA EXTEMPORÁNEA",AG33)))</formula>
    </cfRule>
    <cfRule type="containsText" dxfId="41" priority="59" operator="containsText" text="TERMINADA">
      <formula>NOT(ISERROR(SEARCH("TERMINADA",AG33)))</formula>
    </cfRule>
    <cfRule type="containsText" dxfId="40" priority="61" operator="containsText" text="INCUMPLIDA">
      <formula>NOT(ISERROR(SEARCH("INCUMPLIDA",AG33)))</formula>
    </cfRule>
  </conditionalFormatting>
  <conditionalFormatting sqref="AG33:AG35">
    <cfRule type="containsText" dxfId="39" priority="54" operator="containsText" text="ABIERTA">
      <formula>NOT(ISERROR(SEARCH("ABIERTA",AG33)))</formula>
    </cfRule>
  </conditionalFormatting>
  <conditionalFormatting sqref="AG43:AG59 AG10:AG40">
    <cfRule type="containsText" dxfId="38" priority="64" operator="containsText" text="EN PROCESO">
      <formula>NOT(ISERROR(SEARCH("EN PROCESO",AG10)))</formula>
    </cfRule>
    <cfRule type="containsText" dxfId="37" priority="67" operator="containsText" text="TERMINADA">
      <formula>NOT(ISERROR(SEARCH("TERMINADA",AG10)))</formula>
    </cfRule>
    <cfRule type="containsText" dxfId="36" priority="69" operator="containsText" text="INCUMPLIDA">
      <formula>NOT(ISERROR(SEARCH("INCUMPLIDA",AG10)))</formula>
    </cfRule>
    <cfRule type="containsText" dxfId="35" priority="70" operator="containsText" text="SIN INICIAR">
      <formula>NOT(ISERROR(SEARCH("SIN INICIAR",AG10)))</formula>
    </cfRule>
  </conditionalFormatting>
  <conditionalFormatting sqref="AA41:AG41 AI41">
    <cfRule type="containsText" dxfId="34" priority="34" operator="containsText" text="SIN INICIAR">
      <formula>NOT(ISERROR(SEARCH("SIN INICIAR",AA41)))</formula>
    </cfRule>
  </conditionalFormatting>
  <conditionalFormatting sqref="AA41:AG41 AI41">
    <cfRule type="containsText" dxfId="33" priority="33" operator="containsText" text="EN PROCESO">
      <formula>NOT(ISERROR(SEARCH("EN PROCESO",AA41)))</formula>
    </cfRule>
  </conditionalFormatting>
  <conditionalFormatting sqref="AG41">
    <cfRule type="containsText" dxfId="32" priority="29" operator="containsText" text="EN PROCESO">
      <formula>NOT(ISERROR(SEARCH("EN PROCESO",AG41)))</formula>
    </cfRule>
    <cfRule type="containsText" dxfId="31" priority="30" operator="containsText" text="TERMINADA">
      <formula>NOT(ISERROR(SEARCH("TERMINADA",AG41)))</formula>
    </cfRule>
    <cfRule type="containsText" dxfId="30" priority="31" operator="containsText" text="INCUMPLIDA">
      <formula>NOT(ISERROR(SEARCH("INCUMPLIDA",AG41)))</formula>
    </cfRule>
    <cfRule type="containsText" dxfId="29" priority="32" operator="containsText" text="SIN INICIAR">
      <formula>NOT(ISERROR(SEARCH("SIN INICIAR",AG41)))</formula>
    </cfRule>
  </conditionalFormatting>
  <conditionalFormatting sqref="AA42:AG42 AI42">
    <cfRule type="containsText" dxfId="28" priority="28" operator="containsText" text="SIN INICIAR">
      <formula>NOT(ISERROR(SEARCH("SIN INICIAR",AA42)))</formula>
    </cfRule>
  </conditionalFormatting>
  <conditionalFormatting sqref="AA42:AG42 AI42">
    <cfRule type="containsText" dxfId="27" priority="27" operator="containsText" text="EN PROCESO">
      <formula>NOT(ISERROR(SEARCH("EN PROCESO",AA42)))</formula>
    </cfRule>
  </conditionalFormatting>
  <conditionalFormatting sqref="AG42">
    <cfRule type="containsText" dxfId="26" priority="23" operator="containsText" text="EN PROCESO">
      <formula>NOT(ISERROR(SEARCH("EN PROCESO",AG42)))</formula>
    </cfRule>
    <cfRule type="containsText" dxfId="25" priority="24" operator="containsText" text="TERMINADA">
      <formula>NOT(ISERROR(SEARCH("TERMINADA",AG42)))</formula>
    </cfRule>
    <cfRule type="containsText" dxfId="24" priority="25" operator="containsText" text="INCUMPLIDA">
      <formula>NOT(ISERROR(SEARCH("INCUMPLIDA",AG42)))</formula>
    </cfRule>
    <cfRule type="containsText" dxfId="23" priority="26" operator="containsText" text="SIN INICIAR">
      <formula>NOT(ISERROR(SEARCH("SIN INICIAR",AG42)))</formula>
    </cfRule>
  </conditionalFormatting>
  <conditionalFormatting sqref="AH21">
    <cfRule type="containsText" dxfId="22" priority="22" stopIfTrue="1" operator="containsText" text="Fecha debe ser posterior a la">
      <formula>NOT(ISERROR(SEARCH("Fecha debe ser posterior a la",AH21)))</formula>
    </cfRule>
  </conditionalFormatting>
  <conditionalFormatting sqref="AH27">
    <cfRule type="containsText" dxfId="21" priority="21" stopIfTrue="1" operator="containsText" text="Fecha debe ser posterior a la">
      <formula>NOT(ISERROR(SEARCH("Fecha debe ser posterior a la",AH27)))</formula>
    </cfRule>
  </conditionalFormatting>
  <conditionalFormatting sqref="AH27">
    <cfRule type="containsText" dxfId="20" priority="20" stopIfTrue="1" operator="containsText" text="Fecha debe ser posterior a la">
      <formula>NOT(ISERROR(SEARCH("Fecha debe ser posterior a la",AH27)))</formula>
    </cfRule>
  </conditionalFormatting>
  <conditionalFormatting sqref="AH28">
    <cfRule type="containsText" dxfId="19" priority="19" stopIfTrue="1" operator="containsText" text="Fecha debe ser posterior a la">
      <formula>NOT(ISERROR(SEARCH("Fecha debe ser posterior a la",AH28)))</formula>
    </cfRule>
  </conditionalFormatting>
  <conditionalFormatting sqref="AH28">
    <cfRule type="containsText" dxfId="18" priority="18" stopIfTrue="1" operator="containsText" text="Fecha debe ser posterior a la">
      <formula>NOT(ISERROR(SEARCH("Fecha debe ser posterior a la",AH28)))</formula>
    </cfRule>
  </conditionalFormatting>
  <conditionalFormatting sqref="AH28">
    <cfRule type="containsText" dxfId="17" priority="17" stopIfTrue="1" operator="containsText" text="Fecha debe ser posterior a la">
      <formula>NOT(ISERROR(SEARCH("Fecha debe ser posterior a la",AH28)))</formula>
    </cfRule>
  </conditionalFormatting>
  <conditionalFormatting sqref="AH28">
    <cfRule type="containsText" dxfId="16" priority="16" stopIfTrue="1" operator="containsText" text="Fecha debe ser posterior a la">
      <formula>NOT(ISERROR(SEARCH("Fecha debe ser posterior a la",AH28)))</formula>
    </cfRule>
  </conditionalFormatting>
  <conditionalFormatting sqref="AH28">
    <cfRule type="containsText" dxfId="15" priority="15" stopIfTrue="1" operator="containsText" text="Fecha debe ser posterior a la">
      <formula>NOT(ISERROR(SEARCH("Fecha debe ser posterior a la",AH28)))</formula>
    </cfRule>
  </conditionalFormatting>
  <conditionalFormatting sqref="AH28">
    <cfRule type="containsText" dxfId="14" priority="14" stopIfTrue="1" operator="containsText" text="Fecha debe ser posterior a la">
      <formula>NOT(ISERROR(SEARCH("Fecha debe ser posterior a la",AH28)))</formula>
    </cfRule>
  </conditionalFormatting>
  <conditionalFormatting sqref="AH25">
    <cfRule type="containsText" dxfId="13" priority="13" stopIfTrue="1" operator="containsText" text="Fecha debe ser posterior a la">
      <formula>NOT(ISERROR(SEARCH("Fecha debe ser posterior a la",AH25)))</formula>
    </cfRule>
  </conditionalFormatting>
  <conditionalFormatting sqref="AH25">
    <cfRule type="containsText" dxfId="12" priority="12" operator="containsText" text="SIN INICIAR">
      <formula>NOT(ISERROR(SEARCH("SIN INICIAR",AH25)))</formula>
    </cfRule>
  </conditionalFormatting>
  <conditionalFormatting sqref="AH25">
    <cfRule type="containsText" dxfId="11" priority="11" operator="containsText" text="EN PROCESO">
      <formula>NOT(ISERROR(SEARCH("EN PROCESO",AH25)))</formula>
    </cfRule>
  </conditionalFormatting>
  <conditionalFormatting sqref="AH26">
    <cfRule type="containsText" dxfId="10" priority="10" stopIfTrue="1" operator="containsText" text="Fecha debe ser posterior a la">
      <formula>NOT(ISERROR(SEARCH("Fecha debe ser posterior a la",AH26)))</formula>
    </cfRule>
  </conditionalFormatting>
  <conditionalFormatting sqref="AH26">
    <cfRule type="containsText" dxfId="9" priority="9" stopIfTrue="1" operator="containsText" text="Fecha debe ser posterior a la">
      <formula>NOT(ISERROR(SEARCH("Fecha debe ser posterior a la",AH26)))</formula>
    </cfRule>
  </conditionalFormatting>
  <conditionalFormatting sqref="AH26">
    <cfRule type="containsText" dxfId="8" priority="8" operator="containsText" text="SIN INICIAR">
      <formula>NOT(ISERROR(SEARCH("SIN INICIAR",AH26)))</formula>
    </cfRule>
  </conditionalFormatting>
  <conditionalFormatting sqref="AH26">
    <cfRule type="containsText" dxfId="7" priority="7" operator="containsText" text="EN PROCESO">
      <formula>NOT(ISERROR(SEARCH("EN PROCESO",AH26)))</formula>
    </cfRule>
  </conditionalFormatting>
  <conditionalFormatting sqref="AH32">
    <cfRule type="containsText" dxfId="6" priority="6" stopIfTrue="1" operator="containsText" text="Fecha debe ser posterior a la">
      <formula>NOT(ISERROR(SEARCH("Fecha debe ser posterior a la",AH32)))</formula>
    </cfRule>
  </conditionalFormatting>
  <conditionalFormatting sqref="AH34">
    <cfRule type="containsText" dxfId="5" priority="5" stopIfTrue="1" operator="containsText" text="Fecha debe ser posterior a la">
      <formula>NOT(ISERROR(SEARCH("Fecha debe ser posterior a la",AH34)))</formula>
    </cfRule>
  </conditionalFormatting>
  <conditionalFormatting sqref="AH35">
    <cfRule type="containsText" dxfId="4" priority="4" stopIfTrue="1" operator="containsText" text="Fecha debe ser posterior a la">
      <formula>NOT(ISERROR(SEARCH("Fecha debe ser posterior a la",AH35)))</formula>
    </cfRule>
  </conditionalFormatting>
  <conditionalFormatting sqref="AH32">
    <cfRule type="containsText" dxfId="3" priority="3" stopIfTrue="1" operator="containsText" text="Fecha debe ser posterior a la">
      <formula>NOT(ISERROR(SEARCH("Fecha debe ser posterior a la",AH32)))</formula>
    </cfRule>
  </conditionalFormatting>
  <conditionalFormatting sqref="AH34">
    <cfRule type="containsText" dxfId="2" priority="2" stopIfTrue="1" operator="containsText" text="Fecha debe ser posterior a la">
      <formula>NOT(ISERROR(SEARCH("Fecha debe ser posterior a la",AH34)))</formula>
    </cfRule>
  </conditionalFormatting>
  <conditionalFormatting sqref="AH35">
    <cfRule type="containsText" dxfId="1" priority="1" stopIfTrue="1" operator="containsText" text="Fecha debe ser posterior a la">
      <formula>NOT(ISERROR(SEARCH("Fecha debe ser posterior a la",AH35)))</formula>
    </cfRule>
  </conditionalFormatting>
  <dataValidations count="9">
    <dataValidation type="textLength" allowBlank="1" showInputMessage="1" showErrorMessage="1" errorTitle="Entrada no válida" error="Escriba un texto  Maximo 500 Caracteres" promptTitle="Cualquier contenido Maximo 500 Caracteres" sqref="H10:I24 H26:I37" xr:uid="{00000000-0002-0000-0000-000000000000}">
      <formula1>0</formula1>
      <formula2>500</formula2>
    </dataValidation>
    <dataValidation type="textLength" allowBlank="1" showInputMessage="1" showErrorMessage="1" errorTitle="Entrada no válida" error="Escriba un texto  Maximo 200 Caracteres" promptTitle="Cualquier contenido Maximo 200 Caracteres" sqref="L10:L24 L27:L37" xr:uid="{00000000-0002-0000-0000-000001000000}">
      <formula1>0</formula1>
      <formula2>200</formula2>
    </dataValidation>
    <dataValidation type="textLength" allowBlank="1" showInputMessage="1" showErrorMessage="1" errorTitle="Entrada no válida" error="Escriba un texto  Maximo 100 Caracteres" promptTitle="Cualquier contenido Maximo 100 Caracteres" sqref="L25:L26 M10:M24 M26:M37" xr:uid="{00000000-0002-0000-0000-000002000000}">
      <formula1>0</formula1>
      <formula2>100</formula2>
    </dataValidation>
    <dataValidation type="whole" allowBlank="1" showInputMessage="1" showErrorMessage="1" errorTitle="Entrada no válida" error="Por favor escriba un número entero" promptTitle="Escriba un número entero en esta casilla" sqref="J10:J24 J26:J37" xr:uid="{00000000-0002-0000-0000-000003000000}">
      <formula1>-999</formula1>
      <formula2>999</formula2>
    </dataValidation>
    <dataValidation type="date" errorStyle="warning" operator="greaterThan" allowBlank="1" showInputMessage="1" showErrorMessage="1" error="Fecha debe ser posterior a la de inicio (Columna U)" sqref="AJ10:AJ37 Z10:Z59 AU10:AU59" xr:uid="{00000000-0002-0000-0000-000004000000}">
      <formula1>#REF!</formula1>
    </dataValidation>
    <dataValidation type="textLength" allowBlank="1" showInputMessage="1" showErrorMessage="1" errorTitle="Entrada no válida" error="Escriba un texto  Maximo 20 Caracteres" promptTitle="Cualquier contenido Maximo 20 Caracteres" sqref="F10:F37" xr:uid="{00000000-0002-0000-0000-000005000000}">
      <formula1>0</formula1>
      <formula2>20</formula2>
    </dataValidation>
    <dataValidation type="date" operator="greaterThan" allowBlank="1" showInputMessage="1" showErrorMessage="1" sqref="E10:E37 B10:B59" xr:uid="{00000000-0002-0000-0000-000006000000}">
      <formula1>36892</formula1>
    </dataValidation>
    <dataValidation type="date" operator="greaterThan" allowBlank="1" showInputMessage="1" showErrorMessage="1" error="Fecha debe ser posterior a la del hallazgo (Columna E)" sqref="O10:P37" xr:uid="{00000000-0002-0000-0000-000007000000}">
      <formula1>D10</formula1>
    </dataValidation>
    <dataValidation type="date" errorStyle="warning" operator="greaterThan" allowBlank="1" showInputMessage="1" showErrorMessage="1" error="Fecha debe ser posterior a la de inicio (Columna U)" sqref="T10:T59" xr:uid="{00000000-0002-0000-0000-000008000000}">
      <formula1>O10</formula1>
    </dataValidation>
  </dataValidations>
  <pageMargins left="0.39370078740157483" right="0.39370078740157483" top="0.59055118110236227" bottom="0.59055118110236227" header="0" footer="0"/>
  <pageSetup paperSize="5" scale="18" pageOrder="overThenDown" orientation="landscape" r:id="rId1"/>
  <headerFooter>
    <oddFooter>&amp;R&amp;"Tahoma,Normal"&amp;8Página &amp;P de &amp;N</oddFooter>
  </headerFooter>
  <ignoredErrors>
    <ignoredError sqref="AD58:AD59 AD10 AD43:AD56" evalError="1"/>
  </ignoredError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9000000}">
          <x14:formula1>
            <xm:f>Datos.!$K$3:$K$24</xm:f>
          </x14:formula1>
          <xm:sqref>AB10:AB37 AL10:AL37 AW10:AW59</xm:sqref>
        </x14:dataValidation>
        <x14:dataValidation type="list" allowBlank="1" showInputMessage="1" showErrorMessage="1" xr:uid="{00000000-0002-0000-0000-00000A000000}">
          <x14:formula1>
            <xm:f>Datos.!$N$3:$N$4</xm:f>
          </x14:formula1>
          <xm:sqref>BG10:BG59</xm:sqref>
        </x14:dataValidation>
        <x14:dataValidation type="list" allowBlank="1" showInputMessage="1" showErrorMessage="1" xr:uid="{00000000-0002-0000-0000-00000B000000}">
          <x14:formula1>
            <xm:f>Datos.!$I$3:$I$13</xm:f>
          </x14:formula1>
          <xm:sqref>N10:N59</xm:sqref>
        </x14:dataValidation>
        <x14:dataValidation type="list" allowBlank="1" showInputMessage="1" showErrorMessage="1" xr:uid="{00000000-0002-0000-0000-00000C000000}">
          <x14:formula1>
            <xm:f>Datos.!$C$3:$C$4</xm:f>
          </x14:formula1>
          <xm:sqref>C10:C59</xm:sqref>
        </x14:dataValidation>
        <x14:dataValidation type="list" allowBlank="1" showInputMessage="1" showErrorMessage="1" xr:uid="{00000000-0002-0000-0000-00000D000000}">
          <x14:formula1>
            <xm:f>Datos.!$E$3:$E$6</xm:f>
          </x14:formula1>
          <xm:sqref>K10:K59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N49"/>
  <sheetViews>
    <sheetView topLeftCell="I1" workbookViewId="0">
      <selection activeCell="I46" sqref="I46"/>
    </sheetView>
  </sheetViews>
  <sheetFormatPr baseColWidth="10" defaultColWidth="11.42578125" defaultRowHeight="12.75" x14ac:dyDescent="0.2"/>
  <cols>
    <col min="1" max="1" width="1.42578125" style="2" customWidth="1"/>
    <col min="2" max="2" width="13.140625" style="1" customWidth="1"/>
    <col min="3" max="3" width="19.140625" style="2" customWidth="1"/>
    <col min="4" max="4" width="47.5703125" style="3" customWidth="1"/>
    <col min="5" max="5" width="18.85546875" style="2" customWidth="1"/>
    <col min="6" max="6" width="27.140625" style="2" customWidth="1"/>
    <col min="7" max="7" width="42.140625" style="4" customWidth="1"/>
    <col min="8" max="8" width="42.140625" style="5" customWidth="1"/>
    <col min="9" max="9" width="55.28515625" style="1" customWidth="1"/>
    <col min="10" max="10" width="39.85546875" style="1" customWidth="1"/>
    <col min="11" max="11" width="47.42578125" style="1" customWidth="1"/>
    <col min="12" max="12" width="17.5703125" style="2" customWidth="1"/>
    <col min="13" max="13" width="27.28515625" style="2" customWidth="1"/>
    <col min="14" max="14" width="17.85546875" style="2" customWidth="1"/>
    <col min="15" max="16384" width="11.42578125" style="2"/>
  </cols>
  <sheetData>
    <row r="1" spans="2:14" x14ac:dyDescent="0.2">
      <c r="I1" s="6"/>
      <c r="J1" s="6"/>
      <c r="K1" s="6"/>
      <c r="L1" s="1"/>
    </row>
    <row r="2" spans="2:14" s="7" customFormat="1" x14ac:dyDescent="0.25">
      <c r="B2" s="7" t="s">
        <v>73</v>
      </c>
      <c r="C2" s="7" t="s">
        <v>74</v>
      </c>
      <c r="D2" s="7" t="s">
        <v>75</v>
      </c>
      <c r="E2" s="7" t="s">
        <v>76</v>
      </c>
      <c r="F2" s="7" t="s">
        <v>77</v>
      </c>
      <c r="G2" s="7" t="s">
        <v>78</v>
      </c>
      <c r="H2" s="7" t="s">
        <v>79</v>
      </c>
      <c r="I2" s="8" t="s">
        <v>80</v>
      </c>
      <c r="J2" s="8" t="s">
        <v>37</v>
      </c>
      <c r="K2" s="8" t="s">
        <v>81</v>
      </c>
      <c r="L2" s="7" t="s">
        <v>82</v>
      </c>
      <c r="M2" s="7" t="s">
        <v>83</v>
      </c>
      <c r="N2" s="7" t="s">
        <v>84</v>
      </c>
    </row>
    <row r="3" spans="2:14" x14ac:dyDescent="0.2">
      <c r="B3" s="1">
        <v>1</v>
      </c>
      <c r="C3" s="2" t="s">
        <v>85</v>
      </c>
      <c r="D3" s="9" t="s">
        <v>86</v>
      </c>
      <c r="E3" s="10" t="s">
        <v>17</v>
      </c>
      <c r="F3" s="10" t="s">
        <v>49</v>
      </c>
      <c r="G3" s="11" t="s">
        <v>51</v>
      </c>
      <c r="H3" s="10" t="s">
        <v>87</v>
      </c>
      <c r="I3" s="6">
        <v>0.5</v>
      </c>
      <c r="J3" s="1">
        <v>0</v>
      </c>
      <c r="K3" s="1">
        <v>0</v>
      </c>
      <c r="L3" s="1" t="s">
        <v>88</v>
      </c>
      <c r="M3" s="2" t="s">
        <v>16</v>
      </c>
      <c r="N3" s="1" t="s">
        <v>144</v>
      </c>
    </row>
    <row r="4" spans="2:14" x14ac:dyDescent="0.2">
      <c r="B4" s="1">
        <v>2</v>
      </c>
      <c r="C4" s="2" t="s">
        <v>15</v>
      </c>
      <c r="D4" s="9" t="s">
        <v>89</v>
      </c>
      <c r="E4" s="10" t="s">
        <v>18</v>
      </c>
      <c r="F4" s="10" t="s">
        <v>49</v>
      </c>
      <c r="G4" s="11" t="s">
        <v>52</v>
      </c>
      <c r="H4" s="10" t="s">
        <v>50</v>
      </c>
      <c r="I4" s="6">
        <v>0.55000000000000004</v>
      </c>
      <c r="J4" s="12">
        <v>1</v>
      </c>
      <c r="K4" s="1">
        <v>0.5</v>
      </c>
      <c r="L4" s="1" t="s">
        <v>90</v>
      </c>
      <c r="M4" s="2" t="s">
        <v>91</v>
      </c>
      <c r="N4" s="1" t="s">
        <v>145</v>
      </c>
    </row>
    <row r="5" spans="2:14" x14ac:dyDescent="0.2">
      <c r="B5" s="1">
        <v>3</v>
      </c>
      <c r="D5" s="13" t="s">
        <v>92</v>
      </c>
      <c r="E5" s="10" t="s">
        <v>19</v>
      </c>
      <c r="F5" s="10" t="s">
        <v>39</v>
      </c>
      <c r="G5" s="11" t="s">
        <v>28</v>
      </c>
      <c r="H5" s="10" t="s">
        <v>93</v>
      </c>
      <c r="I5" s="6">
        <v>0.6</v>
      </c>
      <c r="J5" s="12">
        <v>2</v>
      </c>
      <c r="K5" s="12">
        <v>1</v>
      </c>
      <c r="L5" s="1"/>
      <c r="M5" s="2" t="s">
        <v>94</v>
      </c>
      <c r="N5" s="1"/>
    </row>
    <row r="6" spans="2:14" x14ac:dyDescent="0.2">
      <c r="B6" s="1">
        <v>4</v>
      </c>
      <c r="D6" s="9" t="s">
        <v>95</v>
      </c>
      <c r="E6" s="14" t="s">
        <v>36</v>
      </c>
      <c r="F6" s="10" t="s">
        <v>39</v>
      </c>
      <c r="G6" s="11" t="s">
        <v>53</v>
      </c>
      <c r="H6" s="10" t="s">
        <v>67</v>
      </c>
      <c r="I6" s="6">
        <v>0.65</v>
      </c>
      <c r="J6" s="12">
        <v>3</v>
      </c>
      <c r="K6" s="12">
        <v>2</v>
      </c>
      <c r="L6" s="1"/>
      <c r="M6" s="2" t="s">
        <v>96</v>
      </c>
    </row>
    <row r="7" spans="2:14" x14ac:dyDescent="0.2">
      <c r="B7" s="1">
        <v>5</v>
      </c>
      <c r="D7" s="9" t="s">
        <v>97</v>
      </c>
      <c r="F7" s="10" t="s">
        <v>39</v>
      </c>
      <c r="G7" s="11" t="s">
        <v>54</v>
      </c>
      <c r="H7" s="10" t="s">
        <v>39</v>
      </c>
      <c r="I7" s="6">
        <v>0.7</v>
      </c>
      <c r="J7" s="12">
        <v>4</v>
      </c>
      <c r="K7" s="12">
        <v>3</v>
      </c>
      <c r="L7" s="1"/>
      <c r="M7" s="2" t="s">
        <v>98</v>
      </c>
    </row>
    <row r="8" spans="2:14" x14ac:dyDescent="0.2">
      <c r="B8" s="1">
        <v>6</v>
      </c>
      <c r="D8" s="9" t="s">
        <v>99</v>
      </c>
      <c r="F8" s="10" t="s">
        <v>39</v>
      </c>
      <c r="G8" s="11" t="s">
        <v>55</v>
      </c>
      <c r="H8" s="11" t="s">
        <v>44</v>
      </c>
      <c r="I8" s="6">
        <v>0.75</v>
      </c>
      <c r="J8" s="12">
        <v>5</v>
      </c>
      <c r="K8" s="12">
        <v>4</v>
      </c>
      <c r="L8" s="1"/>
      <c r="M8" s="2" t="s">
        <v>68</v>
      </c>
    </row>
    <row r="9" spans="2:14" x14ac:dyDescent="0.2">
      <c r="B9" s="1">
        <v>7</v>
      </c>
      <c r="D9" s="9" t="s">
        <v>100</v>
      </c>
      <c r="F9" s="10" t="s">
        <v>40</v>
      </c>
      <c r="G9" s="11" t="s">
        <v>56</v>
      </c>
      <c r="H9" s="11" t="s">
        <v>63</v>
      </c>
      <c r="I9" s="6">
        <v>0.8</v>
      </c>
      <c r="J9" s="12">
        <v>6</v>
      </c>
      <c r="K9" s="12">
        <v>5</v>
      </c>
      <c r="L9" s="1"/>
    </row>
    <row r="10" spans="2:14" x14ac:dyDescent="0.2">
      <c r="B10" s="1">
        <v>8</v>
      </c>
      <c r="D10" s="9" t="s">
        <v>101</v>
      </c>
      <c r="F10" s="11" t="s">
        <v>44</v>
      </c>
      <c r="G10" s="11" t="s">
        <v>57</v>
      </c>
      <c r="H10" s="10" t="s">
        <v>45</v>
      </c>
      <c r="I10" s="6">
        <v>0.85</v>
      </c>
      <c r="J10" s="12">
        <v>7</v>
      </c>
      <c r="K10" s="12">
        <v>6</v>
      </c>
      <c r="L10" s="1"/>
    </row>
    <row r="11" spans="2:14" ht="12.75" customHeight="1" x14ac:dyDescent="0.2">
      <c r="B11" s="1">
        <v>9</v>
      </c>
      <c r="D11" s="13" t="s">
        <v>102</v>
      </c>
      <c r="F11" s="11" t="s">
        <v>42</v>
      </c>
      <c r="G11" s="11" t="s">
        <v>58</v>
      </c>
      <c r="H11" s="10" t="s">
        <v>46</v>
      </c>
      <c r="I11" s="6">
        <v>0.9</v>
      </c>
      <c r="J11" s="12">
        <v>8</v>
      </c>
      <c r="K11" s="12">
        <v>7</v>
      </c>
      <c r="L11" s="1"/>
    </row>
    <row r="12" spans="2:14" x14ac:dyDescent="0.2">
      <c r="B12" s="1">
        <v>10</v>
      </c>
      <c r="D12" s="9" t="s">
        <v>103</v>
      </c>
      <c r="F12" s="11" t="s">
        <v>42</v>
      </c>
      <c r="G12" s="11" t="s">
        <v>59</v>
      </c>
      <c r="H12" s="11" t="s">
        <v>104</v>
      </c>
      <c r="I12" s="6">
        <v>0.95</v>
      </c>
      <c r="J12" s="12">
        <v>9</v>
      </c>
      <c r="K12" s="12">
        <v>8</v>
      </c>
      <c r="L12" s="1"/>
    </row>
    <row r="13" spans="2:14" x14ac:dyDescent="0.2">
      <c r="B13" s="1">
        <v>11</v>
      </c>
      <c r="D13" s="9" t="s">
        <v>105</v>
      </c>
      <c r="F13" s="11" t="s">
        <v>44</v>
      </c>
      <c r="G13" s="11" t="s">
        <v>106</v>
      </c>
      <c r="H13" s="11" t="s">
        <v>41</v>
      </c>
      <c r="I13" s="6">
        <v>1</v>
      </c>
      <c r="J13" s="12">
        <v>10</v>
      </c>
      <c r="K13" s="12">
        <v>9</v>
      </c>
      <c r="L13" s="1"/>
    </row>
    <row r="14" spans="2:14" x14ac:dyDescent="0.2">
      <c r="B14" s="1">
        <v>12</v>
      </c>
      <c r="D14" s="13" t="s">
        <v>107</v>
      </c>
      <c r="F14" s="10" t="s">
        <v>50</v>
      </c>
      <c r="G14" s="11" t="s">
        <v>60</v>
      </c>
      <c r="H14" s="11" t="s">
        <v>40</v>
      </c>
      <c r="I14" s="6"/>
      <c r="J14" s="12"/>
      <c r="K14" s="12">
        <v>10</v>
      </c>
      <c r="L14" s="1"/>
    </row>
    <row r="15" spans="2:14" ht="15" customHeight="1" x14ac:dyDescent="0.2">
      <c r="B15" s="1">
        <v>13</v>
      </c>
      <c r="D15" s="13" t="s">
        <v>108</v>
      </c>
      <c r="F15" s="10" t="s">
        <v>49</v>
      </c>
      <c r="G15" s="11" t="s">
        <v>61</v>
      </c>
      <c r="H15" s="11" t="s">
        <v>42</v>
      </c>
      <c r="I15" s="6"/>
      <c r="J15" s="12"/>
      <c r="K15" s="12">
        <v>11</v>
      </c>
      <c r="L15" s="1"/>
    </row>
    <row r="16" spans="2:14" ht="14.25" customHeight="1" x14ac:dyDescent="0.2">
      <c r="B16" s="1">
        <v>14</v>
      </c>
      <c r="D16" s="13" t="s">
        <v>109</v>
      </c>
      <c r="F16" s="10" t="s">
        <v>39</v>
      </c>
      <c r="G16" s="11" t="s">
        <v>24</v>
      </c>
      <c r="H16" s="10" t="s">
        <v>110</v>
      </c>
      <c r="I16" s="6"/>
      <c r="J16" s="12"/>
      <c r="K16" s="12">
        <v>12</v>
      </c>
      <c r="L16" s="1"/>
    </row>
    <row r="17" spans="2:12" x14ac:dyDescent="0.2">
      <c r="B17" s="1">
        <v>15</v>
      </c>
      <c r="G17" s="11" t="s">
        <v>25</v>
      </c>
      <c r="H17" s="11" t="s">
        <v>111</v>
      </c>
      <c r="I17" s="6"/>
      <c r="J17" s="12"/>
      <c r="K17" s="12">
        <v>13</v>
      </c>
      <c r="L17" s="1"/>
    </row>
    <row r="18" spans="2:12" x14ac:dyDescent="0.2">
      <c r="B18" s="1">
        <v>16</v>
      </c>
      <c r="G18" s="11" t="s">
        <v>26</v>
      </c>
      <c r="H18" s="11" t="s">
        <v>112</v>
      </c>
      <c r="I18" s="6"/>
      <c r="J18" s="12"/>
      <c r="K18" s="12">
        <v>14</v>
      </c>
      <c r="L18" s="1"/>
    </row>
    <row r="19" spans="2:12" x14ac:dyDescent="0.2">
      <c r="B19" s="1">
        <v>17</v>
      </c>
      <c r="G19" s="11" t="s">
        <v>113</v>
      </c>
      <c r="H19" s="11" t="s">
        <v>114</v>
      </c>
      <c r="I19" s="6"/>
      <c r="J19" s="12"/>
      <c r="K19" s="12">
        <v>15</v>
      </c>
      <c r="L19" s="1"/>
    </row>
    <row r="20" spans="2:12" x14ac:dyDescent="0.2">
      <c r="B20" s="1">
        <v>18</v>
      </c>
      <c r="G20" s="11" t="s">
        <v>115</v>
      </c>
      <c r="H20" s="11" t="s">
        <v>116</v>
      </c>
      <c r="I20" s="6"/>
      <c r="J20" s="12"/>
      <c r="K20" s="12">
        <v>16</v>
      </c>
      <c r="L20" s="1"/>
    </row>
    <row r="21" spans="2:12" x14ac:dyDescent="0.2">
      <c r="B21" s="1">
        <v>19</v>
      </c>
      <c r="G21" s="11" t="s">
        <v>27</v>
      </c>
      <c r="H21" s="11" t="s">
        <v>117</v>
      </c>
      <c r="I21" s="6"/>
      <c r="J21" s="12"/>
      <c r="K21" s="12">
        <v>17</v>
      </c>
      <c r="L21" s="1"/>
    </row>
    <row r="22" spans="2:12" x14ac:dyDescent="0.2">
      <c r="B22" s="1">
        <v>20</v>
      </c>
      <c r="G22" s="11" t="s">
        <v>62</v>
      </c>
      <c r="H22" s="11" t="s">
        <v>43</v>
      </c>
      <c r="I22" s="6"/>
      <c r="J22" s="12"/>
      <c r="K22" s="12">
        <v>18</v>
      </c>
      <c r="L22" s="1"/>
    </row>
    <row r="23" spans="2:12" x14ac:dyDescent="0.2">
      <c r="B23" s="1">
        <v>21</v>
      </c>
      <c r="G23" s="11" t="s">
        <v>69</v>
      </c>
      <c r="H23" s="11" t="s">
        <v>118</v>
      </c>
      <c r="J23" s="12"/>
      <c r="K23" s="12">
        <v>19</v>
      </c>
    </row>
    <row r="24" spans="2:12" x14ac:dyDescent="0.2">
      <c r="B24" s="1">
        <v>22</v>
      </c>
      <c r="G24" s="11" t="s">
        <v>119</v>
      </c>
      <c r="H24" s="10" t="s">
        <v>120</v>
      </c>
      <c r="J24" s="12"/>
      <c r="K24" s="12">
        <v>20</v>
      </c>
    </row>
    <row r="25" spans="2:12" x14ac:dyDescent="0.2">
      <c r="B25" s="1">
        <v>23</v>
      </c>
      <c r="J25" s="12"/>
      <c r="K25" s="12"/>
    </row>
    <row r="26" spans="2:12" x14ac:dyDescent="0.2">
      <c r="B26" s="1">
        <v>24</v>
      </c>
      <c r="J26" s="12"/>
      <c r="K26" s="12"/>
    </row>
    <row r="27" spans="2:12" x14ac:dyDescent="0.2">
      <c r="B27" s="1">
        <v>25</v>
      </c>
      <c r="D27" s="7" t="s">
        <v>75</v>
      </c>
      <c r="E27" s="7" t="s">
        <v>77</v>
      </c>
      <c r="G27" s="7" t="s">
        <v>78</v>
      </c>
      <c r="H27" s="15" t="s">
        <v>122</v>
      </c>
      <c r="J27" s="7" t="s">
        <v>78</v>
      </c>
      <c r="K27" s="7" t="s">
        <v>121</v>
      </c>
    </row>
    <row r="28" spans="2:12" x14ac:dyDescent="0.2">
      <c r="B28" s="1">
        <v>26</v>
      </c>
      <c r="D28" s="9" t="s">
        <v>86</v>
      </c>
      <c r="E28" s="10" t="s">
        <v>49</v>
      </c>
      <c r="G28" s="11" t="s">
        <v>51</v>
      </c>
      <c r="H28" s="5" t="s">
        <v>49</v>
      </c>
      <c r="J28" s="11" t="s">
        <v>51</v>
      </c>
      <c r="K28" s="10" t="s">
        <v>87</v>
      </c>
    </row>
    <row r="29" spans="2:12" x14ac:dyDescent="0.2">
      <c r="B29" s="1">
        <v>27</v>
      </c>
      <c r="D29" s="9" t="s">
        <v>89</v>
      </c>
      <c r="E29" s="10" t="s">
        <v>49</v>
      </c>
      <c r="G29" s="11" t="s">
        <v>52</v>
      </c>
      <c r="H29" s="5" t="s">
        <v>123</v>
      </c>
      <c r="J29" s="11" t="s">
        <v>52</v>
      </c>
      <c r="K29" s="10" t="s">
        <v>50</v>
      </c>
    </row>
    <row r="30" spans="2:12" x14ac:dyDescent="0.2">
      <c r="B30" s="1">
        <v>28</v>
      </c>
      <c r="D30" s="13" t="s">
        <v>92</v>
      </c>
      <c r="E30" s="10" t="s">
        <v>39</v>
      </c>
      <c r="G30" s="11" t="s">
        <v>28</v>
      </c>
      <c r="H30" s="5" t="s">
        <v>49</v>
      </c>
      <c r="J30" s="11" t="s">
        <v>28</v>
      </c>
      <c r="K30" s="10" t="s">
        <v>93</v>
      </c>
    </row>
    <row r="31" spans="2:12" x14ac:dyDescent="0.2">
      <c r="B31" s="1">
        <v>29</v>
      </c>
      <c r="D31" s="9" t="s">
        <v>95</v>
      </c>
      <c r="E31" s="10" t="s">
        <v>39</v>
      </c>
      <c r="G31" s="11" t="s">
        <v>53</v>
      </c>
      <c r="H31" s="5" t="s">
        <v>49</v>
      </c>
      <c r="J31" s="11" t="s">
        <v>53</v>
      </c>
      <c r="K31" s="10" t="s">
        <v>67</v>
      </c>
    </row>
    <row r="32" spans="2:12" x14ac:dyDescent="0.2">
      <c r="B32" s="1">
        <v>30</v>
      </c>
      <c r="D32" s="9" t="s">
        <v>97</v>
      </c>
      <c r="E32" s="10" t="s">
        <v>39</v>
      </c>
      <c r="G32" s="11" t="s">
        <v>54</v>
      </c>
      <c r="H32" s="5" t="s">
        <v>39</v>
      </c>
      <c r="J32" s="11" t="s">
        <v>54</v>
      </c>
      <c r="K32" s="10" t="s">
        <v>39</v>
      </c>
    </row>
    <row r="33" spans="4:11" x14ac:dyDescent="0.2">
      <c r="D33" s="9" t="s">
        <v>99</v>
      </c>
      <c r="E33" s="10" t="s">
        <v>39</v>
      </c>
      <c r="G33" s="11" t="s">
        <v>55</v>
      </c>
      <c r="H33" s="5" t="s">
        <v>44</v>
      </c>
      <c r="J33" s="11" t="s">
        <v>55</v>
      </c>
      <c r="K33" s="11" t="s">
        <v>44</v>
      </c>
    </row>
    <row r="34" spans="4:11" x14ac:dyDescent="0.2">
      <c r="D34" s="9" t="s">
        <v>100</v>
      </c>
      <c r="E34" s="10" t="s">
        <v>40</v>
      </c>
      <c r="G34" s="11" t="s">
        <v>56</v>
      </c>
      <c r="H34" s="5" t="s">
        <v>124</v>
      </c>
      <c r="J34" s="11" t="s">
        <v>56</v>
      </c>
      <c r="K34" s="11" t="s">
        <v>63</v>
      </c>
    </row>
    <row r="35" spans="4:11" x14ac:dyDescent="0.2">
      <c r="D35" s="9" t="s">
        <v>101</v>
      </c>
      <c r="E35" s="11" t="s">
        <v>44</v>
      </c>
      <c r="G35" s="11" t="s">
        <v>57</v>
      </c>
      <c r="H35" s="5" t="s">
        <v>124</v>
      </c>
      <c r="J35" s="11" t="s">
        <v>57</v>
      </c>
      <c r="K35" s="10" t="s">
        <v>45</v>
      </c>
    </row>
    <row r="36" spans="4:11" x14ac:dyDescent="0.2">
      <c r="D36" s="13" t="s">
        <v>102</v>
      </c>
      <c r="E36" s="11" t="s">
        <v>42</v>
      </c>
      <c r="G36" s="11" t="s">
        <v>58</v>
      </c>
      <c r="H36" s="5" t="s">
        <v>124</v>
      </c>
      <c r="J36" s="11" t="s">
        <v>58</v>
      </c>
      <c r="K36" s="10" t="s">
        <v>46</v>
      </c>
    </row>
    <row r="37" spans="4:11" x14ac:dyDescent="0.2">
      <c r="D37" s="9" t="s">
        <v>103</v>
      </c>
      <c r="E37" s="11" t="s">
        <v>42</v>
      </c>
      <c r="G37" s="11" t="s">
        <v>59</v>
      </c>
      <c r="H37" s="5" t="s">
        <v>124</v>
      </c>
      <c r="J37" s="11" t="s">
        <v>59</v>
      </c>
      <c r="K37" s="11" t="s">
        <v>104</v>
      </c>
    </row>
    <row r="38" spans="4:11" x14ac:dyDescent="0.2">
      <c r="D38" s="9" t="s">
        <v>105</v>
      </c>
      <c r="E38" s="11" t="s">
        <v>44</v>
      </c>
      <c r="G38" s="11" t="s">
        <v>106</v>
      </c>
      <c r="H38" s="5" t="s">
        <v>44</v>
      </c>
      <c r="J38" s="11" t="s">
        <v>106</v>
      </c>
      <c r="K38" s="11" t="s">
        <v>41</v>
      </c>
    </row>
    <row r="39" spans="4:11" x14ac:dyDescent="0.2">
      <c r="D39" s="13" t="s">
        <v>107</v>
      </c>
      <c r="E39" s="10" t="s">
        <v>50</v>
      </c>
      <c r="G39" s="11" t="s">
        <v>60</v>
      </c>
      <c r="H39" s="5" t="s">
        <v>40</v>
      </c>
      <c r="J39" s="11" t="s">
        <v>60</v>
      </c>
      <c r="K39" s="11" t="s">
        <v>40</v>
      </c>
    </row>
    <row r="40" spans="4:11" x14ac:dyDescent="0.2">
      <c r="D40" s="13" t="s">
        <v>108</v>
      </c>
      <c r="E40" s="10" t="s">
        <v>49</v>
      </c>
      <c r="G40" s="11" t="s">
        <v>61</v>
      </c>
      <c r="H40" s="5" t="s">
        <v>64</v>
      </c>
      <c r="J40" s="11" t="s">
        <v>61</v>
      </c>
      <c r="K40" s="11" t="s">
        <v>42</v>
      </c>
    </row>
    <row r="41" spans="4:11" x14ac:dyDescent="0.2">
      <c r="D41" s="13" t="s">
        <v>109</v>
      </c>
      <c r="E41" s="10" t="s">
        <v>39</v>
      </c>
      <c r="G41" s="11" t="s">
        <v>24</v>
      </c>
      <c r="H41" s="5" t="s">
        <v>40</v>
      </c>
      <c r="J41" s="11" t="s">
        <v>24</v>
      </c>
      <c r="K41" s="10" t="s">
        <v>110</v>
      </c>
    </row>
    <row r="42" spans="4:11" x14ac:dyDescent="0.2">
      <c r="G42" s="11" t="s">
        <v>25</v>
      </c>
      <c r="H42" s="5" t="s">
        <v>40</v>
      </c>
      <c r="J42" s="11" t="s">
        <v>25</v>
      </c>
      <c r="K42" s="11" t="s">
        <v>111</v>
      </c>
    </row>
    <row r="43" spans="4:11" x14ac:dyDescent="0.2">
      <c r="G43" s="11" t="s">
        <v>26</v>
      </c>
      <c r="H43" s="5" t="s">
        <v>40</v>
      </c>
      <c r="J43" s="11" t="s">
        <v>26</v>
      </c>
      <c r="K43" s="11" t="s">
        <v>112</v>
      </c>
    </row>
    <row r="44" spans="4:11" x14ac:dyDescent="0.2">
      <c r="G44" s="11" t="s">
        <v>113</v>
      </c>
      <c r="H44" s="5" t="s">
        <v>40</v>
      </c>
      <c r="J44" s="11" t="s">
        <v>113</v>
      </c>
      <c r="K44" s="11" t="s">
        <v>114</v>
      </c>
    </row>
    <row r="45" spans="4:11" x14ac:dyDescent="0.2">
      <c r="G45" s="11" t="s">
        <v>115</v>
      </c>
      <c r="H45" s="5" t="s">
        <v>64</v>
      </c>
      <c r="J45" s="11" t="s">
        <v>115</v>
      </c>
      <c r="K45" s="11" t="s">
        <v>116</v>
      </c>
    </row>
    <row r="46" spans="4:11" x14ac:dyDescent="0.2">
      <c r="G46" s="11" t="s">
        <v>27</v>
      </c>
      <c r="H46" s="5" t="s">
        <v>64</v>
      </c>
      <c r="J46" s="11" t="s">
        <v>27</v>
      </c>
      <c r="K46" s="11" t="s">
        <v>117</v>
      </c>
    </row>
    <row r="47" spans="4:11" x14ac:dyDescent="0.2">
      <c r="G47" s="11" t="s">
        <v>62</v>
      </c>
      <c r="H47" s="5" t="s">
        <v>64</v>
      </c>
      <c r="J47" s="11" t="s">
        <v>62</v>
      </c>
      <c r="K47" s="11" t="s">
        <v>43</v>
      </c>
    </row>
    <row r="48" spans="4:11" x14ac:dyDescent="0.2">
      <c r="G48" s="11" t="s">
        <v>69</v>
      </c>
      <c r="H48" s="5" t="s">
        <v>44</v>
      </c>
      <c r="J48" s="11" t="s">
        <v>69</v>
      </c>
      <c r="K48" s="11" t="s">
        <v>142</v>
      </c>
    </row>
    <row r="49" spans="7:11" x14ac:dyDescent="0.2">
      <c r="G49" s="11" t="s">
        <v>119</v>
      </c>
      <c r="H49" s="5" t="s">
        <v>64</v>
      </c>
      <c r="J49" s="11" t="s">
        <v>119</v>
      </c>
      <c r="K49" s="10" t="s">
        <v>143</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BED37AF6C363544B04697721CAE4A56" ma:contentTypeVersion="0" ma:contentTypeDescription="Crear nuevo documento." ma:contentTypeScope="" ma:versionID="5d23d79be8b5ca16ee7a9159ca836410">
  <xsd:schema xmlns:xsd="http://www.w3.org/2001/XMLSchema" xmlns:xs="http://www.w3.org/2001/XMLSchema" xmlns:p="http://schemas.microsoft.com/office/2006/metadata/properties" targetNamespace="http://schemas.microsoft.com/office/2006/metadata/properties" ma:root="true" ma:fieldsID="ebba8a198e9bb40c3eeca6d0bd41257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85A117-0A74-4F0C-BEAC-4703DE70DD99}">
  <ds:schemaRefs>
    <ds:schemaRef ds:uri="http://schemas.microsoft.com/sharepoint/v3/contenttype/forms"/>
  </ds:schemaRefs>
</ds:datastoreItem>
</file>

<file path=customXml/itemProps2.xml><?xml version="1.0" encoding="utf-8"?>
<ds:datastoreItem xmlns:ds="http://schemas.openxmlformats.org/officeDocument/2006/customXml" ds:itemID="{2B7E2677-5752-4F57-84D3-EBF4E2E6154A}">
  <ds:schemaRefs>
    <ds:schemaRef ds:uri="http://schemas.microsoft.com/office/infopath/2007/PartnerControls"/>
    <ds:schemaRef ds:uri="http://schemas.microsoft.com/office/2006/metadata/properties"/>
    <ds:schemaRef ds:uri="http://schemas.microsoft.com/office/2006/documentManagement/types"/>
    <ds:schemaRef ds:uri="http://purl.org/dc/terms/"/>
    <ds:schemaRef ds:uri="http://purl.org/dc/dcmitype/"/>
    <ds:schemaRef ds:uri="http://purl.org/dc/elements/1.1/"/>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98B75182-D1F9-4C9A-817E-C3CA7942F8DC}">
  <ds:schemaRefs>
    <ds:schemaRef ds:uri="http://schemas.microsoft.com/office/2006/metadata/contentType"/>
    <ds:schemaRef ds:uri="http://schemas.microsoft.com/office/2006/metadata/properties/metaAttributes"/>
    <ds:schemaRef ds:uri="http://www.w3.org/2000/xmln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CCSE-FT-019_PM</vt:lpstr>
      <vt:lpstr>Datos.</vt:lpstr>
      <vt:lpstr>'CCSE-FT-019_PM'!Títulos_a_imprimir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Jizeth Hael Gonzalez Ramirez</dc:creator>
  <cp:lastModifiedBy>Jizeth G</cp:lastModifiedBy>
  <cp:lastPrinted>2018-04-04T18:48:31Z</cp:lastPrinted>
  <dcterms:created xsi:type="dcterms:W3CDTF">2013-10-03T17:21:56Z</dcterms:created>
  <dcterms:modified xsi:type="dcterms:W3CDTF">2020-06-30T19:02:56Z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0x0101005BED37AF6C363544B04697721CAE4A56</vt:lpwstr>
  </property>
</Properties>
</file>