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G:\Unidades compartidas\OFICINA CONTROL INTERNO 2020\110.24 PLANES\110.24.112 PLAN DE MEJORAMIENTO INSTITUCIONAL\"/>
    </mc:Choice>
  </mc:AlternateContent>
  <xr:revisionPtr revIDLastSave="0" documentId="8_{2DC68209-CB69-43BC-A238-53170C73E045}" xr6:coauthVersionLast="45" xr6:coauthVersionMax="45" xr10:uidLastSave="{00000000-0000-0000-0000-000000000000}"/>
  <bookViews>
    <workbookView xWindow="-120" yWindow="-120" windowWidth="20730" windowHeight="11160" tabRatio="586"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'CCSE-FT-019_PM'!$A$9:$AW$57</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9" i="1" l="1"/>
  <c r="AD19" i="1" s="1"/>
  <c r="AE19" i="1" s="1"/>
  <c r="AG19" i="1" s="1"/>
  <c r="AF19" i="1"/>
  <c r="AE34" i="1" l="1"/>
  <c r="AC34" i="1"/>
  <c r="AD34" i="1" s="1"/>
  <c r="AF34" i="1" s="1"/>
  <c r="AG34" i="1" s="1"/>
  <c r="AE33" i="1"/>
  <c r="AC33" i="1"/>
  <c r="AD33" i="1" s="1"/>
  <c r="AF33" i="1" s="1"/>
  <c r="AG33" i="1" s="1"/>
  <c r="AE32" i="1"/>
  <c r="AC32" i="1"/>
  <c r="AD32" i="1" s="1"/>
  <c r="AF32" i="1" s="1"/>
  <c r="AG32" i="1" s="1"/>
  <c r="AE31" i="1"/>
  <c r="AC31" i="1"/>
  <c r="AD31" i="1" s="1"/>
  <c r="AF31" i="1" s="1"/>
  <c r="AG31" i="1" s="1"/>
  <c r="AE30" i="1"/>
  <c r="AC30" i="1"/>
  <c r="AD30" i="1" s="1"/>
  <c r="AE29" i="1"/>
  <c r="AC29" i="1"/>
  <c r="AD29" i="1" s="1"/>
  <c r="AF29" i="1" s="1"/>
  <c r="AG29" i="1" s="1"/>
  <c r="AE28" i="1"/>
  <c r="AC28" i="1"/>
  <c r="AD28" i="1" s="1"/>
  <c r="AF28" i="1" s="1"/>
  <c r="AG28" i="1" s="1"/>
  <c r="AE23" i="1"/>
  <c r="AC23" i="1"/>
  <c r="AD23" i="1" s="1"/>
  <c r="AF23" i="1" s="1"/>
  <c r="AG23" i="1" s="1"/>
  <c r="AC22" i="1"/>
  <c r="AD22" i="1" s="1"/>
  <c r="AE22" i="1" s="1"/>
  <c r="AG22" i="1" s="1"/>
  <c r="AF22" i="1"/>
  <c r="AC24" i="1"/>
  <c r="AD24" i="1" s="1"/>
  <c r="AE24" i="1" s="1"/>
  <c r="AG24" i="1" s="1"/>
  <c r="AF24" i="1"/>
  <c r="AC25" i="1"/>
  <c r="AD25" i="1" s="1"/>
  <c r="AE25" i="1" s="1"/>
  <c r="AG25" i="1" s="1"/>
  <c r="AF25" i="1"/>
  <c r="AC26" i="1"/>
  <c r="AD26" i="1" s="1"/>
  <c r="AE26" i="1" s="1"/>
  <c r="AG26" i="1" s="1"/>
  <c r="AF26" i="1"/>
  <c r="AC27" i="1"/>
  <c r="AD27" i="1" s="1"/>
  <c r="AE27" i="1" s="1"/>
  <c r="AG27" i="1" s="1"/>
  <c r="AF27" i="1"/>
  <c r="AC35" i="1"/>
  <c r="AD35" i="1" s="1"/>
  <c r="AT35" i="1" s="1"/>
  <c r="AF35" i="1"/>
  <c r="AC36" i="1"/>
  <c r="AD36" i="1" s="1"/>
  <c r="AE36" i="1" s="1"/>
  <c r="AG36" i="1" s="1"/>
  <c r="AF36" i="1"/>
  <c r="AC37" i="1"/>
  <c r="AD37" i="1" s="1"/>
  <c r="AT37" i="1" s="1"/>
  <c r="AE37" i="1"/>
  <c r="AC38" i="1"/>
  <c r="AD38" i="1" s="1"/>
  <c r="AT38" i="1" s="1"/>
  <c r="AE38" i="1"/>
  <c r="AC39" i="1"/>
  <c r="AD39" i="1" s="1"/>
  <c r="AT39" i="1" s="1"/>
  <c r="AE39" i="1"/>
  <c r="AC40" i="1"/>
  <c r="AD40" i="1" s="1"/>
  <c r="AT40" i="1" s="1"/>
  <c r="AE40" i="1"/>
  <c r="AC41" i="1"/>
  <c r="AD41" i="1" s="1"/>
  <c r="AT41" i="1" s="1"/>
  <c r="AE41" i="1"/>
  <c r="AC42" i="1"/>
  <c r="AD42" i="1" s="1"/>
  <c r="AT42" i="1" s="1"/>
  <c r="AE42" i="1"/>
  <c r="AC43" i="1"/>
  <c r="AD43" i="1" s="1"/>
  <c r="AT43" i="1" s="1"/>
  <c r="AE43" i="1"/>
  <c r="AC44" i="1"/>
  <c r="AD44" i="1" s="1"/>
  <c r="AT44" i="1" s="1"/>
  <c r="AE44" i="1"/>
  <c r="AC45" i="1"/>
  <c r="AD45" i="1" s="1"/>
  <c r="AT45" i="1" s="1"/>
  <c r="AE45" i="1"/>
  <c r="AC46" i="1"/>
  <c r="AD46" i="1" s="1"/>
  <c r="AT46" i="1" s="1"/>
  <c r="AE46" i="1"/>
  <c r="AC47" i="1"/>
  <c r="AD47" i="1" s="1"/>
  <c r="AT47" i="1" s="1"/>
  <c r="AE47" i="1"/>
  <c r="AC48" i="1"/>
  <c r="AD48" i="1" s="1"/>
  <c r="AT48" i="1" s="1"/>
  <c r="AE48" i="1"/>
  <c r="AC49" i="1"/>
  <c r="AD49" i="1" s="1"/>
  <c r="AT49" i="1" s="1"/>
  <c r="AE49" i="1"/>
  <c r="AC50" i="1"/>
  <c r="AD50" i="1" s="1"/>
  <c r="AT50" i="1" s="1"/>
  <c r="AE50" i="1"/>
  <c r="AC51" i="1"/>
  <c r="AD51" i="1" s="1"/>
  <c r="AT51" i="1" s="1"/>
  <c r="AE51" i="1"/>
  <c r="AC52" i="1"/>
  <c r="AD52" i="1" s="1"/>
  <c r="AT52" i="1" s="1"/>
  <c r="AE52" i="1"/>
  <c r="AC53" i="1"/>
  <c r="AD53" i="1" s="1"/>
  <c r="AT53" i="1" s="1"/>
  <c r="AE53" i="1"/>
  <c r="AC54" i="1"/>
  <c r="AD54" i="1" s="1"/>
  <c r="AT54" i="1" s="1"/>
  <c r="AE54" i="1"/>
  <c r="AC55" i="1"/>
  <c r="AD55" i="1" s="1"/>
  <c r="AT55" i="1" s="1"/>
  <c r="AE55" i="1"/>
  <c r="AC56" i="1"/>
  <c r="AD56" i="1" s="1"/>
  <c r="AT56" i="1" s="1"/>
  <c r="AE56" i="1"/>
  <c r="AC57" i="1"/>
  <c r="AD57" i="1" s="1"/>
  <c r="AT57" i="1" s="1"/>
  <c r="AE57" i="1"/>
  <c r="AF56" i="1" l="1"/>
  <c r="AG56" i="1" s="1"/>
  <c r="AF55" i="1"/>
  <c r="AG55" i="1" s="1"/>
  <c r="AF54" i="1"/>
  <c r="AG54" i="1" s="1"/>
  <c r="AF53" i="1"/>
  <c r="AG53" i="1" s="1"/>
  <c r="AF52" i="1"/>
  <c r="AG52" i="1" s="1"/>
  <c r="AF51" i="1"/>
  <c r="AG51" i="1" s="1"/>
  <c r="AF50" i="1"/>
  <c r="AG50" i="1" s="1"/>
  <c r="AF47" i="1"/>
  <c r="AG47" i="1" s="1"/>
  <c r="AF46" i="1"/>
  <c r="AG46" i="1" s="1"/>
  <c r="AF57" i="1"/>
  <c r="AG57" i="1" s="1"/>
  <c r="AF49" i="1"/>
  <c r="AG49" i="1" s="1"/>
  <c r="AF48" i="1"/>
  <c r="AG48" i="1" s="1"/>
  <c r="AF40" i="1"/>
  <c r="AG40" i="1" s="1"/>
  <c r="AF39" i="1"/>
  <c r="AG39" i="1" s="1"/>
  <c r="AF38" i="1"/>
  <c r="AG38" i="1" s="1"/>
  <c r="AF37" i="1"/>
  <c r="AG37" i="1" s="1"/>
  <c r="AF45" i="1"/>
  <c r="AG45" i="1" s="1"/>
  <c r="AF44" i="1"/>
  <c r="AG44" i="1" s="1"/>
  <c r="AF43" i="1"/>
  <c r="AG43" i="1" s="1"/>
  <c r="AF42" i="1"/>
  <c r="AG42" i="1" s="1"/>
  <c r="AF41" i="1"/>
  <c r="AG41" i="1" s="1"/>
  <c r="AT34" i="1"/>
  <c r="AE35" i="1"/>
  <c r="AG35" i="1" s="1"/>
  <c r="AF30" i="1"/>
  <c r="AG30" i="1" s="1"/>
  <c r="AT30" i="1"/>
  <c r="AT26" i="1"/>
  <c r="AT22" i="1"/>
  <c r="AT33" i="1"/>
  <c r="AT29" i="1"/>
  <c r="AT25" i="1"/>
  <c r="AT36" i="1"/>
  <c r="AT32" i="1"/>
  <c r="AT28" i="1"/>
  <c r="AT24" i="1"/>
  <c r="AT31" i="1"/>
  <c r="AT27" i="1"/>
  <c r="AT23" i="1"/>
  <c r="AE21" i="1"/>
  <c r="AC20" i="1"/>
  <c r="AD20" i="1" s="1"/>
  <c r="AF20" i="1"/>
  <c r="AC21" i="1"/>
  <c r="AD21" i="1" s="1"/>
  <c r="AT21" i="1" s="1"/>
  <c r="AC18" i="1"/>
  <c r="AD18" i="1" s="1"/>
  <c r="AF18" i="1"/>
  <c r="AC10" i="1"/>
  <c r="AD10" i="1" s="1"/>
  <c r="AE10" i="1" s="1"/>
  <c r="AG10" i="1" s="1"/>
  <c r="AF10" i="1"/>
  <c r="AC11" i="1"/>
  <c r="AD11" i="1" s="1"/>
  <c r="AT11" i="1" s="1"/>
  <c r="AF11" i="1"/>
  <c r="AC12" i="1"/>
  <c r="AD12" i="1" s="1"/>
  <c r="AT12" i="1" s="1"/>
  <c r="AF12" i="1"/>
  <c r="AC13" i="1"/>
  <c r="AD13" i="1" s="1"/>
  <c r="AT13" i="1" s="1"/>
  <c r="AF13" i="1"/>
  <c r="AC14" i="1"/>
  <c r="AD14" i="1" s="1"/>
  <c r="AT14" i="1" s="1"/>
  <c r="AF14" i="1"/>
  <c r="AC15" i="1"/>
  <c r="AD15" i="1" s="1"/>
  <c r="AT15" i="1" s="1"/>
  <c r="AF15" i="1"/>
  <c r="AC16" i="1"/>
  <c r="AD16" i="1" s="1"/>
  <c r="AT16" i="1" s="1"/>
  <c r="AF16" i="1"/>
  <c r="AF21" i="1" l="1"/>
  <c r="AG21" i="1" s="1"/>
  <c r="AE20" i="1"/>
  <c r="AG20" i="1" s="1"/>
  <c r="AT20" i="1"/>
  <c r="AE18" i="1"/>
  <c r="AG18" i="1" s="1"/>
  <c r="AT18" i="1"/>
  <c r="AE14" i="1"/>
  <c r="AG14" i="1" s="1"/>
  <c r="AE16" i="1"/>
  <c r="AG16" i="1" s="1"/>
  <c r="AT10" i="1"/>
  <c r="AE13" i="1"/>
  <c r="AG13" i="1" s="1"/>
  <c r="AE15" i="1"/>
  <c r="AG15" i="1" s="1"/>
  <c r="AE12" i="1"/>
  <c r="AG12" i="1" s="1"/>
  <c r="AE11" i="1"/>
  <c r="AG11" i="1" s="1"/>
  <c r="AT19" i="1" l="1"/>
  <c r="AF17" i="1"/>
  <c r="AC17" i="1"/>
  <c r="AD17" i="1" s="1"/>
  <c r="AT17" i="1" s="1"/>
  <c r="AE17" i="1" l="1"/>
  <c r="AG17" i="1" s="1"/>
  <c r="AO42" i="1"/>
  <c r="AM42" i="1"/>
  <c r="AN42" i="1" s="1"/>
  <c r="AP42" i="1" s="1"/>
  <c r="AQ42" i="1" s="1"/>
  <c r="AO41" i="1"/>
  <c r="AM41" i="1"/>
  <c r="AN41" i="1" s="1"/>
  <c r="AP41" i="1" s="1"/>
  <c r="AQ41" i="1" s="1"/>
  <c r="AO57" i="1"/>
  <c r="AM57" i="1"/>
  <c r="AN57" i="1" s="1"/>
  <c r="AP57" i="1" s="1"/>
  <c r="AQ57" i="1" s="1"/>
  <c r="AO56" i="1"/>
  <c r="AM56" i="1"/>
  <c r="AN56" i="1" s="1"/>
  <c r="AP56" i="1" s="1"/>
  <c r="AQ56" i="1" s="1"/>
  <c r="AO55" i="1"/>
  <c r="AM55" i="1"/>
  <c r="AN55" i="1" s="1"/>
  <c r="AP55" i="1" s="1"/>
  <c r="AQ55" i="1" s="1"/>
  <c r="AO54" i="1"/>
  <c r="AM54" i="1"/>
  <c r="AN54" i="1" s="1"/>
  <c r="AP54" i="1" s="1"/>
  <c r="AQ54" i="1" s="1"/>
  <c r="AO53" i="1"/>
  <c r="AM53" i="1"/>
  <c r="AN53" i="1" s="1"/>
  <c r="AP53" i="1" s="1"/>
  <c r="AQ53" i="1" s="1"/>
  <c r="AO52" i="1"/>
  <c r="AM52" i="1"/>
  <c r="AN52" i="1" s="1"/>
  <c r="AP52" i="1" s="1"/>
  <c r="AQ52" i="1" s="1"/>
  <c r="AO51" i="1"/>
  <c r="AM51" i="1"/>
  <c r="AN51" i="1" s="1"/>
  <c r="AP51" i="1" s="1"/>
  <c r="AQ51" i="1" s="1"/>
  <c r="AO50" i="1"/>
  <c r="AM50" i="1"/>
  <c r="AN50" i="1" s="1"/>
  <c r="AP50" i="1" s="1"/>
  <c r="AQ50" i="1" s="1"/>
  <c r="AO49" i="1"/>
  <c r="AM49" i="1"/>
  <c r="AN49" i="1" s="1"/>
  <c r="AP49" i="1" s="1"/>
  <c r="AQ49" i="1" s="1"/>
  <c r="AO48" i="1"/>
  <c r="AM48" i="1"/>
  <c r="AN48" i="1" s="1"/>
  <c r="AP48" i="1" s="1"/>
  <c r="AQ48" i="1" s="1"/>
  <c r="AO47" i="1"/>
  <c r="AM47" i="1"/>
  <c r="AN47" i="1" s="1"/>
  <c r="AP47" i="1" s="1"/>
  <c r="AQ47" i="1" s="1"/>
  <c r="AO46" i="1"/>
  <c r="AM46" i="1"/>
  <c r="AN46" i="1" s="1"/>
  <c r="AP46" i="1" s="1"/>
  <c r="AQ46" i="1" s="1"/>
  <c r="AO45" i="1"/>
  <c r="AM45" i="1"/>
  <c r="AN45" i="1" s="1"/>
  <c r="AP45" i="1" s="1"/>
  <c r="AQ45" i="1" s="1"/>
  <c r="AO40" i="1" l="1"/>
  <c r="AM40" i="1"/>
  <c r="AN40" i="1" s="1"/>
  <c r="AO39" i="1"/>
  <c r="AM39" i="1"/>
  <c r="AN39" i="1" s="1"/>
  <c r="AM37" i="1"/>
  <c r="AN37" i="1" s="1"/>
  <c r="AO37" i="1"/>
  <c r="AM38" i="1"/>
  <c r="AN38" i="1" s="1"/>
  <c r="AP38" i="1" s="1"/>
  <c r="AQ38" i="1" s="1"/>
  <c r="AO38" i="1"/>
  <c r="AM43" i="1"/>
  <c r="AN43" i="1" s="1"/>
  <c r="AP43" i="1" s="1"/>
  <c r="AQ43" i="1" s="1"/>
  <c r="AO43" i="1"/>
  <c r="AM44" i="1"/>
  <c r="AN44" i="1" s="1"/>
  <c r="AO44" i="1"/>
  <c r="E57" i="1"/>
  <c r="E56" i="1"/>
  <c r="E55" i="1"/>
  <c r="E54" i="1"/>
  <c r="E53" i="1"/>
  <c r="E52" i="1"/>
  <c r="E51" i="1"/>
  <c r="E50" i="1"/>
  <c r="E49" i="1"/>
  <c r="E48" i="1"/>
  <c r="E47" i="1"/>
  <c r="E46" i="1"/>
  <c r="E45" i="1"/>
  <c r="E44" i="1"/>
  <c r="E43" i="1"/>
  <c r="E42" i="1"/>
  <c r="E41" i="1"/>
  <c r="E40" i="1"/>
  <c r="E39" i="1"/>
  <c r="E38" i="1"/>
  <c r="E37" i="1"/>
  <c r="AP44" i="1" l="1"/>
  <c r="AQ44" i="1" s="1"/>
  <c r="AP40" i="1"/>
  <c r="AQ40" i="1" s="1"/>
  <c r="AP39" i="1"/>
  <c r="AQ39" i="1" s="1"/>
  <c r="AP37" i="1"/>
  <c r="AQ37" i="1" s="1"/>
  <c r="AM35" i="1" l="1"/>
  <c r="AN35" i="1" s="1"/>
  <c r="AO35" i="1" s="1"/>
  <c r="AP22" i="1"/>
  <c r="AM22" i="1"/>
  <c r="AN22" i="1" s="1"/>
  <c r="AO22" i="1" s="1"/>
  <c r="AP19" i="1"/>
  <c r="AM19" i="1"/>
  <c r="AN19" i="1" s="1"/>
  <c r="AM17" i="1"/>
  <c r="AN17" i="1" s="1"/>
  <c r="AP35" i="1" l="1"/>
  <c r="AQ35" i="1" s="1"/>
  <c r="AP17" i="1"/>
  <c r="AQ22" i="1"/>
  <c r="AO19" i="1"/>
  <c r="AQ19" i="1" s="1"/>
  <c r="AO17" i="1"/>
  <c r="AQ17" i="1" s="1"/>
</calcChain>
</file>

<file path=xl/sharedStrings.xml><?xml version="1.0" encoding="utf-8"?>
<sst xmlns="http://schemas.openxmlformats.org/spreadsheetml/2006/main" count="1271" uniqueCount="426">
  <si>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</si>
  <si>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</si>
  <si>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</si>
  <si>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</si>
  <si>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</si>
  <si>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</si>
  <si>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</si>
  <si>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</si>
  <si>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</si>
  <si>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</si>
  <si>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</si>
  <si>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</si>
  <si>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</si>
  <si>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</si>
  <si>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</si>
  <si>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</si>
  <si>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</si>
  <si>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</si>
  <si>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</si>
  <si>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</si>
  <si>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</si>
  <si>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</si>
  <si>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</si>
  <si>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</si>
  <si>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</si>
  <si>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</si>
  <si>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</si>
  <si>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</si>
  <si>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</si>
  <si>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</si>
  <si>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</si>
  <si>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</si>
  <si>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</si>
  <si>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</si>
  <si>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</si>
  <si>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</si>
  <si>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</si>
  <si>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</si>
  <si>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</si>
  <si>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</si>
  <si>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</si>
  <si>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</si>
  <si>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</si>
  <si>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</si>
  <si>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</si>
  <si>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</si>
  <si>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</si>
  <si>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</si>
  <si>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</si>
  <si>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</si>
  <si>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</si>
  <si>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</si>
  <si>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</si>
  <si>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</si>
  <si>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</si>
  <si>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</si>
  <si>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</si>
  <si>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</si>
  <si>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</si>
  <si>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</si>
  <si>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</si>
  <si>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</si>
  <si>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</si>
  <si>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</si>
  <si>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</si>
  <si>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</si>
  <si>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</si>
  <si>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</si>
  <si>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</si>
  <si>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</si>
  <si>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</si>
  <si>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</si>
  <si>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</si>
  <si>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</si>
  <si>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</si>
  <si>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</si>
  <si>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</si>
  <si>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</si>
  <si>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</si>
  <si>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</si>
  <si>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</si>
  <si>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</si>
  <si>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</si>
  <si>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</si>
  <si>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</si>
  <si>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</si>
  <si>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</si>
  <si>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</si>
  <si>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</si>
  <si>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</si>
  <si>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</si>
  <si>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</si>
  <si>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</si>
  <si>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</si>
  <si>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</si>
  <si>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</si>
  <si>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</si>
  <si>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</si>
  <si>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</si>
  <si>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</si>
  <si>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</si>
  <si>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</si>
  <si>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</si>
  <si>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</si>
  <si>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</si>
  <si>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</si>
  <si>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</si>
  <si>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</si>
  <si>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</si>
  <si>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</si>
  <si>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</si>
  <si>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</si>
  <si>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</si>
  <si>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</si>
  <si>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</si>
  <si>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</si>
  <si>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</si>
  <si>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</si>
  <si>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</si>
  <si>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</si>
  <si>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</si>
  <si>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</si>
  <si>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</si>
  <si>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</si>
  <si>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</si>
  <si>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</si>
  <si>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</si>
  <si>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</si>
  <si>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</si>
  <si>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</si>
  <si>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</si>
  <si>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</si>
  <si>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</si>
  <si>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</si>
  <si>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</si>
  <si>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</si>
  <si>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</si>
  <si>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</si>
  <si>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</si>
  <si>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cierra la observación)</t>
  </si>
  <si>
    <t>Auxiliar de Atención al Ciudadano</t>
  </si>
  <si>
    <t xml:space="preserve">Líder Gestión Doumental </t>
  </si>
  <si>
    <t>ABIERTA</t>
  </si>
  <si>
    <t>CERRADA</t>
  </si>
  <si>
    <t>Fecha de la observación y/o hallazgo</t>
  </si>
  <si>
    <t>Coordinación jurídica</t>
  </si>
  <si>
    <t>Jizeth González</t>
  </si>
  <si>
    <t>Informe Final Auditoría de Regularidad PAD 2018</t>
  </si>
  <si>
    <t xml:space="preserve">3.1.3.2.4 </t>
  </si>
  <si>
    <t xml:space="preserve">3.1.3.2.5 </t>
  </si>
  <si>
    <t xml:space="preserve">3.1.3.3.5 </t>
  </si>
  <si>
    <t xml:space="preserve">3.1.4.1.1.1 </t>
  </si>
  <si>
    <t xml:space="preserve">Falta de Liquidación de contratos </t>
  </si>
  <si>
    <t>Se evidenció por parte de la contraloría que no se contaba con un registro exacto de las personas que trabajaron como operadores logísticos dentro del contrato.</t>
  </si>
  <si>
    <t>Baja ejecución del presupuesto de ingresos corrientes derivados de la venta de servicios de Canal Capital.</t>
  </si>
  <si>
    <t>Proceder a la elaboración de las actas de liquidación correspondientes a las vigencias 2016-2017</t>
  </si>
  <si>
    <t>Implementar un documento de control (formato), en el cual la entidad pueda evidenciar el número total de personal contratado en la realización de actividades donde se involucre equipo logístico y otros donde aplique.</t>
  </si>
  <si>
    <t>Establecer  las  estrategias comerciales para el cumplimiento de las partidas apropiadas en ingresos corrientes en el presupuesto de cada vigencia fiscal.</t>
  </si>
  <si>
    <t>No. De actividades cumplidas /  No. De actividades programadas  1/1</t>
  </si>
  <si>
    <t>1. Un documento de control (formato).</t>
  </si>
  <si>
    <t>Documento de estrategias comerciales aprobado y socializado/  documento proyectado</t>
  </si>
  <si>
    <t>Elaborar liquidaciones contractuales</t>
  </si>
  <si>
    <t>Un documento de control (formato).</t>
  </si>
  <si>
    <t>Documento con estrategias comerciales</t>
  </si>
  <si>
    <t>Nuevos Negocios</t>
  </si>
  <si>
    <t>Profesional de Ventas y Mercadeo
Dirección Operativa
Nuevos Negocios</t>
  </si>
  <si>
    <t>Coordinadora de Producción</t>
  </si>
  <si>
    <t>Coordinadora General Nuevos Negocios</t>
  </si>
  <si>
    <t>Profesional de Ventas y Mercadeo
Directora Operativa
Coordinadora General Nuevos Negocios</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</si>
  <si>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</si>
  <si>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</si>
  <si>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Hallazgo administrativo con presunta incidencia disciplinaria y fiscal al no demostrarse la prestación del servicio de diferentes operadores logísticos requeridos en el parque simón bolívar con ocasión de la misa campal del papa francisco, dentro de la ejecución del contrato de prestación de servicios no. 1223 de 2017, por cuantía de $43.840.000 millones.</t>
  </si>
  <si>
    <t>Hallazgo administrativo, por falta de planeación y gestión para cumplir con asignación y manejo de recursos; además falta de gestión para el recaudo de recursos propios en la ejecución de presupuesto de ingresos.</t>
  </si>
  <si>
    <t>EN PROCESO</t>
  </si>
  <si>
    <t>SIN INICIAR</t>
  </si>
  <si>
    <t>3. % avance en ejecución de la meta</t>
  </si>
  <si>
    <t>3. Actividades realizadas  a la fecha</t>
  </si>
  <si>
    <t>Fechas 2019</t>
  </si>
  <si>
    <t>6. Auditor que realizó el seguimiento</t>
  </si>
  <si>
    <t>4. Alerta</t>
  </si>
  <si>
    <t>1. Fecha seguimiento</t>
  </si>
  <si>
    <t>2. Evidencias o soportes ejecución acción de mejora</t>
  </si>
  <si>
    <t>4. Resultado del indicador</t>
  </si>
  <si>
    <t>5. % avance en ejecución de la meta</t>
  </si>
  <si>
    <t>6. Alerta</t>
  </si>
  <si>
    <t>7. Análisis - Seguimiento OCI</t>
  </si>
  <si>
    <t>8. Auditor que realizó el seguimiento</t>
  </si>
  <si>
    <t>Fechas 2020</t>
  </si>
  <si>
    <t>Henry Beltrán</t>
  </si>
  <si>
    <t>2. Análisis - Seguimiento OCI</t>
  </si>
  <si>
    <t>Informe Final Auditoría de Regularidad PAD 2019</t>
  </si>
  <si>
    <t>3.1.1.2.1</t>
  </si>
  <si>
    <t>Hallazgo administrativo, por la falta de planeación y gestión en la ejecución de la meta no. 15 del plan de mejoramiento por procesos, contemplado en el plan de acción, relacionada con “cumplir el 70% de las acciones formuladas en plan de mejoramiento cuya fecha de finalización se encuentre prevista a la fecha de corte de seguimiento”.</t>
  </si>
  <si>
    <t>Falta de apropiación por parte de los responsables de las acciones de Plan de Mejoramiento</t>
  </si>
  <si>
    <t>Realizar dos jornadas de sensibilización a los responsables de los Planes de Mejoramiento.</t>
  </si>
  <si>
    <t>Actividades de sensibilización / 2</t>
  </si>
  <si>
    <t xml:space="preserve">Jefe Oficina de Control Interno </t>
  </si>
  <si>
    <t>Realizar mesas de trabajo con los responsables de las áreas críticas en el cumplimiento de los Planes de Mejoramiento.</t>
  </si>
  <si>
    <t>Mesas de trabajo/4</t>
  </si>
  <si>
    <t>3.1.1.5.1</t>
  </si>
  <si>
    <t>Hallazgo administrativo, por la falta de seguimiento, monitoreo y control en las acciones formuladas en el plan de mejoramiento de la entidad.</t>
  </si>
  <si>
    <t>3.1.3.1</t>
  </si>
  <si>
    <t>Hallazgo administrativo con presunta incidencia disciplinaria y penal, por inconsistencias e irregularidades presentadas en la información registrada en los soportes de los contratos 343 de 2017 y 411 de 2018.</t>
  </si>
  <si>
    <t>Ausencia de soportes de la programación de los servicios de transporte terrestre y de carga.</t>
  </si>
  <si>
    <t xml:space="preserve">     Referenciar al expediente del contrato los formatos de programación. Documentación que responde al sistema integrado de gestión dentro del proceso de producción de televisión archivo en gestión, en   custodia de la Coordinación de producción. A terminación de contrato de transporte se escaneará toda la programación generada y se enviará al expediente contractual.</t>
  </si>
  <si>
    <t>Placas de los vehículos en la propuesta presentada en la licitación pública diferente a los que realmente prestaron el servicio</t>
  </si>
  <si>
    <t>Establecer una obligación contractual en la que el proveedor notifique de manera oportuna los cambios que surjan de la operación.</t>
  </si>
  <si>
    <t>Obligación de notificación incluida en los contratos de transporte / No. de contratos suscritos.</t>
  </si>
  <si>
    <t>Programación de transporte digitalizada y remitida a los expedientes contractuales / No. de contratos de transporte terminados</t>
  </si>
  <si>
    <t>Diligenciamiento de las planillas de los servicios con inconsistencias en nombres, apellidos, firmas, horas de llegada y salida, tachones y enmendaduras, entre otros.</t>
  </si>
  <si>
    <t>Crear unos lineamientos de transporte hacia el proveedor y sus conductores. De igual forma crear los lineamientos de transporte para los funcionarios de la entidad y socializarlo.</t>
  </si>
  <si>
    <t>Lineamientos de Transporte/2</t>
  </si>
  <si>
    <t>Las planillas de servicio preestablecidas con los mínimos de información, difieren de los mínimos establecidos en los anexos técnicos del contrato.</t>
  </si>
  <si>
    <t>Ajustar las obligaciones del contrato de acuerdo a su análisis previo buscando incluir aquella información que satisfaga la necesidad del canal.</t>
  </si>
  <si>
    <t>Mesas de trabajo de análisis precontractual con el área Jurídica / 2</t>
  </si>
  <si>
    <t>Los vehículos (motocicletas), fueron utilizados para la gestión misional de la entidad.</t>
  </si>
  <si>
    <t xml:space="preserve">Analizar los servicios requeridos de los siguientes contratos de transporte para determinar el número y tipos de vehículos (motorizados) requeridos. </t>
  </si>
  <si>
    <t>Debilidades en la definición de la definición de la necesidad y en la forma de satisfacerla.</t>
  </si>
  <si>
    <t>Sensibilizar y capacitar a los colaboradores del canal, trimestralmente sobre la adecuada actividad contractual (pre, contractual y pos contractual de la entidad), y en cualquier en otro momento previa solicitud a la coordinación jurídica.</t>
  </si>
  <si>
    <t xml:space="preserve">Capacitaciones adelantadas/capacitaciones programadas
</t>
  </si>
  <si>
    <t xml:space="preserve">Coordinación Jurídica </t>
  </si>
  <si>
    <t>Coordinación Jurídica
Todas las áreas</t>
  </si>
  <si>
    <t>3.1.3.2</t>
  </si>
  <si>
    <t>Hallazgo administrativo con presunta incidencia disciplinaria, y fiscal en la cuantía de $ 612.683,40, por las irregularidades encontradas en los estudios previos y en los pagos realizados en el contrato 523 de 2017.</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</si>
  <si>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</si>
  <si>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</si>
  <si>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</si>
  <si>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</si>
  <si>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</si>
  <si>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</si>
  <si>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</si>
  <si>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</si>
  <si>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</si>
  <si>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</si>
  <si>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Dar cumplimiento a las Circulares Internas 022 y 026 del 9 de septiembre y 8 de octubre de 2019, respectivamente y todas las demás que las modifiquen.</t>
  </si>
  <si>
    <t>NO. de contratos con informes de actividades archivadas en el expediente del contrato   / NO. Contratos suscritos</t>
  </si>
  <si>
    <t>3.1.3.6</t>
  </si>
  <si>
    <t>Hallazgo administrativo con presuntas incidencias disciplinaria, penal, y fiscal en cuantía de $5.836.863 por el sobrecosto en la adquisición de los servicios requeridos por el canal capital en el contrato 395 de 2018 y la falta de claridad en los factores de selección del contratista en punto de idoneidad y experiencia.</t>
  </si>
  <si>
    <t>Debilidades en los documentos previos y en la ejecución. En los documentos previos por que no fue suficientemente claro que se harían estudios de mercado posteriores que determinarían los precios finales. En la ejecución la debilidad fue la dificultad en la comparación del precio final al del anexo técnico.</t>
  </si>
  <si>
    <t>Sensibilizar y capacitar a los colaboradores del canal, trimestralmente sobre la adecuada actividad contractual (pre, contractual y pos contractual de la entidad), y en cualquier otro momento previa solicitud a la coordinación jurídica.</t>
  </si>
  <si>
    <t>3.1.3.7</t>
  </si>
  <si>
    <t>Hallazgo administrativo con presuntas incidencias disciplinaria, penal y fiscal en cuantía de $5.559.335, por el sobrecosto en la adquisición de los servicios requeridos por el canal capital y la falta de claridad en los factores de selección del contratista en punto de idoneidad y experiencia en el contrato de suministros No. 403 de 2018.</t>
  </si>
  <si>
    <t>3.1.3.8</t>
  </si>
  <si>
    <t>Hallazgo administrativo con presuntas incidencias disciplinaria y penal por la adquisición de servicios por el canal capital sin el cumplimiento de los procedimientos pactados en el contrato y la falta de claridad en los factores de selección del contratista en punto de idoneidad y experiencia en el contrato de suministro No. 404 de 2018.</t>
  </si>
  <si>
    <t>3.1.3.9</t>
  </si>
  <si>
    <t>Hallazgo administrativo con presuntas incidencias disciplinaria y penal por la adquisición de servicios sin el cumplimiento de los procedimientos pactados en el contrato 405 de 2018 y la falta de claridad en los factores de selección del contratista en punto de idoneidad y experiencia.</t>
  </si>
  <si>
    <t>3.2.1.2.1</t>
  </si>
  <si>
    <t xml:space="preserve"> Hallazgo administrativo con presunta incidencia disciplinaria, por cuanto canal capital no cumplió con lo programado, tanto en magnitud como en presupuesto, para la meta 1 del proyecto de inversión no. 85.</t>
  </si>
  <si>
    <t>Falta de planificación y celeridad en la ejecución de los recursos apropiados para la meta 1 del proyecto 85.</t>
  </si>
  <si>
    <t>Realizar un ejercicio de identificación de riesgos de los proyectos de inversión de canal capital</t>
  </si>
  <si>
    <t>Proyectos de inversión con ejercicio de identificación de riesgos realizado/Proyectos de inversión con ejercicio de identificación de riesgos planeados</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</si>
  <si>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</si>
  <si>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</si>
  <si>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</si>
  <si>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</si>
  <si>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</si>
  <si>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</si>
  <si>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</si>
  <si>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</si>
  <si>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</si>
  <si>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</si>
  <si>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</si>
  <si>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INCUMPLIDA</t>
  </si>
  <si>
    <t>Mónica Virgüéz</t>
  </si>
  <si>
    <t>TERCER SEGUIMIENTO DE 2020</t>
  </si>
  <si>
    <t>SEGUNDO SEGUIMIENTO 2020</t>
  </si>
  <si>
    <r>
      <rPr>
        <b/>
        <sz val="9"/>
        <color theme="1"/>
        <rFont val="Tahoma"/>
        <family val="2"/>
      </rPr>
      <t>Análisis OCI:</t>
    </r>
    <r>
      <rPr>
        <sz val="9"/>
        <color theme="1"/>
        <rFont val="Tahoma"/>
        <family val="2"/>
      </rPr>
      <t xml:space="preserve"> A la fecha de seguimiento no se evidencian avances con relación a lo formulado por el área. Teniendo en cuenta que el plan fue suscrito el 2 de enero de la vigencia 2020 y la fecha de corte del seguimiento es el 31-12-2019, se califica la acción con alerta </t>
    </r>
    <r>
      <rPr>
        <b/>
        <sz val="9"/>
        <color theme="1"/>
        <rFont val="Tahoma"/>
        <family val="2"/>
      </rPr>
      <t xml:space="preserve">"Sin Iniciar" </t>
    </r>
    <r>
      <rPr>
        <sz val="9"/>
        <color theme="1"/>
        <rFont val="Tahoma"/>
        <family val="2"/>
      </rPr>
      <t xml:space="preserve">y se recomienda al área adelantar las actividades pendientes con el fin de dar cabal cumplimiento a lo programado. </t>
    </r>
  </si>
  <si>
    <r>
      <rPr>
        <b/>
        <sz val="9"/>
        <rFont val="Tahoma"/>
        <family val="2"/>
      </rPr>
      <t xml:space="preserve">Análisis OCI: </t>
    </r>
    <r>
      <rPr>
        <sz val="9"/>
        <rFont val="Tahoma"/>
        <family val="2"/>
      </rPr>
      <t xml:space="preserve">El área no remite reporte de avances y soportes para el seguimiento del primer cuatrimestre de la vigencia 2020 sobre la ejecución de las acciones formuladas, por lo que se mantiene la calificación del seguimiento anterior </t>
    </r>
    <r>
      <rPr>
        <b/>
        <sz val="9"/>
        <rFont val="Tahoma"/>
        <family val="2"/>
      </rPr>
      <t>"Incumplida"</t>
    </r>
    <r>
      <rPr>
        <sz val="9"/>
        <rFont val="Tahoma"/>
        <family val="2"/>
      </rPr>
      <t xml:space="preserve"> y se reitera la recomendación de efectuar la creación del formato indicado en la acción, con el fin de verificar su aplicación, darle cabal cumplimiento a lo programado, propendiendo a la mejora continua en la gestión institucional y mitigar el inicio de procesos sancionatorios que puedan afectar la imagen del Canal de conformidad con lo establecido en el Artículo 101 de la Ley 42 de 1993. </t>
    </r>
  </si>
  <si>
    <r>
      <rPr>
        <b/>
        <sz val="9"/>
        <rFont val="Tahoma"/>
        <family val="2"/>
      </rPr>
      <t xml:space="preserve">Reporte Nuevos Negocios: </t>
    </r>
    <r>
      <rPr>
        <sz val="9"/>
        <rFont val="Tahoma"/>
        <family val="2"/>
      </rPr>
      <t xml:space="preserve">- Dirección de proyectos estratégicos (PPT): Fue la primera propuesta que se le presentó al gerente del canal para estructurar el área. (11 de febrero)
- Catálogo Capital Nueva Imagen:  Es la oferta de servicios de Capital desde proyectos estratégicos, en época prepandemia. (17 de febrero) - Comunicación pública a prueba: Fue la propuesta de reorientar el enfoque a propósito de la pandemia (29 de marzo) - Catálogo Capital Abril 2020: Es el catálogo que se circuló ante las entidades del distrito ofreciendo los nuevos servicios en época de pandemia (20 de abril). COMERCIALIZACIÓN - ESTRATEGIAS VENTAS Y MERCADEO: Documento de la administración anterior para vigencia 2020. (2019) - PLAN ESTRATÉGICO CXC 2020: Reconfiguración del plan comercial de Sergio que se ha venido revisando junto con Jerson (24 de abril y 7 de mayo). 
</t>
    </r>
    <r>
      <rPr>
        <b/>
        <sz val="9"/>
        <rFont val="Tahoma"/>
        <family val="2"/>
      </rPr>
      <t xml:space="preserve">Análisis OCI: </t>
    </r>
    <r>
      <rPr>
        <sz val="9"/>
        <rFont val="Tahoma"/>
        <family val="2"/>
      </rPr>
      <t xml:space="preserve">Se remiten por parte del área los documentos que se vienen trabajando con la nueva administración para construir la estrategia comercial de la entidad, así como la agenda de las reuniones que se han adelantado en la construcción de esta; sin embargo, teniendo en cuenta que a la fecha a de seguimiento no se presenta la estrategia aprobada por la alta dirección, así como la fecha de terminación planteada se reconoce el avance, pero se mantiene la calificación </t>
    </r>
    <r>
      <rPr>
        <b/>
        <sz val="9"/>
        <rFont val="Tahoma"/>
        <family val="2"/>
      </rPr>
      <t>"Incumplida"</t>
    </r>
    <r>
      <rPr>
        <sz val="9"/>
        <rFont val="Tahoma"/>
        <family val="2"/>
      </rPr>
      <t xml:space="preserve"> y se recomienda y se reitera la recomendación de efectuar lo indicado en la acción, con el fin de darle cabal cumplimiento a lo programado,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</si>
  <si>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color theme="1"/>
        <rFont val="Tahoma"/>
        <family val="2"/>
      </rPr>
      <t xml:space="preserve">Se realiza verificación de la minuta del contrato de transporte No. 130-2020 suscrito con la empresa PLATINO V.I.P en la que se evidencia la inclusión de la obligación No. 5 "Notificar por escrito al supervisor del contrato todo cambio de conductor, vehículo y coordinador del servicio que se realice durante la vigencia del contrato", de conformidad con lo formulado en la acción. 
Teniendo en cuenta lo anterior, así como las fechas de ejecución planteadas se califica la acción como </t>
    </r>
    <r>
      <rPr>
        <b/>
        <sz val="9"/>
        <color theme="1"/>
        <rFont val="Tahoma"/>
        <family val="2"/>
      </rPr>
      <t>"Terminada"</t>
    </r>
    <r>
      <rPr>
        <sz val="9"/>
        <color theme="1"/>
        <rFont val="Tahoma"/>
        <family val="2"/>
      </rPr>
      <t xml:space="preserve"> con estado </t>
    </r>
    <r>
      <rPr>
        <b/>
        <sz val="9"/>
        <color theme="1"/>
        <rFont val="Tahoma"/>
        <family val="2"/>
      </rPr>
      <t>"Abierta"</t>
    </r>
    <r>
      <rPr>
        <sz val="9"/>
        <color theme="1"/>
        <rFont val="Tahoma"/>
        <family val="2"/>
      </rPr>
      <t xml:space="preserve"> con el fin de verificar la ejecución de la obligación planteada. </t>
    </r>
  </si>
  <si>
    <t>Jhon Guancha</t>
  </si>
  <si>
    <r>
      <rPr>
        <b/>
        <sz val="9"/>
        <color theme="1"/>
        <rFont val="Tahoma"/>
        <family val="2"/>
      </rPr>
      <t>Análisis OCI:</t>
    </r>
    <r>
      <rPr>
        <sz val="9"/>
        <color theme="1"/>
        <rFont val="Tahoma"/>
        <family val="2"/>
      </rPr>
      <t xml:space="preserve"> A la fecha de seguimiento no se evidencian soportes con relación a la acción correspondiente. Debido a esta situación, se califica la acción con alerta </t>
    </r>
    <r>
      <rPr>
        <b/>
        <sz val="9"/>
        <color theme="1"/>
        <rFont val="Tahoma"/>
        <family val="2"/>
      </rPr>
      <t>"Sin Iniciar"</t>
    </r>
    <r>
      <rPr>
        <sz val="9"/>
        <color theme="1"/>
        <rFont val="Tahoma"/>
        <family val="2"/>
      </rPr>
      <t xml:space="preserve"> y se recomienda al área adelantar las actividades pendientes con el fin de dar adecuado cumplimiento a lo programado. </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</si>
  <si>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el primer cuatrimestre de 2020, se realizó (1) mesa de trabajo con la Coordinación de Prensa y Comunicaciones el 30/04/2020 (mediante Hangout Meet), con la suscripción de compromisos para los participantes (se adjunta copia del acta). 
Teniendo en cuenta lo anterior, se califica</t>
    </r>
    <r>
      <rPr>
        <b/>
        <sz val="9"/>
        <color theme="1"/>
        <rFont val="Tahoma"/>
        <family val="2"/>
      </rPr>
      <t xml:space="preserve"> "En proceso".</t>
    </r>
  </si>
  <si>
    <r>
      <rPr>
        <b/>
        <sz val="9"/>
        <color theme="1"/>
        <rFont val="Tahoma"/>
        <family val="2"/>
      </rPr>
      <t xml:space="preserve">Reporte Financiera: </t>
    </r>
    <r>
      <rPr>
        <sz val="9"/>
        <color theme="1"/>
        <rFont val="Tahoma"/>
        <family val="2"/>
      </rPr>
      <t xml:space="preserve"> Se encuentra en proceso de actualización el instructivo de notas explicativas a los estados financieros y se está articulando con la propuesta de la implementación del formato que estableció la Contaduría General de la Nación en la Resolución 441 del 2019. 
</t>
    </r>
    <r>
      <rPr>
        <b/>
        <sz val="9"/>
        <color theme="1"/>
        <rFont val="Tahoma"/>
        <family val="2"/>
      </rPr>
      <t>Análisis OCI:</t>
    </r>
    <r>
      <rPr>
        <sz val="9"/>
        <color theme="1"/>
        <rFont val="Tahoma"/>
        <family val="2"/>
      </rPr>
      <t xml:space="preserve"> De acuerdo con lo informado por la Subdirección Financiera, no se ha finalizado la acción de mejora establecida. Teniendo en cuenta esto y el plazo fijado, se califica como</t>
    </r>
    <r>
      <rPr>
        <b/>
        <sz val="9"/>
        <color theme="1"/>
        <rFont val="Tahoma"/>
        <family val="2"/>
      </rPr>
      <t xml:space="preserve"> "Sin iniciar".</t>
    </r>
    <r>
      <rPr>
        <sz val="9"/>
        <color theme="1"/>
        <rFont val="Tahoma"/>
        <family val="2"/>
      </rPr>
      <t xml:space="preserve">  </t>
    </r>
  </si>
  <si>
    <r>
      <rPr>
        <b/>
        <sz val="9"/>
        <color theme="1"/>
        <rFont val="Tahoma"/>
        <family val="2"/>
      </rPr>
      <t>Reporte Financiera:</t>
    </r>
    <r>
      <rPr>
        <sz val="9"/>
        <color theme="1"/>
        <rFont val="Tahoma"/>
        <family val="2"/>
      </rPr>
      <t xml:space="preserve">  Se realizaron las conciliaciones correspondientes a los meses de enero- febrero- marzo y abril de las tarifas de retención de ICA aplicadas en las órdenes de pago de contratistas y proveedores de conformidad con la actividad económica relacionada en el RUT y RIT suministrado, y en concordancia con el contrato correspondiente. 
</t>
    </r>
    <r>
      <rPr>
        <b/>
        <sz val="9"/>
        <color theme="1"/>
        <rFont val="Tahoma"/>
        <family val="2"/>
      </rPr>
      <t xml:space="preserve">Análisis OCI: </t>
    </r>
    <r>
      <rPr>
        <sz val="9"/>
        <color theme="1"/>
        <rFont val="Tahoma"/>
        <family val="2"/>
      </rPr>
      <t>La Subdirección Financiera remitió una base de datos en Excel, pero no se evidencia ningún análisis de la información revisada, de acuerdo con lo planteado en la acción de mejora, referente al cruce de la información mensual con las tarifas de Ica aplicadas por tercero/proveedor para detectar diferencias en el cálculo del valor retenido y/o justificar estas diferencias. Así mismo, no se observa el cumplimiento de la acción de conformidad con lo estableció en la acción de mejora (mensual, para un total de 11 análisis). Por lo anterior, se califica la acción</t>
    </r>
    <r>
      <rPr>
        <b/>
        <sz val="9"/>
        <color theme="1"/>
        <rFont val="Tahoma"/>
        <family val="2"/>
      </rPr>
      <t xml:space="preserve"> "Sin iniciar".</t>
    </r>
  </si>
  <si>
    <r>
      <rPr>
        <b/>
        <sz val="9"/>
        <color theme="1"/>
        <rFont val="Tahoma"/>
        <family val="2"/>
      </rPr>
      <t>Reporte Planeación:</t>
    </r>
    <r>
      <rPr>
        <sz val="9"/>
        <color theme="1"/>
        <rFont val="Tahoma"/>
        <family val="2"/>
      </rPr>
      <t xml:space="preserve"> A la fecha de corte y teniendo en cuenta las diferentes contingencias administrativa, sanitarias y ambientales que se vivieron en la ciudad y a nivel general en el país a causa de la pandemia y que generaron la necesidad de ajustar el Plan de Desarrollo Distrital "un nuevo contrato social y ambiental para el siglo XXI" no se ha realizado el ejercicio de identificación de riesgos ya que aún está en proceso la revisión de la pertinencia de la formulación de proyectos de inversión para Capital. Teniendo en cuenta lo anterior no se reporta avance y se contemplará la opción de reformular la acción.
</t>
    </r>
    <r>
      <rPr>
        <b/>
        <sz val="9"/>
        <color theme="1"/>
        <rFont val="Tahoma"/>
        <family val="2"/>
      </rPr>
      <t>Análisis OCI:</t>
    </r>
    <r>
      <rPr>
        <sz val="9"/>
        <color theme="1"/>
        <rFont val="Tahoma"/>
        <family val="2"/>
      </rPr>
      <t xml:space="preserve"> De acuerdo con lo reportado se mantendrá la calificación anterior</t>
    </r>
    <r>
      <rPr>
        <b/>
        <sz val="9"/>
        <color theme="1"/>
        <rFont val="Tahoma"/>
        <family val="2"/>
      </rPr>
      <t xml:space="preserve"> "Sin Iniciar"</t>
    </r>
    <r>
      <rPr>
        <sz val="9"/>
        <color theme="1"/>
        <rFont val="Tahoma"/>
        <family val="2"/>
      </rPr>
      <t>. Es recomendable que el área analice la reformulación teniendo en cuenta el desarrollo de la declaratoria de emergencia, social y sanitaria por los gobiernos nacional y distrital.</t>
    </r>
  </si>
  <si>
    <r>
      <t xml:space="preserve">Reporte Coordinación Jurídica: </t>
    </r>
    <r>
      <rPr>
        <sz val="9"/>
        <rFont val="Tahoma"/>
        <family val="2"/>
      </rPr>
      <t>Actas de Liquidación en ajustes.</t>
    </r>
    <r>
      <rPr>
        <b/>
        <sz val="9"/>
        <rFont val="Tahoma"/>
        <family val="2"/>
      </rPr>
      <t xml:space="preserve">
Análisis OCI: </t>
    </r>
    <r>
      <rPr>
        <sz val="9"/>
        <rFont val="Tahoma"/>
        <family val="2"/>
      </rPr>
      <t xml:space="preserve">Se evidenció que para la vigencia 2016 se adelantaron 126 actas de liquidación y para la vigencia 2017 se firmaron 114 actas, lo cual representa un promedio de cumplimiento del 69% de la totalidad por liquidar. Aunado, se hace un llamado al área para implementar un plan de contingencia con las liquidaciones que correspondan a los contratos pendientes de liquidar, de conformidad con el memorando 2756 de 06 de noviembre de 2019, en razón a se corre el riesgo de perder competencia para liquidar.  
Teniendo en cuenta lo anterior, así como la meta formulada de liquidación del (90%) de los contratos, el área no ha dado cumplimiento y por lo tanto, se mantiene la calificación con alerta </t>
    </r>
    <r>
      <rPr>
        <b/>
        <sz val="9"/>
        <rFont val="Tahoma"/>
        <family val="2"/>
      </rPr>
      <t xml:space="preserve">"Incumplida". </t>
    </r>
  </si>
  <si>
    <r>
      <t xml:space="preserve">Análisis OCI: </t>
    </r>
    <r>
      <rPr>
        <sz val="9"/>
        <color theme="1"/>
        <rFont val="Tahoma"/>
        <family val="2"/>
      </rPr>
      <t xml:space="preserve">Se verifican los soportes remitidos en los que se menciona que se adelantaron modificaciones sobre los anexos técnicos para la contratación del transporte de la entidad para la actual vigencia de conformidad con los correos entregados; sin embargo, los anexos y documentos mencionados no son entregados, por lo que no es posible evidenciar los ajustes efectuados. Así mismo, no se remiten las actas resultantes de las mesas de trabajo de análisis precontractual con el área Jurídica formuladas en el indicador de la acción, por lo que no es posible efectuar la medición de cumplimiento. 
Teniendo en cuenta lo anterior, así como la fecha de ejecución establecida se califica la acción </t>
    </r>
    <r>
      <rPr>
        <b/>
        <sz val="9"/>
        <color theme="1"/>
        <rFont val="Tahoma"/>
        <family val="2"/>
      </rPr>
      <t>"Sin Iniciar"</t>
    </r>
    <r>
      <rPr>
        <sz val="9"/>
        <color theme="1"/>
        <rFont val="Tahoma"/>
        <family val="2"/>
      </rPr>
      <t xml:space="preserve"> y se recomienda al área remitir los documentos trabajados que dan cumplimiento a lo formulado. </t>
    </r>
  </si>
  <si>
    <r>
      <t xml:space="preserve">Análisis OCI: </t>
    </r>
    <r>
      <rPr>
        <sz val="9"/>
        <color theme="1"/>
        <rFont val="Tahoma"/>
        <family val="2"/>
      </rPr>
      <t xml:space="preserve">Se evidencia el Memorando 152 del 24 de enero de 2020 en el que se  solicita el traslado de la supervisión de los servicios prestados por las motos para mensajería en la entidad; sin embargo, teniendo en cuenta que el indicador menciona mesas de trabajo con la Coordinación Jurídica para dicho análisis y no se remite el soporte por parte de la Coordinación, se califica la acción </t>
    </r>
    <r>
      <rPr>
        <b/>
        <sz val="9"/>
        <color theme="1"/>
        <rFont val="Tahoma"/>
        <family val="2"/>
      </rPr>
      <t>"En Proceso"</t>
    </r>
    <r>
      <rPr>
        <sz val="9"/>
        <color theme="1"/>
        <rFont val="Tahoma"/>
        <family val="2"/>
      </rPr>
      <t xml:space="preserve"> y se recomienda al área adelantar la documentación de las mesas indicadas con el fin de dar cabal cumplimiento a lo formulado, así como remitir los avances de cumplimiento en las matrices entregadas por la Oficina de Control Interno, de manera que se pueda orientar al evaluador en los avances alcanzados de conformidad con los soportes remitidos por el área. </t>
    </r>
  </si>
  <si>
    <r>
      <rPr>
        <b/>
        <sz val="9"/>
        <color theme="1"/>
        <rFont val="Tahoma"/>
        <family val="2"/>
      </rPr>
      <t>Análisis OCI:</t>
    </r>
    <r>
      <rPr>
        <sz val="9"/>
        <color theme="1"/>
        <rFont val="Tahoma"/>
        <family val="2"/>
      </rPr>
      <t xml:space="preserve"> Para el primer cuatrimestre de la vigencia, se definió el Plan de Fomento de la Cultura del Autocontrol de la Oficina de Control Interno para la vigencia 2020, (se adjunta), el cual, tiene como base, las actividades establecidas en el Plan Anual de Auditoría de 2020.  En este, se incluyeron las dos jornadas de sensibilización a los responsables de los Planes de Mejoramiento en el Canal (La primera para abril y la segunda para Septiembre). Se realizó la primer jornada el 28/04/2020 (a través de Hangout Meet), con la socialización del "Instructivo reporte avances y soportes seguimientos  Oficina Control Interno", se adjunta citación y listado de asistencia.
Teniendo en cuenta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</si>
  <si>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primer cuatrimestre de la vigencia, se definió el Plan de Fomento de la Cultura del Autocontrol de la Oficina de Control Interno para la vigencia 2020 (El cual se adjunta y  tiene como base, las actividades establecidas en el Plan Anual de Auditoría de 2020).  En este, se incluyeron las dos jornadas de sensibilización a los responsables de los Planes de Mejoramiento en el Canal (La primera para abril y la segunda para Septiembre). Se realizó la primer jornada el 28/04/2020 (a través de Hangout Meet), con la socialización del "Instructivo reporte avances y soportes seguimientos  Oficina Control Interno", se adjunta citación y listado de asistencia.
Teniendo en cuenta lo anterior, se califica</t>
    </r>
    <r>
      <rPr>
        <b/>
        <sz val="9"/>
        <color theme="1"/>
        <rFont val="Tahoma"/>
        <family val="2"/>
      </rPr>
      <t xml:space="preserve"> "En proceso".</t>
    </r>
  </si>
  <si>
    <r>
      <rPr>
        <b/>
        <sz val="9"/>
        <color theme="1"/>
        <rFont val="Tahoma"/>
        <family val="2"/>
      </rPr>
      <t xml:space="preserve">Reporte Financiera: </t>
    </r>
    <r>
      <rPr>
        <sz val="9"/>
        <color theme="1"/>
        <rFont val="Tahoma"/>
        <family val="2"/>
      </rPr>
      <t xml:space="preserve"> El día 31 de marzo de 2020, se realizó la actualización del procedimiento "Liquidación de órdenes de pago" incluyendo la actividad de foliación en las órdenes de pago que reposan en la Subdirección Financiera. </t>
    </r>
    <r>
      <rPr>
        <b/>
        <sz val="9"/>
        <color theme="1"/>
        <rFont val="Tahoma"/>
        <family val="2"/>
      </rPr>
      <t xml:space="preserve"> 
Análisis OCI: </t>
    </r>
    <r>
      <rPr>
        <sz val="9"/>
        <color theme="1"/>
        <rFont val="Tahoma"/>
        <family val="2"/>
      </rPr>
      <t xml:space="preserve">Se realiza verificación del procedimiento actualizado, así como la inclusión de la actividad No. 15 de foliación de los documentos correspondientes a la carpeta financiera del expediente contractual.  Por lo anterior y conforme al plazo establecido para la acción propuesta (17/12/2020), se califica la actividad </t>
    </r>
    <r>
      <rPr>
        <b/>
        <sz val="9"/>
        <color theme="1"/>
        <rFont val="Tahoma"/>
        <family val="2"/>
      </rPr>
      <t>"Terminada"</t>
    </r>
    <r>
      <rPr>
        <sz val="9"/>
        <color theme="1"/>
        <rFont val="Tahoma"/>
        <family val="2"/>
      </rPr>
      <t>, pero con estado</t>
    </r>
    <r>
      <rPr>
        <b/>
        <sz val="9"/>
        <color theme="1"/>
        <rFont val="Tahoma"/>
        <family val="2"/>
      </rPr>
      <t xml:space="preserve"> "Abierta"</t>
    </r>
    <r>
      <rPr>
        <sz val="9"/>
        <color theme="1"/>
        <rFont val="Tahoma"/>
        <family val="2"/>
      </rPr>
      <t>, recomendando al área financiera, revisar periódicamente, que los expedientes contractuales, se encuentren actualizados con la carpeta de historial de pagos, debidamente foliados, con las condiciones establecidas en la versión actualizada del procedimiento referido.</t>
    </r>
  </si>
  <si>
    <r>
      <rPr>
        <b/>
        <sz val="9"/>
        <color theme="1"/>
        <rFont val="Tahoma"/>
        <family val="2"/>
      </rPr>
      <t>Reporte Coordinación Jurídica:</t>
    </r>
    <r>
      <rPr>
        <sz val="9"/>
        <color theme="1"/>
        <rFont val="Tahoma"/>
        <family val="2"/>
      </rPr>
      <t xml:space="preserve"> El 31/03/2020 se adelantó capacitación al personal de la Entidad sobre dos temas: Procesos de Contratación y Supervisión e Interventoría del Contrato. 
</t>
    </r>
    <r>
      <rPr>
        <b/>
        <sz val="9"/>
        <color theme="1"/>
        <rFont val="Tahoma"/>
        <family val="2"/>
      </rPr>
      <t>Análisis OCI:</t>
    </r>
    <r>
      <rPr>
        <sz val="9"/>
        <color theme="1"/>
        <rFont val="Tahoma"/>
        <family val="2"/>
      </rPr>
      <t xml:space="preserve"> Los soportes dan cuenta de dos capacitaciones. Teniendo en cuenta las fechas establecidas para la acción, se califica </t>
    </r>
    <r>
      <rPr>
        <b/>
        <sz val="9"/>
        <color theme="1"/>
        <rFont val="Tahoma"/>
        <family val="2"/>
      </rPr>
      <t>"En Proceso"</t>
    </r>
    <r>
      <rPr>
        <sz val="9"/>
        <color theme="1"/>
        <rFont val="Tahoma"/>
        <family val="2"/>
      </rPr>
      <t>. Se recomienda al área estar atenta a las fechas y adelantar las capacitaciones en lo que resta de 2020. Así mismo remitir los soportes de las capacitaciones restantes para seguimiento posterior.</t>
    </r>
  </si>
  <si>
    <r>
      <t xml:space="preserve">Análisis OCI: </t>
    </r>
    <r>
      <rPr>
        <sz val="9"/>
        <rFont val="Tahoma"/>
        <family val="2"/>
      </rPr>
      <t xml:space="preserve">Se procede a la verificación de los soportes remitidos por el área, en los que se evidencia el informe final de ejecución del Contrato 352-2019 PLATINO V.I.P, así como de la aplicación del formato MPTV-FT-006 PROGRAMACIÓN DIARIA; Sin embargo, no se evidencia la correlación entre la programación y el contrato, el informe remitido no cuenta con la referenciación del memorando u otro documento con el que se anexen las programaciones diarias, se recomienda al área realizar la correlación de los soportes del contrato de transporte.
Teniendo en cuenta lo anterior, así como las fechas de ejecución planteadas se califica la acción con estado </t>
    </r>
    <r>
      <rPr>
        <b/>
        <sz val="9"/>
        <rFont val="Tahoma"/>
        <family val="2"/>
      </rPr>
      <t xml:space="preserve">"En Proceso" </t>
    </r>
    <r>
      <rPr>
        <sz val="9"/>
        <rFont val="Tahoma"/>
        <family val="2"/>
      </rPr>
      <t xml:space="preserve">y se recomienda al área atender las recomendaciones entregadas por la OCI y dar continuidad en la ejecución de las acciones que permitan la mejora de la gestión institucional. </t>
    </r>
  </si>
  <si>
    <r>
      <t xml:space="preserve">Análisis OCI: </t>
    </r>
    <r>
      <rPr>
        <sz val="9"/>
        <color theme="1"/>
        <rFont val="Tahoma"/>
        <family val="2"/>
      </rPr>
      <t xml:space="preserve">Verificados los soportes se evidencia la remisión del Oficio 518 del 03-04-2020 a la empresa de Transporte PLATINO V.I.P con los lineamientos frente a la disponibilidad de vehículos y planillas de servicio, así como a los contratistas mediante Oficio 438 y 519 de 2020 para conocimiento de estos; de igual manera se publicaron y socializaron mediante Boletín interno No. 12 el 7 de abril de 2020.
Teniendo en cuenta lo anterior, así como la fecha de ejecución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con el fin de verificar que el área realice socializaciones adicionales de los lineamientos de transporte definidos, así como de verificaciones aleatorias a las planillas de transporte generadas de la ejecución del servicio.</t>
    </r>
  </si>
  <si>
    <t>RESUMEN PRIMER SEGUIMIENTO 2020</t>
  </si>
  <si>
    <t>TERMINADA</t>
  </si>
  <si>
    <t>5. Alerta</t>
  </si>
  <si>
    <t xml:space="preserve">3.1.3.2.1 </t>
  </si>
  <si>
    <t>Hallazgo administrativo con presunta incidencia disciplinaria, por posible incumplimiento a la supervisión en el seguimiento de la acción contractual.</t>
  </si>
  <si>
    <t xml:space="preserve">Presunto incumplimiento  en el seguimiento de la acción contractual por parte de los supervisores, toda vez que no reposan en las carpetas contractuales informes parciales de supervisión y no se encuentra soporte material de las acciones reportadas por los Contratistas. </t>
  </si>
  <si>
    <t>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t>
  </si>
  <si>
    <t>Modificar formato de Informe Final de Supervisión</t>
  </si>
  <si>
    <t xml:space="preserve">Socializar el formato de Informe de Supervisión final a los supervisores a las personas que apoyan la supervisión a través de comunicaciones electrónicas, mediante una campaña que lleve consigo un instructivo y avisos en la forma de utilizar el formato.  </t>
  </si>
  <si>
    <t>Socialización del formato.</t>
  </si>
  <si>
    <t xml:space="preserve">3.1.3.2.2 </t>
  </si>
  <si>
    <t>Hallazgo administrativo con presunta incidencia disciplinaria, por posible inobservancia a lo pactado, para la gestión de los contratos nos. 502 y 528 de 2016 y de supervisión en el seguimiento de la acción contractual.</t>
  </si>
  <si>
    <t>Presunto incumplimiento  en el seguimiento de la acción contractual por parte de los supervisores, toda vez que no reposan en las carpetas contractuales informes parciales y por posible inobservancia en lo pactado. (Obligaciones contractuales)</t>
  </si>
  <si>
    <t xml:space="preserve">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 conforme a las obligaciones pactadas. </t>
  </si>
  <si>
    <t xml:space="preserve">Socializar el formato de Informe de Supervisión final a los supervisores y a las personas que apoyan la supervisión a través de comunicaciones electrónicas, mediante una campaña que lleve consigo un instructivo y avisos en la forma de utilizar el formato.  </t>
  </si>
  <si>
    <t xml:space="preserve">3.1.3.2.3 </t>
  </si>
  <si>
    <t>Hallazgo administrativo, por la carencia de un procedimiento que establezca la evaluación y criterios a tener en cuenta para la contratación de proyectos o iniciativas particulares que fortalezcan la parrilla de programación del canal capital.</t>
  </si>
  <si>
    <t xml:space="preserve">Carencia de un  procedimiento que establezca la evaluación y criterios a tener en cuenta para la contratación de proyectos cuando la modalidad  sea la Iniciativa Particular </t>
  </si>
  <si>
    <t xml:space="preserve">Elaborar un procedimiento que establezca  los criterios de escogencia de los proyectos audiovisuales recibidos en Canal Capital como Iniciativa Particular </t>
  </si>
  <si>
    <t xml:space="preserve">Elaboración de procedimiento </t>
  </si>
  <si>
    <t xml:space="preserve">Carencia de un  procedimiento que establezca la evaluación y criterios a tener en cuenta para la contratación de proyectos cuando la modalidad de sea la Iniciativa Particular </t>
  </si>
  <si>
    <t xml:space="preserve">Socializar el procedimiento que establece los criterios de escogencia de los proyectos audiovisuales recibidos en Canal Capital como Iniciativa Particular </t>
  </si>
  <si>
    <t>Socialización del procedimiento</t>
  </si>
  <si>
    <t xml:space="preserve">Realizar un informe sobre los contratos suscritos durante las vigencias 2016 y 2017, cuyo clausulado incluya la liquidación de los contratos para efectos de establecer en cuáles procede o no la liquidación. </t>
  </si>
  <si>
    <t>Realizar un informe</t>
  </si>
  <si>
    <r>
      <t xml:space="preserve">Reporte Coordinación Jurídica: </t>
    </r>
    <r>
      <rPr>
        <sz val="9"/>
        <rFont val="Tahoma"/>
        <family val="2"/>
      </rPr>
      <t>Pendiente por efectuar actualización formato informe supervisión.</t>
    </r>
    <r>
      <rPr>
        <b/>
        <sz val="9"/>
        <rFont val="Tahoma"/>
        <family val="2"/>
      </rPr>
      <t xml:space="preserve">
Análisis OCI: </t>
    </r>
    <r>
      <rPr>
        <sz val="9"/>
        <rFont val="Tahoma"/>
        <family val="2"/>
      </rPr>
      <t xml:space="preserve">Conforme al anterior seguimiento y a lo informado por el área, se mantiene la acción </t>
    </r>
    <r>
      <rPr>
        <b/>
        <sz val="9"/>
        <rFont val="Tahoma"/>
        <family val="2"/>
      </rPr>
      <t>"Abierta"</t>
    </r>
    <r>
      <rPr>
        <sz val="9"/>
        <rFont val="Tahoma"/>
        <family val="2"/>
      </rPr>
      <t>. Esto con el fin de verificar el cumplimiento de la acción sea efectivo y real.  
Se sugiere al área realizar seguimiento a la normalización solicitada al área de Planeación el 18 de diciembre de 2019, efectuar la socialización pertinente y presentar los soportes en el próximo seguimiento para proceder con el cierre de esta.</t>
    </r>
  </si>
  <si>
    <r>
      <t xml:space="preserve">Reporte Coordinación Jurídica: </t>
    </r>
    <r>
      <rPr>
        <sz val="9"/>
        <rFont val="Tahoma"/>
        <family val="2"/>
      </rPr>
      <t xml:space="preserve">Se elaboró procedimiento Presentación de Iniciativas Banco de Proyectos. AGJC-CN-PD-006 Versión 1 publicado el 15 de abril de 2020 y socializado en esa fecha.
</t>
    </r>
    <r>
      <rPr>
        <b/>
        <sz val="9"/>
        <rFont val="Tahoma"/>
        <family val="2"/>
      </rPr>
      <t xml:space="preserve">
Análisis OCI: </t>
    </r>
    <r>
      <rPr>
        <sz val="9"/>
        <rFont val="Tahoma"/>
        <family val="2"/>
      </rPr>
      <t>Revisado el reporte y el soporte remitido por el área se infiere que se cumplieron las actividades y por ende la acción formulada. No obstante se pudo evidenciar dos situaciones de mejora frente al documento: 1) La denominación social de la entidad conforme a los estatutos vigente (acuerdo 004 de 2016) es "Canal Capital". 2) La formulación e identificación de los puntos de control no es precisa en el entendido que en un procedimiento todas las acciones tengan la naturaleza de punto de control (por ejemplo la radicación de una propuesta, que es la actividad 1, no genera mayor riesgo para la entidad siendo el control inocuo). Estas dos circunstancias se sugieren sean revisadas. Por lo anterior y conforme a la fecha programada para la acción, se califica "Terminada Extemporánea" y se mantiene con estado</t>
    </r>
    <r>
      <rPr>
        <b/>
        <sz val="9"/>
        <rFont val="Tahoma"/>
        <family val="2"/>
      </rPr>
      <t xml:space="preserve"> "Abierta" </t>
    </r>
    <r>
      <rPr>
        <sz val="9"/>
        <rFont val="Tahoma"/>
        <family val="2"/>
      </rPr>
      <t xml:space="preserve">para verificar en el próximo seguimiento que el documento se encuentre ajustado. </t>
    </r>
  </si>
  <si>
    <r>
      <t xml:space="preserve">Reporte Coordinación Jurídica: </t>
    </r>
    <r>
      <rPr>
        <sz val="9"/>
        <rFont val="Tahoma"/>
        <family val="2"/>
      </rPr>
      <t xml:space="preserve">Se elaboró procedimiento Presentación de Iniciativas Banco de Proyectos. AGJC-CN-PD-006 Versión 1 publicado el 15 de abril de 2020 y socializado en esa fecha. </t>
    </r>
    <r>
      <rPr>
        <b/>
        <sz val="9"/>
        <rFont val="Tahoma"/>
        <family val="2"/>
      </rPr>
      <t xml:space="preserve">
Análisis OCI: </t>
    </r>
    <r>
      <rPr>
        <sz val="9"/>
        <rFont val="Tahoma"/>
        <family val="2"/>
      </rPr>
      <t>Revisado el reporte y el soporte enviado se da cuenta de la socialización del nuevo procedimiento. De esta manera se cumple con la actividad y se califica la acción</t>
    </r>
    <r>
      <rPr>
        <b/>
        <sz val="9"/>
        <rFont val="Tahoma"/>
        <family val="2"/>
      </rPr>
      <t xml:space="preserve"> "Terminada Extemporánea". </t>
    </r>
    <r>
      <rPr>
        <sz val="9"/>
        <rFont val="Tahoma"/>
        <family val="2"/>
      </rPr>
      <t xml:space="preserve">Se mantendrá con estado </t>
    </r>
    <r>
      <rPr>
        <b/>
        <sz val="9"/>
        <rFont val="Tahoma"/>
        <family val="2"/>
      </rPr>
      <t>"Abierta"</t>
    </r>
    <r>
      <rPr>
        <sz val="9"/>
        <rFont val="Tahoma"/>
        <family val="2"/>
      </rPr>
      <t xml:space="preserve"> la acción en consideración a lo observado en la acción 27 y por estar directamente relacionado con la socialización. Se invita al área a remitir los soportes correspondientes que permitan dar cierre a la acción. </t>
    </r>
  </si>
  <si>
    <r>
      <t xml:space="preserve">Reporte coordinación Jurídica: </t>
    </r>
    <r>
      <rPr>
        <sz val="9"/>
        <rFont val="Tahoma"/>
        <family val="2"/>
      </rPr>
      <t>Se remite memorando 2756 del 6 de noviembre de 2019, contiene informe del estado de las liquidaciones vigencia 2016 y 2017.</t>
    </r>
    <r>
      <rPr>
        <b/>
        <sz val="9"/>
        <rFont val="Tahoma"/>
        <family val="2"/>
      </rPr>
      <t xml:space="preserve">
Análisis OCI: </t>
    </r>
    <r>
      <rPr>
        <sz val="9"/>
        <rFont val="Tahoma"/>
        <family val="2"/>
      </rPr>
      <t xml:space="preserve">De acuerdo a lo reportado y remitido por la dependencia, se informa que la documentación enviada no se encuentra completa ni se ajusta a los parámetros de las circulares 020 de 2018 y 2019 sobre la entrega de soportes para seguimientos. No obstante, se pudo verificar el memorando 2756 de 06 de noviembre de 2019 en medio digital con el archivo adjunto "Informe actas de liquidación" donde están las vigencias 2016  y 2017. Se concluye que se dio cumplimiento a la acción. Por lo tanto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Para futuros reportes se recomienda seguir las indicaciones vigentes de manera que se puedan valorar adecuadamente los soportes y reportes.  </t>
    </r>
  </si>
  <si>
    <t>TERMINADA EXTEMPORÁNEA</t>
  </si>
  <si>
    <r>
      <t xml:space="preserve">Reporte coordinación Jurídica: </t>
    </r>
    <r>
      <rPr>
        <sz val="9"/>
        <rFont val="Tahoma"/>
        <family val="2"/>
      </rPr>
      <t>Se remite memorando 2756 del 6 de noviembre de 2019, contiene informe del estado de las liquidaciones vigencia 2016 y 2017.</t>
    </r>
    <r>
      <rPr>
        <b/>
        <sz val="9"/>
        <rFont val="Tahoma"/>
        <family val="2"/>
      </rPr>
      <t xml:space="preserve">
Análisis OCI: </t>
    </r>
    <r>
      <rPr>
        <sz val="9"/>
        <rFont val="Tahoma"/>
        <family val="2"/>
      </rPr>
      <t xml:space="preserve">De acuerdo a lo reportado y remitido por la dependencia, se informa que la documentación enviada no se encuentra completa ni se ajusta a los parámetros de las circulares 020 de 2018 y 2019 sobre la entrega de soportes para seguimientos. No obstante, se pudo verificar el memorando 2756 de 06 de noviembre de 2019 en medio digital con el archivo adjunto "Informe actas de liquidación" donde están las vigencias 2016  y 2017. Se concluye que se dio cumplimiento a la acción. Por lo tanto se califica como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 xml:space="preserve">. Para futuros reportes se recomienda seguir las indicaciones vigentes de manera que se puedan valorar adecuadamente los soportes y reportes.  </t>
    </r>
  </si>
  <si>
    <t xml:space="preserve">3.1.3.3.1 </t>
  </si>
  <si>
    <t>Hallazgo administrativo con presunta incidencia disciplinaria al evidenciarse una supervisión inadecuada y no técnica a los siguientes contratos suscritos en la vigencia 2017, relacionados con la visita del papa francisco a la ciudad de Bogotá en septiembre del 2017.</t>
  </si>
  <si>
    <t xml:space="preserve">Inadecuada supervisión de los contratos </t>
  </si>
  <si>
    <t>No. De actividades cumplidas /  No. De actividades programadas  3/3</t>
  </si>
  <si>
    <t xml:space="preserve">3.1.3.3.4 </t>
  </si>
  <si>
    <t>Hallazgo administrativo con presunta incidencia disciplinaria y fiscal al cancelarse mayor valor al contratista en relación a la factura no. 3887 correspondiente al pago por concepto de la adición del contrato no. 1139 de 2017, por cuantía de $8.622.485.</t>
  </si>
  <si>
    <t>Se encontró por parte de la contraloría que se facturó un mayor valor de IVA en la adición al contrato 1139 de 2017, en cuanto al montaje y desmontaje.</t>
  </si>
  <si>
    <t>Incluir en el procedimiento de nuevos negocios puntos de control, relacionados con la revisión de los valores de IVA pagados por los servicios de los contratistas.</t>
  </si>
  <si>
    <t>Procedimiento actualizado.</t>
  </si>
  <si>
    <t>Actualización de procedimiento.</t>
  </si>
  <si>
    <t xml:space="preserve">3.1.3.3.6 </t>
  </si>
  <si>
    <t>Hallazgo administrativo con presunta incidencia disciplinaria por inconsistencia presentada en la fecha de entrega de los 13.000 kits de seguridad dentro del contrato de prestación de servicios no. 1161 de 2017.</t>
  </si>
  <si>
    <t>Se evidenció por parte de la Contraloría que no se cumplió con la fecha de entrega establecida en el contrato de los 13.000 kits de seguridad; no obstante el requerimiento fue cumplido a satisfacción.</t>
  </si>
  <si>
    <t>Incluir en el procedimiento de nuevos negocios un punto de control, en el que se establezca que en los contratos de suministro se definirán fechas límite de entrega sólo en los casos en que ésta afecte la ejecución exitosa del contrato.</t>
  </si>
  <si>
    <t>1. Procedimiento actualizado.</t>
  </si>
  <si>
    <t xml:space="preserve">3.1.3.3.7 </t>
  </si>
  <si>
    <t>Hallazgo administrativo con presunta incidencia disciplinaria por posibles irregularidades en selección del contratista.</t>
  </si>
  <si>
    <t>Imprecisión en el señalamiento de los factores de selección de los Contratistas</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</si>
  <si>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</si>
  <si>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Efectuar conversatorio </t>
  </si>
  <si>
    <t xml:space="preserve">3.1.3.3.8 </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</si>
  <si>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</si>
  <si>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3.1.3.3.9 </t>
  </si>
  <si>
    <t>Hallazgo administrativo con presunta incidencia disciplinaria al no ejercer adecuada supervisión a la contratación celebrada con ocasión de la visita papal.</t>
  </si>
  <si>
    <t>Socializar el formato de Informe de Supervisión final a los supervisores y a las personas que apoyan la supervisión a través de comunicaciones electrónicas.</t>
  </si>
  <si>
    <t xml:space="preserve">3.1.3.3.12 </t>
  </si>
  <si>
    <t>Hallazgo administrativo con presuntas incidencias disciplinaria y fiscal en cuantía de $317.742.709, por falta de evidencia de la ejecución contractual.</t>
  </si>
  <si>
    <t>Se evidenció por parte de la contraloría debilidades en los registros de soporte de los contratos realizados; específicamente dentro de la ejecución de los eventos con sintonizar medios (contrato 1450 de 2017).</t>
  </si>
  <si>
    <t>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</si>
  <si>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1. Formato actualizado.</t>
  </si>
  <si>
    <t>Formato actualizado.</t>
  </si>
  <si>
    <t>Actualizar los puntos de control dentro del procedimiento de nuevos negocios, para el debido control de los soportes a la ejecución.</t>
  </si>
  <si>
    <t>Actualización de procedimiento / 1</t>
  </si>
  <si>
    <t xml:space="preserve">3.1.3.3.14 </t>
  </si>
  <si>
    <t>Hallazgo administrativo con presuntas incidencias disciplinaria y fiscal en cuantía de $444.968.275, por falta de evidencia de la ejecución contractual.</t>
  </si>
  <si>
    <t>Se evidenció por parte de la contraloría debilidades en los registros de soporte de los contratos realizados; específicamente dentro de la ejecución del contrato con Corferias para la realización del evento "Expopet" (Contrato 1710 de 2017).</t>
  </si>
  <si>
    <t>1. 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</si>
  <si>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Formato actualizado. / 1</t>
  </si>
  <si>
    <t>Actualizar los puntos de control dentro del procedimiento, para el debido control de los soportes a la ejecución.</t>
  </si>
  <si>
    <t>Actualización de procedimiento 1 1</t>
  </si>
  <si>
    <t xml:space="preserve">3.1.3.3.15 </t>
  </si>
  <si>
    <t>Hallazgo administrativo con presuntas incidencias disciplinaria y fiscal en cuantía de $376.706.400, por falta de evidencia de la ejecución contractual.</t>
  </si>
  <si>
    <t>Se evidenció por parte de la contraloría debilidades en los registros de soporte de los contratos realizados; específicamente dentro de la ejecución del contrato con Colombia Gourmet para el evento "envejecer felices" (contrato 1842 de 2017).</t>
  </si>
  <si>
    <t xml:space="preserve">3.1.3.3.17 </t>
  </si>
  <si>
    <t>Hallazgo administrativo con presuntas incidencias penal y disciplinaria, por legalización de hechos cumplidos.</t>
  </si>
  <si>
    <t>Se evidenció por parte de la contraloría ejecución de actividades previas a la suscripción del contrato, específicamente sobre el contrato con Jaime Dussan para operación, logística, montaje y desmontaje de Festivales al parque (contrato 1505 de 2017)</t>
  </si>
  <si>
    <t>Actualizar el procedimiento de nuevos negocios, con la inclusión de puntos de control sobre la verificación de las actividades de los informes de los contratistas y/o proveedores.</t>
  </si>
  <si>
    <t>Procedimiento actualizado / 1</t>
  </si>
  <si>
    <t>Procedimiento actualizado</t>
  </si>
  <si>
    <t xml:space="preserve">3.3.3.5.1 </t>
  </si>
  <si>
    <t>Hallazgo administrativo por falta de gestión administrativa para legalizar oportunamente los recursos girados por la autoridad nacional de televisión - ANTV a canal capital que fueron ejecutados durante la vigencia 2017 por valor de $72.9 millones.</t>
  </si>
  <si>
    <t>Deficiencia en explicaciones en las notas y revelaciones de los Estados Financieros que indiquen la razón de los saldos existentes en la cuenta de Subvenciones por pagar</t>
  </si>
  <si>
    <t>Realizar seguimiento a la cuenta 2402 - Subvenciones por pagar en concordancia a los cierres mensuales , con el propósito de verificar y legalizar los recursos de acuerdo a los actos administrativos, detallando la explicación pertinente en las Notas y/o Revelaciones de los Estados Financieros.</t>
  </si>
  <si>
    <t>N° total de verificaciones/ Estados Financieros Emitidos (11)</t>
  </si>
  <si>
    <t>Revelación de la cuenta de subvenciones por pagar</t>
  </si>
  <si>
    <t>Subdirección financiera - contabilidad</t>
  </si>
  <si>
    <t>Subdirectora Financiera
Profesional Universitario de Contabilidad</t>
  </si>
  <si>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acciones formuladas,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y se reitera la recomendación de efectuar la implementación de aplicación del formato MCOM-FT-01 LISTA DE CHEQUEO CUMPLIMIENTO DE REQUISITOS CONTRACTUALES con fecha del 23/03/2018, la cual a la fecha no se encuentra vigente. Se mantiene abierta la acción con el fin de verificar la implementación de dicho formato durante la vigencia 2020. </t>
    </r>
  </si>
  <si>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del punto de control identificado,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así como propender a la mejora institucional en el desarrollo de su misionalidad.</t>
    </r>
  </si>
  <si>
    <r>
      <rPr>
        <b/>
        <sz val="9"/>
        <rFont val="Tahoma"/>
        <family val="2"/>
      </rPr>
      <t xml:space="preserve">Reporte Coordinación jurídica: </t>
    </r>
    <r>
      <rPr>
        <sz val="9"/>
        <rFont val="Tahoma"/>
        <family val="2"/>
      </rPr>
      <t xml:space="preserve">Se efectuó conversatorio el 05/09/2019 sobre Factores de Selección. Igualmente, se realizó capacitación el 30/03/2020. 
</t>
    </r>
    <r>
      <rPr>
        <b/>
        <sz val="9"/>
        <rFont val="Tahoma"/>
        <family val="2"/>
      </rPr>
      <t>Análisis OCI:</t>
    </r>
    <r>
      <rPr>
        <sz val="9"/>
        <rFont val="Tahoma"/>
        <family val="2"/>
      </rPr>
      <t xml:space="preserve"> Los soportes remitidos evidencian que se adelantaron las actividades formuladas. De acuerdo a la documentación aportada se adelantaron: 
1. 30/05/2019 Capacitación Manual de contratación
2. 05/09/2019: Conversatorio factores de selección 
3. 31/03/2020: Capacitación función de supervisión.
Se da cuenta de tres actividades que apuntan a mitigar la causa formulada al brindar nuevas herramientas y conocimiento a las diferentes áreas de la entidad. Aun mas teniendo presente la publicación el manual de contratación vigente, lo que requirió la actualización de conocimientos. Por lo anterior y en consideración al seguimiento anterior, se califica la acción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t>
    </r>
  </si>
  <si>
    <r>
      <rPr>
        <b/>
        <sz val="9"/>
        <rFont val="Tahoma"/>
        <family val="2"/>
      </rPr>
      <t xml:space="preserve">Reporte Coordinación jurídica: </t>
    </r>
    <r>
      <rPr>
        <sz val="9"/>
        <rFont val="Tahoma"/>
        <family val="2"/>
      </rPr>
      <t xml:space="preserve">Se efectuó conversatorio el 05/09/2019 sobre Factores de Selección. Igualmente, se realizó capacitación el 30/03/2020. 
</t>
    </r>
    <r>
      <rPr>
        <b/>
        <sz val="9"/>
        <rFont val="Tahoma"/>
        <family val="2"/>
      </rPr>
      <t>Análisis OCI:</t>
    </r>
    <r>
      <rPr>
        <sz val="9"/>
        <rFont val="Tahoma"/>
        <family val="2"/>
      </rPr>
      <t xml:space="preserve"> Los soportes remitidos evidencian que se adelantaron las actividades formuladas. De acuerdo a la documentación aportada se adelantaron: 
1. 30/05/2019 Capacitación Manual de contratación
2. 05/09/2019: Conversatorio factores de selección 
3. 31/03/2020: Capacitación función de supervisión.
Se da cuenta de tres actividades que apuntan a mitigar la causa formulada al brindar nuevas herramientas y conocimiento a las diferentes áreas de la entidad. Aun mas teniendo presente la publicación el manual de contratación vigente, lo que requirió la actualización de conocimientos. Por lo anterior y en consideración al seguimiento anterior, se califica la acción </t>
    </r>
    <r>
      <rPr>
        <b/>
        <sz val="9"/>
        <rFont val="Tahoma"/>
        <family val="2"/>
      </rPr>
      <t xml:space="preserve">"Terminada Extemporánea" </t>
    </r>
    <r>
      <rPr>
        <sz val="9"/>
        <rFont val="Tahoma"/>
        <family val="2"/>
      </rPr>
      <t xml:space="preserve">con estado </t>
    </r>
    <r>
      <rPr>
        <b/>
        <sz val="9"/>
        <rFont val="Tahoma"/>
        <family val="2"/>
      </rPr>
      <t>"Abierta".</t>
    </r>
  </si>
  <si>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del formato MCOM-FT-01 LISTA DE CHEQUEO CUMPLIMIENTO DE REQUISITOS CONTRACTUALES en su versión vigente, mencionado en los puntos de control identificados para revisión de ejecución contractual en el procedimiento MCOM-PD-005 GESTIÓN NUEVOS NEGOCIOS,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así como propender a la mejora institucional en el desarrollo de su misionalidad.</t>
    </r>
  </si>
  <si>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 los controles (formatos MCOM-FT-01 LISTA DE CHEQUEO CUMPLIMIENTO DE REQUISITOS CONTRACTUALES, MCOM-FT-029 LISTADO DE ASISTENCIA A EVENTOS, Actas de entrega a satisfacción, MCOM-FT-030 FORMATO DE LECCIONES APRENDIDAS en sus versiones vigentes, entre otros como registro fotográfico y certificado de supervisión), identificados para revisión de ejecución contractual en el procedimiento MCOM-PD-005 GESTIÓN NUEVOS NEGOCIOS,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y propender a la mejora institucional en el desarrollo de su misionalidad.</t>
    </r>
  </si>
  <si>
    <r>
      <t xml:space="preserve">Reporte Financiera:  </t>
    </r>
    <r>
      <rPr>
        <sz val="9"/>
        <rFont val="Tahoma"/>
        <family val="2"/>
      </rPr>
      <t xml:space="preserve">Se encuentra en proceso de elaboración las conciliaciones del primer cuatrimestre, para el segundo seguimiento se enviaran las conciliaciones correspondientes hasta corte solicitado. </t>
    </r>
    <r>
      <rPr>
        <b/>
        <sz val="9"/>
        <rFont val="Tahoma"/>
        <family val="2"/>
      </rPr>
      <t xml:space="preserve">
Análisis OCI: </t>
    </r>
    <r>
      <rPr>
        <sz val="9"/>
        <rFont val="Tahoma"/>
        <family val="2"/>
      </rPr>
      <t>La Subdirección Financiera no remitió las notas a los Estados Financieros, como se había indicado en el análisis del tercer seguimiento de la vigencia 2019 (corte 31 de diciembre) y la respectiva observación por la cual se dejó abierta la acción, a pesar de calificarse como terminada. Se procedió por parte de la Oficina de Control Interno  a revisar las notas a los Estados Financieros con corte a 31 de diciembre de 2019 y no se evidenció ni referencia ni detalle respecto a la ejecución y saldos presentados, como lo observó el ente de control, revelando información de tipo cuantitativo y cualitativo, sobre los recursos recibidos, de la antigua ANTV, para divulgación y comprensión de la situación financiera del Canal. Por lo anterior, se mantiene con estado</t>
    </r>
    <r>
      <rPr>
        <b/>
        <sz val="9"/>
        <rFont val="Tahoma"/>
        <family val="2"/>
      </rPr>
      <t xml:space="preserve"> "Abierta". </t>
    </r>
  </si>
  <si>
    <t xml:space="preserve">Jizeth González </t>
  </si>
  <si>
    <t>1. Formato actualizado y correo electrónico de aval por parte de planeación
2. Formatos diligenciados a la fecha</t>
  </si>
  <si>
    <t>Se adelantaron las acciones formuladas y se evidenció la implementación del formato diseñado.</t>
  </si>
  <si>
    <r>
      <t xml:space="preserve">Reporte Comercialización: </t>
    </r>
    <r>
      <rPr>
        <sz val="9"/>
        <rFont val="Tahoma"/>
        <family val="2"/>
      </rPr>
      <t xml:space="preserve">En respuesta a la implementación del plan de mejoramiento para mitigar este hallazgo, nos permitimos informar que durante 2020 se han realizado las siguientes acciones: 1. Se realizó la revisión y actualización de la herramienta que permitiría realiza tratamiento al hallazgo, de acuerdo con lo anterior se realizo la formalización del formato denominado "MCOM-FT-21 REPORTE PERSONAL OPERADOR LOGÍSTICO". 2. Se suscribió contrato con secretaria de desarrollo para lo que se adjunta el contrato y en el se realizara la implementación del formato de acuerdo al plan de trabajo establecido.
</t>
    </r>
    <r>
      <rPr>
        <b/>
        <sz val="9"/>
        <rFont val="Tahoma"/>
        <family val="2"/>
      </rPr>
      <t xml:space="preserve">Análisis OCI: </t>
    </r>
    <r>
      <rPr>
        <sz val="9"/>
        <rFont val="Tahoma"/>
        <family val="2"/>
      </rPr>
      <t xml:space="preserve">Verificados los soportes remitidos se evidenció la actualización del formato MCOM-FT-21 REPORTE PERSONAL OPERADOR LOGÍSTICO, en el cual se realiza la consignación de la información del personal logístico requerido en el marco de la ejecución de los contratos interadministrativos que para su ejecución requieren de este. Así mismo, se evidencia que este está publicado en la intranet y que se viene haciendo uso desde el 24 de julio de 2020. 
Se recomienda al área adelantar el diligenciamiento del total de campos definidos en el formato, debido a que las planillas suministradas con fechas del 25 al 27 de julio no cuentan con la información completa. Teniendo en cuenta lo anterior, así como las fechas determinadas para la ejecución de las acciones formuladas, se califica como </t>
    </r>
    <r>
      <rPr>
        <b/>
        <sz val="9"/>
        <rFont val="Tahoma"/>
        <family val="2"/>
      </rPr>
      <t xml:space="preserve">"Terminada Extemporánea" </t>
    </r>
    <r>
      <rPr>
        <sz val="9"/>
        <rFont val="Tahoma"/>
        <family val="2"/>
      </rPr>
      <t xml:space="preserve">y se procede al cierre.  </t>
    </r>
  </si>
  <si>
    <t>1. Estrategia de ventas y mercadeo 2020
2. Acta de aprobación (julio 7)
3. Acta de aprobación (septiembre 4)</t>
  </si>
  <si>
    <t xml:space="preserve">Se adelantaron las acciones formuladas y se evidencia la aprobación y publicación en la intranet de esta. </t>
  </si>
  <si>
    <t>1. Radicado de entrega informe final de supervisión de los contratos No. 352 y No. 762 de 2019</t>
  </si>
  <si>
    <t>1. Contrato suscrito durante 2020 No. 130</t>
  </si>
  <si>
    <t>1. Lineamiento de transporte y evidencia de la socialización</t>
  </si>
  <si>
    <t>1. Correos electrónicos de revisión por parte del coordinador de producción y el área jurídica</t>
  </si>
  <si>
    <r>
      <rPr>
        <b/>
        <sz val="9"/>
        <color theme="1"/>
        <rFont val="Tahoma"/>
        <family val="2"/>
      </rPr>
      <t xml:space="preserve">Reporte C. Producción: </t>
    </r>
    <r>
      <rPr>
        <sz val="9"/>
        <color theme="1"/>
        <rFont val="Tahoma"/>
        <family val="2"/>
      </rPr>
      <t xml:space="preserve">Se construyeron los lineamientos de transporte y se efectuó la correspondiente socialización a los funcionarios y contratistas de capital a través de correo electrónico y al contratista a través de oficio.
</t>
    </r>
    <r>
      <rPr>
        <b/>
        <sz val="9"/>
        <color theme="1"/>
        <rFont val="Tahoma"/>
        <family val="2"/>
      </rPr>
      <t xml:space="preserve">Análisis OCI: </t>
    </r>
    <r>
      <rPr>
        <sz val="9"/>
        <color theme="1"/>
        <rFont val="Tahoma"/>
        <family val="2"/>
      </rPr>
      <t xml:space="preserve">Verificados los soportes se evidencia la remisión del Oficio 518 del 03-04-2020 a la empresa de Transporte PLATINO V.I.P con los lineamientos frente a la disponibilidad de vehículos y planillas de servicio, así como a los contratistas mediante Oficio 438 y 519 de 2020 para conocimiento de estos; de igual manera se publicaron y socializaron mediante Boletín interno No. 12 el 7 de abril de 2020, los cuales ya habían sido aportados en el seguimiento previo; sin embargo, no se hace entrega de nuevas evidencias de socialización de dichos lineamientos ni la verificación de planillas de manera aleatoria como seguimiento a lo consignado en dichos oficios. 
Se recomienda al área adelantar las socializaciones adicionales para las personas que están haciendo uso del transporte, así como del cumplimiento de los lineamientos descritos. Teniendo en cuenta lo anterior, se mantiene la calificación como </t>
    </r>
    <r>
      <rPr>
        <b/>
        <sz val="9"/>
        <color theme="1"/>
        <rFont val="Tahoma"/>
        <family val="2"/>
      </rPr>
      <t xml:space="preserve">"terminada" </t>
    </r>
    <r>
      <rPr>
        <sz val="9"/>
        <color theme="1"/>
        <rFont val="Tahoma"/>
        <family val="2"/>
      </rPr>
      <t xml:space="preserve">con estado </t>
    </r>
    <r>
      <rPr>
        <b/>
        <sz val="9"/>
        <color theme="1"/>
        <rFont val="Tahoma"/>
        <family val="2"/>
      </rPr>
      <t>"Abierta".</t>
    </r>
  </si>
  <si>
    <t>1. Memorando de información asociado a la no inclusión de motorizados en próximas contrataciones dirigido a la Secretaría General</t>
  </si>
  <si>
    <r>
      <t xml:space="preserve">Reporte C. Producción: </t>
    </r>
    <r>
      <rPr>
        <sz val="9"/>
        <color theme="1"/>
        <rFont val="Tahoma"/>
        <family val="2"/>
      </rPr>
      <t xml:space="preserve">Se comunica a través de memorando, desde la Coordinación de Producción a la Secretaría General sobre la no inclusión de los motorizados en próximas contrataciones.
</t>
    </r>
    <r>
      <rPr>
        <b/>
        <sz val="9"/>
        <color theme="1"/>
        <rFont val="Tahoma"/>
        <family val="2"/>
      </rPr>
      <t xml:space="preserve">Análisis OCI: </t>
    </r>
    <r>
      <rPr>
        <sz val="9"/>
        <color theme="1"/>
        <rFont val="Tahoma"/>
        <family val="2"/>
      </rPr>
      <t xml:space="preserve">Se verifican los soportes entregados por el área, evidenciando que no se aportan evidencias que permitan establecer el cumplimiento de lo definido en el indicador "mesas de trabajo con la Coordinación Jurídica" por lo que se mantiene la calificación de la acción con estado </t>
    </r>
    <r>
      <rPr>
        <b/>
        <sz val="9"/>
        <color theme="1"/>
        <rFont val="Tahoma"/>
        <family val="2"/>
      </rPr>
      <t>"En Proceso"</t>
    </r>
    <r>
      <rPr>
        <sz val="9"/>
        <color theme="1"/>
        <rFont val="Tahoma"/>
        <family val="2"/>
      </rPr>
      <t xml:space="preserve"> y se recomienda al área adelantar la documentación de las mesas indicadas con el fin de dar cabal cumplimiento a lo formulado dentro de los plazos establecidos. </t>
    </r>
  </si>
  <si>
    <t>1. Citación Segunda Jornada sensibilización agosto 31/2020.
2. Listado control asistencia segunda jornada (Reunión por Hangout Meet).</t>
  </si>
  <si>
    <t>1. Citación mesa de trabajo Plan de Mejoramiento - Coordinación Jurídica.</t>
  </si>
  <si>
    <r>
      <rPr>
        <b/>
        <sz val="9"/>
        <color theme="1"/>
        <rFont val="Tahoma"/>
        <family val="2"/>
      </rPr>
      <t>Análisis OCI:</t>
    </r>
    <r>
      <rPr>
        <sz val="9"/>
        <color theme="1"/>
        <rFont val="Tahoma"/>
        <family val="2"/>
      </rPr>
      <t xml:space="preserve"> Como se indicó en el primer seguimiento y cuatrimestre de la vigencia, dentro del Plan de Fomento de la Cultura del Autocontrol de la Oficina de Control Interno para la vigencia 2020, se incluyeron las dos jornadas de sensibilización a los responsables de los Planes de Mejoramiento en el Canal. De las cuales la segunda  proyectada para septiembre, ya se realizó, el 31 de agosto de 2020.  En ésta, se realizó capacitación sobre el segundo cuatrimestre de los Planes de mejoramiento.
Teniendo en cuenta lo anterior, se califica</t>
    </r>
    <r>
      <rPr>
        <b/>
        <sz val="9"/>
        <color theme="1"/>
        <rFont val="Tahoma"/>
        <family val="2"/>
      </rPr>
      <t xml:space="preserve"> "Terminada".</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</si>
  <si>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este segundo cuatrimestre de 2020, se realizó (1) mesa de trabajo con la Coordinación Jurídica el 30/04/2020 (mediante Hangout Meet). Por lo que ya se contaría un avance de dos mesas de trabajo realizadas con las áreas priorizadas.
Teniendo en cuenta lo anterior, se califica</t>
    </r>
    <r>
      <rPr>
        <b/>
        <sz val="9"/>
        <color theme="1"/>
        <rFont val="Tahoma"/>
        <family val="2"/>
      </rPr>
      <t xml:space="preserve"> "En proceso".</t>
    </r>
  </si>
  <si>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este segundo cuatrimestre de 2020, se realizó (1) mesa de trabajo con la Coordinación Jurídica el 25/08/2020 (mediante Hangout Meet). Por lo que ya se contaría con un avance de dos mesas de trabajo realizadas con las áreas priorizadas.
Teniendo en cuenta lo anterior, se califica</t>
    </r>
    <r>
      <rPr>
        <b/>
        <sz val="9"/>
        <color theme="1"/>
        <rFont val="Tahoma"/>
        <family val="2"/>
      </rPr>
      <t xml:space="preserve"> "En proceso".</t>
    </r>
  </si>
  <si>
    <r>
      <rPr>
        <b/>
        <sz val="9"/>
        <color theme="1"/>
        <rFont val="Tahoma"/>
        <family val="2"/>
      </rPr>
      <t>Reporte Financiera:</t>
    </r>
    <r>
      <rPr>
        <sz val="9"/>
        <color theme="1"/>
        <rFont val="Tahoma"/>
        <family val="2"/>
      </rPr>
      <t xml:space="preserve">  Se encuentra en proceso de implementación el formato emitido por la Contraloría General de la Nación, porque se esta articulando con la resolución 441. 
Se ha habilitado la compatibilidad con lectores de pantalla.
</t>
    </r>
    <r>
      <rPr>
        <b/>
        <sz val="9"/>
        <color theme="1"/>
        <rFont val="Tahoma"/>
        <family val="2"/>
      </rPr>
      <t>Análisis OCI:</t>
    </r>
    <r>
      <rPr>
        <sz val="9"/>
        <color theme="1"/>
        <rFont val="Tahoma"/>
        <family val="2"/>
      </rPr>
      <t xml:space="preserve"> De acuerdo con lo informado por la Subdirección Financiera, no se evidencia que hayan iniciado la acción de mejora establecida. Están reportando la misma información que en el primer cuatrimestre y sin ningún soporte. Relacionan " Borrador de Instructivo de las notas a los estados financieros. ", pero en la carpeta no se encuentra ningún archivo. Se recomienda al área agilizar las actividades que lleven al cumplimiento de la acción y eliminación de la causa del hallazgo, ya que el plazo está próximo a vencerse. Teniendo en cuenta esto y el plazo fijado, se califica como </t>
    </r>
    <r>
      <rPr>
        <b/>
        <sz val="9"/>
        <color theme="1"/>
        <rFont val="Tahoma"/>
        <family val="2"/>
      </rPr>
      <t>"Sin Iniciar"</t>
    </r>
    <r>
      <rPr>
        <sz val="9"/>
        <color theme="1"/>
        <rFont val="Tahoma"/>
        <family val="2"/>
      </rPr>
      <t xml:space="preserve">.  </t>
    </r>
  </si>
  <si>
    <t>1. Seguimiento análisis aplicación de retención de ICA enero de 2020.
2.Seguimiento análisis aplicación de retención de ICA febrero de 2020.
3.Seguimiento análisis aplicación de retención de ICA marzo de 2020.
4. Seguimiento análisis aplicación de retención de ICA abril de 2020.
5.Seguimiento análisis aplicación de retención de ICA mayo de 2020.
6. Seguimiento análisis aplicación de retención de ICA junio de 2020.
7. Seguimiento análisis aplicación de retención de ICA julio de 2020.</t>
  </si>
  <si>
    <t>No se remiten soportes para el seguimiento del segundo cuatrimestre de la vigencia.</t>
  </si>
  <si>
    <t>1. Memorando 904 del 11 de septiembre 
2. Anexo del memorando 904</t>
  </si>
  <si>
    <t>1. Presentaciones capacitación modalidades y factores de selección y supervisión e interventoría de los contratos del 31 de marzo de 2020 y de análisis del sector del 16 de abril de 2020.</t>
  </si>
  <si>
    <t>1. Presentaciones capacitación modalidades y factores de selección y supervisión e interventoría de los contratos del 31 de marzo de 2020 y de análisis del sector del 16 de abril de 2020</t>
  </si>
  <si>
    <t xml:space="preserve">Se dio cumplimiento a las acciones formuladas en el Plan dentro de los plazos establecidos. </t>
  </si>
  <si>
    <r>
      <t xml:space="preserve">Reporte C. Jurídica: </t>
    </r>
    <r>
      <rPr>
        <sz val="9"/>
        <rFont val="Tahoma"/>
        <family val="2"/>
      </rPr>
      <t xml:space="preserve">No hubo reporte de la actividad. 
</t>
    </r>
    <r>
      <rPr>
        <b/>
        <sz val="9"/>
        <rFont val="Tahoma"/>
        <family val="2"/>
      </rPr>
      <t xml:space="preserve">Análisis OCI: </t>
    </r>
    <r>
      <rPr>
        <sz val="9"/>
        <rFont val="Tahoma"/>
        <family val="2"/>
      </rPr>
      <t xml:space="preserve">La acción formulada tiene por objetivo la liquidación de los contratos celebrados durante la vigencia 2016 y 2017. De acuerdo al anexo del memorando 904, en el 2016 se celebraron 184 contratos de los cuales quedan pendientes de liquidación 22. Ahora de acuerdo a la fecha del vencimiento de liquidación todos los 22 contrato superan la fecha. 
En cuanto la vigencia 2017, se celebraron 580 de los cuales hay 102 contratos entre pendientes de liquidar y con acta de liquidación proyectada. De esos 102, 83 tienen proyectada el acta de liquidación pero solo 3 están bajo el termino de liquidación (050-2017,1115-2017, 1174-2017). De los 19 contratos pendientes de liquidar, solo tres (249-2017, 1762-2017, 1954-2017) están todavía en termino para liquidar. Así las cosas quedarían solo 6 contratos pendientes de liquidar de la vigencia 2017 de acuerdo al termino de liquidación. 
Por lo anterior la acción se calificara </t>
    </r>
    <r>
      <rPr>
        <b/>
        <sz val="9"/>
        <rFont val="Tahoma"/>
        <family val="2"/>
      </rPr>
      <t>"Incumplida"</t>
    </r>
    <r>
      <rPr>
        <sz val="9"/>
        <rFont val="Tahoma"/>
        <family val="2"/>
      </rPr>
      <t xml:space="preserve"> pues no se ha liquidado la totalidad de la vigencia 2017. Se recomienda al área liquidar los contratos que hacen falta y evitar que se sigan venciendo los términos para liquidar. </t>
    </r>
  </si>
  <si>
    <r>
      <t xml:space="preserve">Reporte Comercialización: </t>
    </r>
    <r>
      <rPr>
        <sz val="9"/>
        <rFont val="Tahoma"/>
        <family val="2"/>
      </rPr>
      <t xml:space="preserve">Durante la vigencia 2020 y antes la coyuntura derivada del covid 19, la gerencia de capital ha realizado con el equipo de mercadeo y ventas y de proyectos estratégicos el diseño de una estrategia comercial que se acomode a las circunstancias reales de la empresa, por esta razón se editaron tres documentos siendo el generado en el mes de septiembre la versión definitiva.
</t>
    </r>
    <r>
      <rPr>
        <b/>
        <sz val="9"/>
        <rFont val="Tahoma"/>
        <family val="2"/>
      </rPr>
      <t xml:space="preserve">Análisis OCI: </t>
    </r>
    <r>
      <rPr>
        <sz val="9"/>
        <rFont val="Tahoma"/>
        <family val="2"/>
      </rPr>
      <t xml:space="preserve">Se evidencia la presentación de la estrategia comercial adelantada desde Proyectos Estratégicos a Gerencia mediante reunión del 7 de julio de 2020, así mismo se evidencia la aprobación por Gerencia mediante reunión del 4 de septiembre de 2020 y su publicación en la intranet dentro del espacio asignado a Comercialización; si bien los soportes se encuentran fuera del corte establecido (31-08-2020), se adelanta la evaluación con el fin de proceder al cierre y depuración de la acción. </t>
    </r>
    <r>
      <rPr>
        <b/>
        <sz val="9"/>
        <rFont val="Tahoma"/>
        <family val="2"/>
      </rPr>
      <t xml:space="preserve">
</t>
    </r>
    <r>
      <rPr>
        <sz val="9"/>
        <rFont val="Tahoma"/>
        <family val="2"/>
      </rPr>
      <t xml:space="preserve">Teniendo en cuenta lo anterior, se califica como </t>
    </r>
    <r>
      <rPr>
        <b/>
        <sz val="9"/>
        <rFont val="Tahoma"/>
        <family val="2"/>
      </rPr>
      <t xml:space="preserve">"Terminada Extemporánea" </t>
    </r>
    <r>
      <rPr>
        <sz val="9"/>
        <rFont val="Tahoma"/>
        <family val="2"/>
      </rPr>
      <t xml:space="preserve">y se procede al cierre de la acción. </t>
    </r>
  </si>
  <si>
    <t>Pendiente adelantar socializaciones adicionales de los lineamientos de transporte y validación aleatoria de planillas.</t>
  </si>
  <si>
    <r>
      <t xml:space="preserve">Reporte C. Producción: </t>
    </r>
    <r>
      <rPr>
        <sz val="9"/>
        <color theme="1"/>
        <rFont val="Tahoma"/>
        <family val="2"/>
      </rPr>
      <t xml:space="preserve">Se realiza la revisión entre la coordinación de producción y el área jurídica conforme se estableció en el plan de mejoramiento y de acuerdo a la necesidad.
</t>
    </r>
    <r>
      <rPr>
        <b/>
        <sz val="9"/>
        <color theme="1"/>
        <rFont val="Tahoma"/>
        <family val="2"/>
      </rPr>
      <t xml:space="preserve">Análisis OCI: </t>
    </r>
    <r>
      <rPr>
        <sz val="9"/>
        <color theme="1"/>
        <rFont val="Tahoma"/>
        <family val="2"/>
      </rPr>
      <t xml:space="preserve">Verificados los soportes remitidos por el área se observa que no se remiten aquellos que permitan dar cuenta de la ejecución de la información, lo anterior, en el entendido de que se remiten los mismos soportes del seguimiento previo, sin tener en cuenta el análisis y recomendaciones de la Oficina de Control Interno. Lo anterior, teniendo en cuenta que los anexos y documentos mencionados en los correos de enero y febrero (soportes) no son entregados, por lo que no es posible evidenciar los ajustes efectuados a las condiciones mínimas del contrato de transporte; así como tampoco se remiten las actas resultantes de las mesas de trabajo de análisis precontractual con el área Jurídica formuladas en el indicador de la acción, por lo que no es posible adelantar la medición de cumplimiento. 
Teniendo en cuenta lo anterior, se mantiene la calificación con alerta </t>
    </r>
    <r>
      <rPr>
        <b/>
        <sz val="9"/>
        <color theme="1"/>
        <rFont val="Tahoma"/>
        <family val="2"/>
      </rPr>
      <t xml:space="preserve">"Sin Iniciar" </t>
    </r>
    <r>
      <rPr>
        <sz val="9"/>
        <color theme="1"/>
        <rFont val="Tahoma"/>
        <family val="2"/>
      </rPr>
      <t xml:space="preserve">y se recomienda al área adelantar las acciones pertinentes que permitan darle cabal cumplimiento a lo formulado dentro de los plazos de ejecución determinados. </t>
    </r>
  </si>
  <si>
    <r>
      <rPr>
        <b/>
        <sz val="9"/>
        <color theme="1"/>
        <rFont val="Tahoma"/>
        <family val="2"/>
      </rPr>
      <t>Reporte Financiera:</t>
    </r>
    <r>
      <rPr>
        <sz val="9"/>
        <color theme="1"/>
        <rFont val="Tahoma"/>
        <family val="2"/>
      </rPr>
      <t xml:space="preserve">  Análisis mensual de la aplicación de la retención de Industria y Comercio en cada uno de los contratos celebrados por el canal. Como medida de control durante el proceso de causación de la cuentas por pagar se verifica que el objeto de contrato corresponda a la actividad relacionada en el RUT y que la tarifa aplicada sea la correcta. 
</t>
    </r>
    <r>
      <rPr>
        <b/>
        <sz val="9"/>
        <color theme="1"/>
        <rFont val="Tahoma"/>
        <family val="2"/>
      </rPr>
      <t>Análisis OCI:</t>
    </r>
    <r>
      <rPr>
        <sz val="9"/>
        <color theme="1"/>
        <rFont val="Tahoma"/>
        <family val="2"/>
      </rPr>
      <t xml:space="preserve"> La Subdirección Financiera remitió base de datos en Excel por cada mes de la vigencia, desde enero hasta julio.  En estos se observa la verificación y el análisis de la información revisada, de acuerdo con lo planteado en la acción de mejora, referente al cruce de la información mensual con las tarifas de Ica aplicadas por tercero/proveedor para detectar diferencias en el cálculo del valor retenido y/o justificar estas diferencias. Por lo anterior, se califica la acción </t>
    </r>
    <r>
      <rPr>
        <b/>
        <sz val="9"/>
        <color theme="1"/>
        <rFont val="Tahoma"/>
        <family val="2"/>
      </rPr>
      <t>"En proceso"</t>
    </r>
    <r>
      <rPr>
        <sz val="9"/>
        <color theme="1"/>
        <rFont val="Tahoma"/>
        <family val="2"/>
      </rPr>
      <t>.</t>
    </r>
  </si>
  <si>
    <r>
      <rPr>
        <b/>
        <sz val="10"/>
        <color rgb="FF000000"/>
        <rFont val="Tahoma"/>
        <family val="2"/>
      </rPr>
      <t>Reporte Financiera:</t>
    </r>
    <r>
      <rPr>
        <sz val="10"/>
        <color rgb="FF000000"/>
        <rFont val="Tahoma"/>
        <family val="2"/>
      </rPr>
      <t xml:space="preserve">  El área de Gestión documental informó que el Canal no cuenta con un programa para la foliación digital. 
</t>
    </r>
    <r>
      <rPr>
        <b/>
        <sz val="10"/>
        <color rgb="FF000000"/>
        <rFont val="Tahoma"/>
        <family val="2"/>
      </rPr>
      <t xml:space="preserve">
Análisis OCI:</t>
    </r>
    <r>
      <rPr>
        <sz val="10"/>
        <color rgb="FF000000"/>
        <rFont val="Tahoma"/>
        <family val="2"/>
      </rPr>
      <t xml:space="preserve"> El día 31 de marzo de 2020, se realizó la actualización del procedimiento "Liquidación de órdenes de pago" incluyendo la actividad de foliación en las órdenes de pago que reposan en la Subdirección Financiera.  Sin embargo y de acuerdo con la emergencia sanitaria generada por el COVID-19 y conforme al reporte de este cuatrimestre de la Subdirección, es necesario revisar con el área de Gestión documental la situación para eliminar la causa del hallazgo realizado por la Contraloría. Ya que se volverían a tener los soportes en las mismas condiciones en las que fueron observados. 
Por lo anterior, la acción se mantiene con estado </t>
    </r>
    <r>
      <rPr>
        <b/>
        <sz val="10"/>
        <color rgb="FF000000"/>
        <rFont val="Tahoma"/>
        <family val="2"/>
      </rPr>
      <t>"Abierta"</t>
    </r>
    <r>
      <rPr>
        <sz val="10"/>
        <color rgb="FF000000"/>
        <rFont val="Tahoma"/>
        <family val="2"/>
      </rPr>
      <t>.</t>
    </r>
  </si>
  <si>
    <r>
      <rPr>
        <b/>
        <sz val="9"/>
        <color theme="1"/>
        <rFont val="Tahoma"/>
        <family val="2"/>
      </rPr>
      <t>Análisis OCI:</t>
    </r>
    <r>
      <rPr>
        <sz val="9"/>
        <color theme="1"/>
        <rFont val="Tahoma"/>
        <family val="2"/>
      </rPr>
      <t xml:space="preserve"> Al no tener reporte ni evidencias sobre la acción se mantiene la calificación anterior. Teniendo en cuenta que el plan fue suscrito el 2 de enero de la vigencia 2020 y la fecha de corte del seguimiento es el 31-12-2019, se califica la acción con alerta </t>
    </r>
    <r>
      <rPr>
        <b/>
        <sz val="9"/>
        <color theme="1"/>
        <rFont val="Tahoma"/>
        <family val="2"/>
      </rPr>
      <t xml:space="preserve">"Sin Iniciar" </t>
    </r>
    <r>
      <rPr>
        <sz val="9"/>
        <color theme="1"/>
        <rFont val="Tahoma"/>
        <family val="2"/>
      </rPr>
      <t xml:space="preserve">y se recomienda al área adelantar las actividades pendientes con el fin de dar cabal cumplimiento a lo programado. </t>
    </r>
  </si>
  <si>
    <t>1. Formulación de proyectos de inversión bajo la metodología MGA</t>
  </si>
  <si>
    <r>
      <rPr>
        <b/>
        <sz val="9"/>
        <color theme="1"/>
        <rFont val="Tahoma"/>
        <family val="2"/>
      </rPr>
      <t>Reporte Planeación:</t>
    </r>
    <r>
      <rPr>
        <sz val="9"/>
        <color theme="1"/>
        <rFont val="Tahoma"/>
        <family val="2"/>
      </rPr>
      <t xml:space="preserve"> Los proyectos de inversión en el marco del plan de desarrollo 2020-2024, fueron formulados bajo los lineamientos de la Metodología General Ajustada - MGA, que incluye dentro de sus componentes el análisis de riesgos. Se adjuntan las fichas de información de los proyectos formulados, donde se encuentra el componente de riesgos registrados".
</t>
    </r>
    <r>
      <rPr>
        <b/>
        <sz val="9"/>
        <color theme="1"/>
        <rFont val="Tahoma"/>
        <family val="2"/>
      </rPr>
      <t xml:space="preserve">
Análisis OCI:</t>
    </r>
    <r>
      <rPr>
        <sz val="9"/>
        <color theme="1"/>
        <rFont val="Tahoma"/>
        <family val="2"/>
      </rPr>
      <t xml:space="preserve"> verificado el contenido de los soportes remitidos se puede confirmar que cuentan con componente donde se analiza el riesgo de los proyectos para 2020-2024. Por lo tanto se puede informar el cumplimiento de la actividad propuesta. Por tal motivo se califica </t>
    </r>
    <r>
      <rPr>
        <b/>
        <sz val="9"/>
        <color theme="1"/>
        <rFont val="Tahoma"/>
        <family val="2"/>
      </rPr>
      <t>"Terminada"</t>
    </r>
    <r>
      <rPr>
        <sz val="9"/>
        <color theme="1"/>
        <rFont val="Tahoma"/>
        <family val="2"/>
      </rPr>
      <t xml:space="preserve"> y dentro de las fechas programadas.</t>
    </r>
  </si>
  <si>
    <t>No se requieren soportes para el seguimiento del segundo cuatrimestre de la vigencia.</t>
  </si>
  <si>
    <t>Se adelanta el cierre por cumplimiento de las acciones, resultado de la auditoría de regularidad PAD 2020, realizada por la Contraloría de Bogotá.</t>
  </si>
  <si>
    <t xml:space="preserve">Se adelantaron las actividades formuladas dentro de las fechas establecidas. </t>
  </si>
  <si>
    <r>
      <t xml:space="preserve">Reporte C. Producción: </t>
    </r>
    <r>
      <rPr>
        <sz val="9"/>
        <color theme="1"/>
        <rFont val="Tahoma"/>
        <family val="2"/>
      </rPr>
      <t xml:space="preserve">Se realiza el envío de la programación diaria de transporte escaneado al área jurídica junto con los informes finales de los  contratos No. 352 y No. 762 de 2019.
</t>
    </r>
    <r>
      <rPr>
        <b/>
        <sz val="9"/>
        <color theme="1"/>
        <rFont val="Tahoma"/>
        <family val="2"/>
      </rPr>
      <t xml:space="preserve">Análisis OCI: </t>
    </r>
    <r>
      <rPr>
        <sz val="9"/>
        <color theme="1"/>
        <rFont val="Tahoma"/>
        <family val="2"/>
      </rPr>
      <t xml:space="preserve">Se evidencian Memorandos 566 del 1 de junio de 2020 y 783 del 31 de julio de 2020 con los que se realiza alcance al informe final de supervisión de los contratos 352-2019 y 762-2019, en los que se menciona la entrega de las programaciones diarias de la vigencia 2019; teniendo en cuenta que de conformidad con la acción se realizó la entrega de los soportes correspondientes. Teniendo en cuenta lo consignado en estos, se califica la acción como </t>
    </r>
    <r>
      <rPr>
        <b/>
        <sz val="9"/>
        <color theme="1"/>
        <rFont val="Tahoma"/>
        <family val="2"/>
      </rPr>
      <t>"Terminada"</t>
    </r>
    <r>
      <rPr>
        <sz val="9"/>
        <color theme="1"/>
        <rFont val="Tahoma"/>
        <family val="2"/>
      </rPr>
      <t xml:space="preserve"> y se procede al cierre de esta con base en la información entregada por el área.  </t>
    </r>
  </si>
  <si>
    <r>
      <t xml:space="preserve">Reporte c. Producción: </t>
    </r>
    <r>
      <rPr>
        <sz val="9"/>
        <color theme="1"/>
        <rFont val="Tahoma"/>
        <family val="2"/>
      </rPr>
      <t>Se incluyó obligación  especifica N° 5 al contrato No. 130 de 2020</t>
    </r>
    <r>
      <rPr>
        <b/>
        <sz val="9"/>
        <color theme="1"/>
        <rFont val="Tahoma"/>
        <family val="2"/>
      </rPr>
      <t xml:space="preserve">.
Análisis OCI: </t>
    </r>
    <r>
      <rPr>
        <sz val="9"/>
        <color theme="1"/>
        <rFont val="Tahoma"/>
        <family val="2"/>
      </rPr>
      <t xml:space="preserve">Adelantada la verificación de los soportes evidenciando que en cumplimiento de la obligación No.5, la empresa PLATINO VIP S.A.S remitió mediante radicado 1473 del 7 de mayo de 2020, la notificación del cambio de vehículo y conductor en el marco del contrato 130 de 2020, adjuntando los documentos correspondientes. Teniendo en cuenta lo anterior, así como las fechas de ejecución determinadas, se califica la acción como </t>
    </r>
    <r>
      <rPr>
        <b/>
        <sz val="9"/>
        <color theme="1"/>
        <rFont val="Tahoma"/>
        <family val="2"/>
      </rPr>
      <t xml:space="preserve">"Terminada" </t>
    </r>
    <r>
      <rPr>
        <sz val="9"/>
        <color theme="1"/>
        <rFont val="Tahoma"/>
        <family val="2"/>
      </rPr>
      <t xml:space="preserve">y se procede al cierre de esta. </t>
    </r>
  </si>
  <si>
    <t xml:space="preserve">Se adelantó la notificación de cambio en el marco del cumplimiento de la obligación 5 del contrato de transporte 130 de 2020. </t>
  </si>
  <si>
    <t xml:space="preserve">Pendiente adelantar la verificación de la gestión documental del área. </t>
  </si>
  <si>
    <t xml:space="preserve">Teniendo en cuenta lo mencionado en los Memorandos de entrega a la Coordinación Jurídica, sin que se pueda adelantar la verificación de estos se dejan abierta para que la Oficina de Control Interno adelanta la verificación documental correspondiente. </t>
  </si>
  <si>
    <r>
      <rPr>
        <b/>
        <sz val="9"/>
        <color theme="1"/>
        <rFont val="Tahoma"/>
        <family val="2"/>
      </rPr>
      <t xml:space="preserve">Reporte C. Jurídica: </t>
    </r>
    <r>
      <rPr>
        <sz val="9"/>
        <color theme="1"/>
        <rFont val="Tahoma"/>
        <family val="2"/>
      </rPr>
      <t xml:space="preserve">Presentaciones en Power Point y citaciones
</t>
    </r>
    <r>
      <rPr>
        <b/>
        <sz val="9"/>
        <color theme="1"/>
        <rFont val="Tahoma"/>
        <family val="2"/>
      </rPr>
      <t xml:space="preserve">Análisis OCI: </t>
    </r>
    <r>
      <rPr>
        <sz val="9"/>
        <color theme="1"/>
        <rFont val="Tahoma"/>
        <family val="2"/>
      </rPr>
      <t>La cantidad de actividades programadas es un total de 4 durante el lapso de cumplimiento, definido como una actividad trimestral. A la fecha de seguimiento se da cuenta de dos capacitaciones dejando pendiente 2 para el ultimo trimestre del 2020. La fecha de plazo de la acción es el 17 de diciembre de 2020. Por esta razón se mantiene la calificación</t>
    </r>
    <r>
      <rPr>
        <b/>
        <sz val="9"/>
        <color theme="1"/>
        <rFont val="Tahoma"/>
        <family val="2"/>
      </rPr>
      <t xml:space="preserve"> "En Proceso"</t>
    </r>
    <r>
      <rPr>
        <sz val="9"/>
        <color theme="1"/>
        <rFont val="Tahoma"/>
        <family val="2"/>
      </rPr>
      <t xml:space="preserve"> y se avisa que el plazo de la acción esta cerca de vencer aun más cuando quedan pendiente 2 actividades. </t>
    </r>
  </si>
  <si>
    <r>
      <rPr>
        <b/>
        <sz val="9"/>
        <color theme="1"/>
        <rFont val="Tahoma"/>
        <family val="2"/>
      </rPr>
      <t xml:space="preserve">Reporte C. Jurídica: </t>
    </r>
    <r>
      <rPr>
        <sz val="9"/>
        <color theme="1"/>
        <rFont val="Tahoma"/>
        <family val="2"/>
      </rPr>
      <t xml:space="preserve">Presentaciones en Power Point y citaciones
</t>
    </r>
    <r>
      <rPr>
        <b/>
        <sz val="9"/>
        <color theme="1"/>
        <rFont val="Tahoma"/>
        <family val="2"/>
      </rPr>
      <t xml:space="preserve">Análisis OCI: </t>
    </r>
    <r>
      <rPr>
        <sz val="9"/>
        <color theme="1"/>
        <rFont val="Tahoma"/>
        <family val="2"/>
      </rPr>
      <t>La cantidad de actividades programadas es un total de 4 durante el lapso de cumplimiento, definido como una actividad trimestral. A la fecha de seguimiento se da cuenta de dos capacitaciones dejando pendiente 2 para el último trimestre del 2020. La fecha de plazo de la acción es el 17 de diciembre de 2020. Por esta razón se mantiene la calificación</t>
    </r>
    <r>
      <rPr>
        <b/>
        <sz val="9"/>
        <color theme="1"/>
        <rFont val="Tahoma"/>
        <family val="2"/>
      </rPr>
      <t xml:space="preserve"> "En Proceso"</t>
    </r>
    <r>
      <rPr>
        <sz val="9"/>
        <color theme="1"/>
        <rFont val="Tahoma"/>
        <family val="2"/>
      </rPr>
      <t xml:space="preserve"> y se avisa que el plazo de la acción esta cerca de vencer aun más cuando quedan pendiente 2 actividades. </t>
    </r>
  </si>
  <si>
    <r>
      <rPr>
        <b/>
        <sz val="9"/>
        <rFont val="Tahoma"/>
        <family val="2"/>
      </rPr>
      <t xml:space="preserve">Análisis OCI: </t>
    </r>
    <r>
      <rPr>
        <sz val="9"/>
        <rFont val="Tahoma"/>
        <family val="2"/>
      </rPr>
      <t>Teniendo en cuenta lo informado por la Contraloría de Bogotá como resultado de la auditoría de regularidad PAD 2020 Vigencia 2019</t>
    </r>
    <r>
      <rPr>
        <i/>
        <sz val="9"/>
        <rFont val="Tahoma"/>
        <family val="2"/>
      </rPr>
      <t xml:space="preserve">"...del Componente Plan de mejoramiento, y de acuerdo con la evaluación a las acciones seleccionadas, se obtuvo un resultado satisfactorio, por cuanto se determinó que estuvieron enfocadas a mitigar la causa que originó el hallazgo y se cumplieron en los tiempos, de acuerdo con el cronograma previsto", </t>
    </r>
    <r>
      <rPr>
        <sz val="9"/>
        <rFont val="Tahoma"/>
        <family val="2"/>
      </rPr>
      <t xml:space="preserve">se califica la acción como </t>
    </r>
    <r>
      <rPr>
        <b/>
        <sz val="9"/>
        <rFont val="Tahoma"/>
        <family val="2"/>
      </rPr>
      <t xml:space="preserve">"Terminada Extemporánea" </t>
    </r>
    <r>
      <rPr>
        <sz val="9"/>
        <rFont val="Tahoma"/>
        <family val="2"/>
      </rPr>
      <t xml:space="preserve">y se procede al cierre de esta. </t>
    </r>
  </si>
  <si>
    <t>Néstor Avella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</si>
</sst>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0"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color rgb="FF000000"/>
      <name val="Tahoma"/>
      <family val="2"/>
    </font>
    <font>
      <sz val="9"/>
      <color indexed="8"/>
      <name val="Tahoma"/>
      <family val="2"/>
    </font>
    <font>
      <sz val="9"/>
      <name val="Tahoma"/>
      <family val="2"/>
    </font>
    <font>
      <b/>
      <sz val="9"/>
      <name val="Tahoma"/>
      <family val="2"/>
    </font>
    <font>
      <b/>
      <sz val="10"/>
      <color theme="0"/>
      <name val="Tahoma"/>
      <family val="2"/>
    </font>
    <font>
      <b/>
      <sz val="10"/>
      <color rgb="FF000000"/>
      <name val="Tahoma"/>
      <family val="2"/>
    </font>
    <font>
      <sz val="10"/>
      <color rgb="FF000000"/>
      <name val="Tahoma"/>
      <family val="2"/>
    </font>
    <font>
      <i/>
      <sz val="9"/>
      <name val="Tahoma"/>
      <family val="2"/>
    </font>
  </fonts>
  <fills count="20">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249977111117893"/>
        <bgColor indexed="64"/>
      </patternFill>
    </fill>
  </fills>
  <borders count="5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94">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protection locked="0"/>
    </xf>
    <xf numFmtId="0" fontId="4" fillId="7" borderId="33" xfId="0" applyFont="1" applyFill="1" applyBorder="1" applyAlignment="1" applyProtection="1">
      <alignment horizontal="center" vertical="center" wrapText="1"/>
    </xf>
    <xf numFmtId="0" fontId="4" fillId="7" borderId="34" xfId="0"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164" fontId="8" fillId="0" borderId="0" xfId="1" applyNumberFormat="1" applyFont="1" applyAlignment="1" applyProtection="1">
      <alignment horizontal="center" vertical="center"/>
    </xf>
    <xf numFmtId="0" fontId="4" fillId="0" borderId="6" xfId="0" applyFont="1" applyBorder="1" applyAlignment="1" applyProtection="1">
      <alignment horizontal="center" vertical="center" wrapText="1"/>
    </xf>
    <xf numFmtId="0" fontId="12" fillId="0" borderId="37" xfId="0" applyFont="1" applyBorder="1" applyAlignment="1">
      <alignment horizontal="center" vertical="center" wrapText="1"/>
    </xf>
    <xf numFmtId="0" fontId="4" fillId="0" borderId="37" xfId="0" applyFont="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xf>
    <xf numFmtId="15" fontId="4" fillId="0" borderId="6" xfId="0" applyNumberFormat="1" applyFont="1" applyFill="1" applyBorder="1" applyAlignment="1" applyProtection="1">
      <alignment horizontal="center" vertical="center" wrapText="1"/>
    </xf>
    <xf numFmtId="0" fontId="4" fillId="7" borderId="3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xf>
    <xf numFmtId="9" fontId="8" fillId="0" borderId="0" xfId="1" applyFont="1" applyAlignment="1" applyProtection="1">
      <alignment horizontal="center" vertical="center"/>
    </xf>
    <xf numFmtId="0" fontId="4" fillId="0" borderId="3" xfId="0" applyFont="1" applyFill="1" applyBorder="1" applyAlignment="1" applyProtection="1">
      <alignment horizontal="center" vertical="center"/>
    </xf>
    <xf numFmtId="0" fontId="4" fillId="2" borderId="33"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4" borderId="34" xfId="0" applyFont="1" applyFill="1" applyBorder="1" applyAlignment="1" applyProtection="1">
      <alignment horizontal="center" vertical="center" wrapText="1"/>
    </xf>
    <xf numFmtId="0" fontId="4" fillId="4" borderId="35" xfId="0" applyFont="1" applyFill="1" applyBorder="1" applyAlignment="1" applyProtection="1">
      <alignment horizontal="center" vertical="center" wrapText="1"/>
    </xf>
    <xf numFmtId="0" fontId="4" fillId="15" borderId="51" xfId="0" applyFont="1" applyFill="1" applyBorder="1" applyAlignment="1" applyProtection="1">
      <alignment horizontal="center" vertical="center" wrapText="1"/>
    </xf>
    <xf numFmtId="0" fontId="4" fillId="15" borderId="52" xfId="0" applyFont="1" applyFill="1" applyBorder="1" applyAlignment="1" applyProtection="1">
      <alignment horizontal="center" vertical="center" wrapText="1"/>
    </xf>
    <xf numFmtId="0" fontId="4" fillId="15" borderId="53" xfId="0" applyFont="1" applyFill="1" applyBorder="1" applyAlignment="1" applyProtection="1">
      <alignment horizontal="center" vertical="center" wrapText="1"/>
    </xf>
    <xf numFmtId="0" fontId="4" fillId="18" borderId="51" xfId="0" applyFont="1" applyFill="1" applyBorder="1" applyAlignment="1" applyProtection="1">
      <alignment horizontal="center" vertical="center" wrapText="1"/>
    </xf>
    <xf numFmtId="0" fontId="4" fillId="18" borderId="52" xfId="0" applyFont="1" applyFill="1" applyBorder="1" applyAlignment="1" applyProtection="1">
      <alignment horizontal="center" vertical="center" wrapText="1"/>
    </xf>
    <xf numFmtId="0" fontId="4" fillId="18" borderId="53" xfId="0" applyFont="1" applyFill="1" applyBorder="1" applyAlignment="1" applyProtection="1">
      <alignment horizontal="center" vertical="center" wrapText="1"/>
    </xf>
    <xf numFmtId="0" fontId="14"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center" vertical="center" wrapText="1"/>
      <protection hidden="1"/>
    </xf>
    <xf numFmtId="2" fontId="14" fillId="0" borderId="3" xfId="0" applyNumberFormat="1" applyFont="1" applyFill="1" applyBorder="1" applyAlignment="1" applyProtection="1">
      <alignment horizontal="center" vertical="center" wrapText="1"/>
      <protection hidden="1"/>
    </xf>
    <xf numFmtId="164" fontId="14" fillId="0" borderId="3" xfId="0" applyNumberFormat="1" applyFont="1" applyFill="1" applyBorder="1" applyAlignment="1" applyProtection="1">
      <alignment horizontal="center" vertical="center" wrapText="1"/>
      <protection hidden="1"/>
    </xf>
    <xf numFmtId="0" fontId="15"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left" vertical="center" wrapText="1"/>
      <protection hidden="1"/>
    </xf>
    <xf numFmtId="9" fontId="14" fillId="0" borderId="3" xfId="1" applyFont="1" applyFill="1" applyBorder="1" applyAlignment="1" applyProtection="1">
      <alignment horizontal="center" vertical="center" wrapText="1"/>
      <protection hidden="1"/>
    </xf>
    <xf numFmtId="15" fontId="4" fillId="0" borderId="3" xfId="0" applyNumberFormat="1" applyFont="1" applyBorder="1" applyAlignment="1" applyProtection="1">
      <alignment horizontal="center" vertical="center"/>
    </xf>
    <xf numFmtId="0" fontId="14" fillId="0" borderId="37" xfId="0" applyFont="1" applyFill="1" applyBorder="1" applyAlignment="1" applyProtection="1">
      <alignment horizontal="center" vertical="center" wrapText="1"/>
      <protection hidden="1"/>
    </xf>
    <xf numFmtId="0" fontId="4" fillId="0" borderId="6"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3" fillId="0" borderId="3" xfId="0" applyFont="1" applyBorder="1" applyAlignment="1" applyProtection="1">
      <alignment horizontal="justify" vertical="center" wrapText="1"/>
    </xf>
    <xf numFmtId="0" fontId="4" fillId="0" borderId="3" xfId="0" applyFont="1" applyBorder="1" applyAlignment="1" applyProtection="1">
      <alignment horizontal="left" vertical="center"/>
    </xf>
    <xf numFmtId="0" fontId="8" fillId="0" borderId="0" xfId="0" applyFont="1" applyAlignment="1" applyProtection="1">
      <alignment horizontal="justify" vertical="center" wrapText="1"/>
    </xf>
    <xf numFmtId="164" fontId="4" fillId="0" borderId="3" xfId="1" applyNumberFormat="1" applyFont="1" applyFill="1" applyBorder="1" applyAlignment="1" applyProtection="1">
      <alignment horizontal="center" vertical="center"/>
    </xf>
    <xf numFmtId="0" fontId="4" fillId="6" borderId="51" xfId="0" applyFont="1" applyFill="1" applyBorder="1" applyAlignment="1" applyProtection="1">
      <alignment horizontal="center" vertical="center" wrapText="1"/>
    </xf>
    <xf numFmtId="0" fontId="4" fillId="6" borderId="52" xfId="0" applyFont="1" applyFill="1" applyBorder="1" applyAlignment="1" applyProtection="1">
      <alignment horizontal="center" vertical="center" wrapText="1"/>
    </xf>
    <xf numFmtId="0" fontId="4" fillId="6" borderId="53" xfId="0"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0" fontId="4" fillId="0" borderId="3" xfId="0" applyFont="1" applyFill="1" applyBorder="1" applyAlignment="1">
      <alignment horizontal="justify" vertical="center" wrapText="1"/>
    </xf>
    <xf numFmtId="0" fontId="3" fillId="5" borderId="16" xfId="0" applyFont="1" applyFill="1" applyBorder="1" applyAlignment="1" applyProtection="1">
      <alignment horizontal="center" vertical="center" wrapText="1"/>
    </xf>
    <xf numFmtId="164" fontId="4" fillId="15" borderId="52" xfId="1" applyNumberFormat="1" applyFont="1" applyFill="1" applyBorder="1" applyAlignment="1" applyProtection="1">
      <alignment horizontal="center" vertical="center" wrapText="1"/>
    </xf>
    <xf numFmtId="164" fontId="14" fillId="0" borderId="3" xfId="1" applyNumberFormat="1" applyFont="1" applyFill="1" applyBorder="1" applyAlignment="1" applyProtection="1">
      <alignment horizontal="center" vertical="center" wrapText="1"/>
      <protection hidden="1"/>
    </xf>
    <xf numFmtId="0" fontId="4" fillId="0" borderId="6" xfId="0" applyFont="1" applyBorder="1" applyAlignment="1">
      <alignment horizontal="center" vertical="center" wrapText="1"/>
    </xf>
    <xf numFmtId="1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justify" vertical="center" wrapText="1"/>
      <protection locked="0"/>
    </xf>
    <xf numFmtId="165" fontId="13"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37" xfId="0" applyFont="1" applyBorder="1" applyAlignment="1">
      <alignment horizontal="center" vertical="center"/>
    </xf>
    <xf numFmtId="0" fontId="15" fillId="0" borderId="3" xfId="0" applyFont="1" applyBorder="1" applyAlignment="1" applyProtection="1">
      <alignment horizontal="justify" vertical="center" wrapText="1"/>
      <protection hidden="1"/>
    </xf>
    <xf numFmtId="0" fontId="4" fillId="0" borderId="37" xfId="0" applyFont="1" applyBorder="1" applyAlignment="1">
      <alignment horizontal="center" vertical="center" wrapText="1"/>
    </xf>
    <xf numFmtId="0" fontId="14" fillId="0" borderId="3" xfId="0" applyFont="1" applyBorder="1" applyAlignment="1" applyProtection="1">
      <alignment horizontal="justify" vertical="center" wrapText="1"/>
      <protection hidden="1"/>
    </xf>
    <xf numFmtId="0" fontId="15" fillId="0" borderId="3" xfId="0" applyFont="1" applyBorder="1" applyAlignment="1">
      <alignment horizontal="justify" vertical="center" wrapText="1"/>
    </xf>
    <xf numFmtId="0" fontId="4" fillId="0" borderId="3" xfId="0" applyFont="1" applyFill="1" applyBorder="1" applyAlignment="1" applyProtection="1">
      <alignment horizontal="left" vertical="center"/>
    </xf>
    <xf numFmtId="0" fontId="4" fillId="0" borderId="3" xfId="0" applyFont="1" applyFill="1" applyBorder="1" applyAlignment="1" applyProtection="1">
      <alignment horizontal="left" vertical="center" wrapText="1"/>
    </xf>
    <xf numFmtId="0" fontId="4" fillId="0" borderId="3" xfId="0" applyFont="1" applyBorder="1" applyAlignment="1">
      <alignment horizontal="justify" vertical="center" wrapText="1"/>
    </xf>
    <xf numFmtId="0" fontId="14" fillId="0" borderId="37" xfId="0" applyFont="1" applyBorder="1" applyAlignment="1" applyProtection="1">
      <alignment horizontal="center" vertical="center" wrapText="1"/>
      <protection hidden="1"/>
    </xf>
    <xf numFmtId="0" fontId="9" fillId="19" borderId="43" xfId="0" applyFont="1" applyFill="1" applyBorder="1" applyAlignment="1" applyProtection="1">
      <alignment horizontal="center" vertical="center" wrapText="1"/>
    </xf>
    <xf numFmtId="0" fontId="9" fillId="19" borderId="39" xfId="0" applyFont="1" applyFill="1" applyBorder="1" applyAlignment="1" applyProtection="1">
      <alignment horizontal="center" vertical="center" wrapText="1"/>
    </xf>
    <xf numFmtId="0" fontId="9" fillId="19" borderId="45" xfId="0" applyFont="1" applyFill="1" applyBorder="1" applyAlignment="1" applyProtection="1">
      <alignment horizontal="center" vertical="center" wrapText="1"/>
    </xf>
    <xf numFmtId="0" fontId="9" fillId="19" borderId="40" xfId="0" applyFont="1" applyFill="1" applyBorder="1" applyAlignment="1" applyProtection="1">
      <alignment horizontal="center" vertical="center" wrapText="1"/>
    </xf>
    <xf numFmtId="0" fontId="9" fillId="19" borderId="44" xfId="0" applyFont="1" applyFill="1" applyBorder="1" applyAlignment="1" applyProtection="1">
      <alignment horizontal="center" vertical="center" wrapText="1"/>
    </xf>
    <xf numFmtId="0" fontId="9" fillId="14" borderId="43" xfId="0" applyFont="1" applyFill="1" applyBorder="1" applyAlignment="1" applyProtection="1">
      <alignment horizontal="center" vertical="center" wrapText="1"/>
    </xf>
    <xf numFmtId="0" fontId="9" fillId="14" borderId="39" xfId="0" applyFont="1" applyFill="1" applyBorder="1" applyAlignment="1" applyProtection="1">
      <alignment horizontal="center" vertical="center" wrapText="1"/>
    </xf>
    <xf numFmtId="0" fontId="9" fillId="14" borderId="45" xfId="0" applyFont="1" applyFill="1" applyBorder="1" applyAlignment="1" applyProtection="1">
      <alignment horizontal="center" vertical="center" wrapText="1"/>
    </xf>
    <xf numFmtId="0" fontId="9" fillId="14" borderId="40" xfId="0" applyFont="1" applyFill="1" applyBorder="1" applyAlignment="1" applyProtection="1">
      <alignment horizontal="center" vertical="center" wrapText="1"/>
    </xf>
    <xf numFmtId="0" fontId="9" fillId="19" borderId="42" xfId="0" applyFont="1" applyFill="1" applyBorder="1" applyAlignment="1" applyProtection="1">
      <alignment horizontal="center" vertical="center" wrapText="1"/>
    </xf>
    <xf numFmtId="0" fontId="9" fillId="19" borderId="38" xfId="0" applyFont="1" applyFill="1" applyBorder="1" applyAlignment="1" applyProtection="1">
      <alignment horizontal="center" vertical="center" wrapText="1"/>
    </xf>
    <xf numFmtId="0" fontId="9" fillId="17" borderId="42" xfId="0" applyFont="1" applyFill="1" applyBorder="1" applyAlignment="1" applyProtection="1">
      <alignment horizontal="center" vertical="center" wrapText="1"/>
    </xf>
    <xf numFmtId="0" fontId="9" fillId="17" borderId="38" xfId="0" applyFont="1" applyFill="1" applyBorder="1" applyAlignment="1" applyProtection="1">
      <alignment horizontal="center" vertical="center" wrapText="1"/>
    </xf>
    <xf numFmtId="0" fontId="9" fillId="17" borderId="43" xfId="0" applyFont="1" applyFill="1" applyBorder="1" applyAlignment="1" applyProtection="1">
      <alignment horizontal="center" vertical="center" wrapText="1"/>
    </xf>
    <xf numFmtId="0" fontId="9" fillId="17" borderId="39" xfId="0" applyFont="1" applyFill="1" applyBorder="1" applyAlignment="1" applyProtection="1">
      <alignment horizontal="center" vertical="center" wrapText="1"/>
    </xf>
    <xf numFmtId="0" fontId="3" fillId="8" borderId="47" xfId="0" applyFont="1" applyFill="1" applyBorder="1" applyAlignment="1" applyProtection="1">
      <alignment horizontal="center" vertical="center" wrapText="1"/>
    </xf>
    <xf numFmtId="0" fontId="3" fillId="8" borderId="21" xfId="0" applyFont="1" applyFill="1" applyBorder="1" applyAlignment="1" applyProtection="1">
      <alignment horizontal="center" vertical="center" wrapText="1"/>
    </xf>
    <xf numFmtId="0" fontId="3" fillId="8" borderId="46" xfId="0" applyFont="1" applyFill="1" applyBorder="1" applyAlignment="1" applyProtection="1">
      <alignment horizontal="center" vertical="center" wrapText="1"/>
    </xf>
    <xf numFmtId="0" fontId="3" fillId="8" borderId="19" xfId="0" applyFont="1" applyFill="1" applyBorder="1" applyAlignment="1" applyProtection="1">
      <alignment horizontal="center" vertical="center" wrapText="1"/>
    </xf>
    <xf numFmtId="0" fontId="3" fillId="8" borderId="41"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0" fontId="9" fillId="17" borderId="45" xfId="0" applyFont="1" applyFill="1" applyBorder="1" applyAlignment="1" applyProtection="1">
      <alignment horizontal="center" vertical="center" wrapText="1"/>
    </xf>
    <xf numFmtId="0" fontId="9" fillId="17" borderId="40"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9" fillId="0" borderId="3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32" xfId="0" applyFont="1" applyFill="1" applyBorder="1" applyAlignment="1" applyProtection="1">
      <alignment horizontal="left" vertical="center"/>
    </xf>
    <xf numFmtId="0" fontId="9" fillId="0" borderId="14" xfId="0" applyFont="1" applyFill="1" applyBorder="1" applyAlignment="1" applyProtection="1">
      <alignment horizontal="left" vertical="center"/>
    </xf>
    <xf numFmtId="0" fontId="9" fillId="0" borderId="29" xfId="0" applyFont="1" applyFill="1" applyBorder="1" applyAlignment="1" applyProtection="1">
      <alignment horizontal="left" vertical="center"/>
    </xf>
    <xf numFmtId="0" fontId="7" fillId="12" borderId="22" xfId="0" applyFont="1" applyFill="1" applyBorder="1" applyAlignment="1" applyProtection="1">
      <alignment horizontal="center" vertical="center"/>
    </xf>
    <xf numFmtId="0" fontId="7" fillId="12" borderId="23" xfId="0" applyFont="1" applyFill="1" applyBorder="1" applyAlignment="1" applyProtection="1">
      <alignment horizontal="center" vertical="center"/>
    </xf>
    <xf numFmtId="0" fontId="7" fillId="12" borderId="36" xfId="0" applyFont="1" applyFill="1" applyBorder="1" applyAlignment="1" applyProtection="1">
      <alignment horizontal="center" vertical="center"/>
    </xf>
    <xf numFmtId="0" fontId="16" fillId="13" borderId="22" xfId="0" applyFont="1" applyFill="1" applyBorder="1" applyAlignment="1" applyProtection="1">
      <alignment horizontal="center" vertical="center" wrapText="1"/>
    </xf>
    <xf numFmtId="0" fontId="16" fillId="13" borderId="23" xfId="0" applyFont="1" applyFill="1" applyBorder="1" applyAlignment="1" applyProtection="1">
      <alignment horizontal="center" vertical="center" wrapText="1"/>
    </xf>
    <xf numFmtId="0" fontId="16" fillId="13" borderId="36"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 xfId="0" applyFont="1" applyBorder="1" applyAlignment="1" applyProtection="1">
      <alignment horizontal="justify" vertical="center" wrapText="1"/>
    </xf>
    <xf numFmtId="0" fontId="11" fillId="0" borderId="4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justify" vertical="center" wrapText="1"/>
    </xf>
    <xf numFmtId="0" fontId="11" fillId="0" borderId="49"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50" xfId="0" applyFont="1" applyBorder="1" applyAlignment="1" applyProtection="1">
      <alignment horizontal="center" vertical="center"/>
    </xf>
    <xf numFmtId="0" fontId="16" fillId="16" borderId="22" xfId="0" applyFont="1" applyFill="1" applyBorder="1" applyAlignment="1" applyProtection="1">
      <alignment horizontal="center" vertical="center" wrapText="1"/>
    </xf>
    <xf numFmtId="0" fontId="16" fillId="16" borderId="23" xfId="0" applyFont="1" applyFill="1" applyBorder="1" applyAlignment="1" applyProtection="1">
      <alignment horizontal="center" vertical="center" wrapText="1"/>
    </xf>
    <xf numFmtId="0" fontId="16" fillId="16" borderId="23" xfId="0" applyFont="1" applyFill="1" applyBorder="1" applyAlignment="1" applyProtection="1">
      <alignment horizontal="justify" vertical="center" wrapText="1"/>
    </xf>
    <xf numFmtId="0" fontId="16" fillId="16" borderId="36"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36" xfId="0" applyFont="1" applyFill="1" applyBorder="1" applyAlignment="1" applyProtection="1">
      <alignment horizontal="center" vertical="center" wrapText="1"/>
    </xf>
    <xf numFmtId="0" fontId="16" fillId="10" borderId="22" xfId="0" applyFont="1" applyFill="1" applyBorder="1" applyAlignment="1" applyProtection="1">
      <alignment horizontal="center" vertical="center" wrapText="1"/>
    </xf>
    <xf numFmtId="0" fontId="16" fillId="10" borderId="23" xfId="0" applyFont="1" applyFill="1" applyBorder="1" applyAlignment="1" applyProtection="1">
      <alignment horizontal="center" vertical="center" wrapText="1"/>
    </xf>
    <xf numFmtId="0" fontId="16" fillId="10" borderId="36" xfId="0" applyFont="1" applyFill="1" applyBorder="1" applyAlignment="1" applyProtection="1">
      <alignment horizontal="center" vertical="center" wrapText="1"/>
    </xf>
    <xf numFmtId="0" fontId="7" fillId="11" borderId="22" xfId="0" applyFont="1" applyFill="1" applyBorder="1" applyAlignment="1" applyProtection="1">
      <alignment horizontal="center" vertical="center" wrapText="1"/>
    </xf>
    <xf numFmtId="0" fontId="7" fillId="11" borderId="23" xfId="0" applyFont="1" applyFill="1" applyBorder="1" applyAlignment="1" applyProtection="1">
      <alignment horizontal="center" vertical="center" wrapText="1"/>
    </xf>
    <xf numFmtId="0" fontId="7" fillId="11" borderId="36"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9" fillId="0" borderId="30"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27" xfId="0" applyFont="1" applyFill="1" applyBorder="1" applyAlignment="1" applyProtection="1">
      <alignment horizontal="left" vertical="center"/>
    </xf>
    <xf numFmtId="0" fontId="9" fillId="18" borderId="44" xfId="0" applyFont="1" applyFill="1" applyBorder="1" applyAlignment="1" applyProtection="1">
      <alignment horizontal="center" vertical="center" wrapText="1"/>
    </xf>
    <xf numFmtId="0" fontId="9" fillId="18" borderId="43"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9" fillId="14" borderId="42" xfId="0" applyFont="1" applyFill="1" applyBorder="1" applyAlignment="1" applyProtection="1">
      <alignment horizontal="center" vertical="center" wrapText="1"/>
    </xf>
    <xf numFmtId="0" fontId="9" fillId="14" borderId="38" xfId="0" applyFont="1" applyFill="1" applyBorder="1" applyAlignment="1" applyProtection="1">
      <alignment horizontal="center" vertical="center" wrapText="1"/>
    </xf>
    <xf numFmtId="164" fontId="9" fillId="14" borderId="43" xfId="1" applyNumberFormat="1" applyFont="1" applyFill="1" applyBorder="1" applyAlignment="1" applyProtection="1">
      <alignment horizontal="center" vertical="center" wrapText="1"/>
    </xf>
    <xf numFmtId="164" fontId="9" fillId="14" borderId="39" xfId="1" applyNumberFormat="1"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4" fillId="0" borderId="3" xfId="0" applyFont="1" applyFill="1" applyBorder="1" applyAlignment="1">
      <alignment horizontal="left" vertical="center" wrapText="1"/>
    </xf>
    <xf numFmtId="0" fontId="18" fillId="0" borderId="3" xfId="0" applyFont="1" applyFill="1" applyBorder="1" applyAlignment="1">
      <alignment horizontal="justify" vertical="center" wrapText="1"/>
    </xf>
    <xf numFmtId="0" fontId="14" fillId="19" borderId="3" xfId="0" applyFont="1" applyFill="1" applyBorder="1" applyAlignment="1" applyProtection="1">
      <alignment horizontal="center" vertical="center" wrapText="1"/>
      <protection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3">
    <dxf>
      <font>
        <b/>
        <i val="0"/>
        <color theme="0"/>
      </font>
      <fill>
        <patternFill>
          <bgColor theme="6"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auto="1"/>
      </font>
      <fill>
        <patternFill>
          <bgColor rgb="FFFFC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2</xdr:col>
      <xdr:colOff>276225</xdr:colOff>
      <xdr:row>3</xdr:row>
      <xdr:rowOff>133350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524000" cy="933450"/>
        </a:xfrm>
        <a:prstGeom prst="rect">
          <a:avLst/>
        </a:prstGeom>
        <a:noFill/>
        <a:ln>
          <a:noFill/>
        </a:ln>
      </xdr:spPr>
    </xdr:pic>
    <xdr:clientData/>
  </xdr:twoCellAnchor>
  <xdr:twoCellAnchor editAs="oneCell">
    <xdr:from>
      <xdr:col>48</xdr:col>
      <xdr:colOff>171233</xdr:colOff>
      <xdr:row>0</xdr:row>
      <xdr:rowOff>47625</xdr:rowOff>
    </xdr:from>
    <xdr:to>
      <xdr:col>48</xdr:col>
      <xdr:colOff>1390650</xdr:colOff>
      <xdr:row>3</xdr:row>
      <xdr:rowOff>171450</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733933" y="47625"/>
          <a:ext cx="121941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zeth%20G\Documents\JIZETH\Jizeth_Gonz&#225;lez\CAPITAL\SEGUIMIENTOS\PM_INSTITUCIONAL\II%20Seguimiento\Seguimiento\Para%20cerrar%20II%20Seg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7"/>
  <sheetViews>
    <sheetView tabSelected="1" zoomScaleNormal="100" workbookViewId="0">
      <selection activeCell="F9" sqref="F9"/>
    </sheetView>
  </sheetViews>
  <sheetFormatPr baseColWidth="10" defaultColWidth="11.42578125" defaultRowHeight="14.25" x14ac:dyDescent="0.25"/>
  <cols>
    <col min="1" max="1" width="10.85546875" style="16" customWidth="1"/>
    <col min="2" max="3" width="12.7109375" style="16" customWidth="1"/>
    <col min="4" max="4" width="22.28515625" style="16" customWidth="1"/>
    <col min="5" max="5" width="13.42578125" style="16" customWidth="1"/>
    <col min="6" max="6" width="14.85546875" style="19" customWidth="1"/>
    <col min="7" max="7" width="37.5703125" style="16" customWidth="1"/>
    <col min="8" max="8" width="31.7109375" style="16" customWidth="1"/>
    <col min="9" max="9" width="35.7109375" style="16" customWidth="1"/>
    <col min="10" max="10" width="13.140625" style="16" customWidth="1"/>
    <col min="11" max="11" width="13.7109375" style="16" customWidth="1"/>
    <col min="12" max="12" width="19.42578125" style="16" customWidth="1"/>
    <col min="13" max="13" width="17.85546875" style="18" customWidth="1"/>
    <col min="14" max="14" width="15" style="16" customWidth="1"/>
    <col min="15" max="15" width="13" style="16" customWidth="1"/>
    <col min="16" max="16" width="12.28515625" style="16" customWidth="1"/>
    <col min="17" max="19" width="18.7109375" style="16" customWidth="1"/>
    <col min="20" max="20" width="16.7109375" style="16" customWidth="1"/>
    <col min="21" max="21" width="79.7109375" style="16" customWidth="1"/>
    <col min="22" max="22" width="16.7109375" style="32" customWidth="1"/>
    <col min="23" max="26" width="16.7109375" style="16" customWidth="1"/>
    <col min="27" max="27" width="50.7109375" style="16" customWidth="1"/>
    <col min="28" max="30" width="16.7109375" style="16" customWidth="1"/>
    <col min="31" max="32" width="19.5703125" style="16" hidden="1" customWidth="1"/>
    <col min="33" max="33" width="16.7109375" style="16" customWidth="1"/>
    <col min="34" max="34" width="75.7109375" style="16" customWidth="1"/>
    <col min="35" max="35" width="16.7109375" style="16" customWidth="1"/>
    <col min="36" max="36" width="19.5703125" style="16" hidden="1" customWidth="1"/>
    <col min="37" max="37" width="51" style="16" hidden="1" customWidth="1"/>
    <col min="38" max="39" width="19.5703125" style="16" hidden="1" customWidth="1"/>
    <col min="40" max="40" width="22.85546875" style="42" hidden="1" customWidth="1"/>
    <col min="41" max="43" width="19.5703125" style="16" hidden="1" customWidth="1"/>
    <col min="44" max="44" width="78.7109375" style="69" hidden="1" customWidth="1"/>
    <col min="45" max="45" width="27.85546875" style="16" hidden="1" customWidth="1"/>
    <col min="46" max="46" width="15.85546875" style="16" customWidth="1"/>
    <col min="47" max="47" width="22.7109375" style="16" customWidth="1"/>
    <col min="48" max="48" width="15.28515625" style="16" customWidth="1"/>
    <col min="49" max="49" width="23.140625" style="16" customWidth="1"/>
    <col min="50" max="16384" width="11.42578125" style="16"/>
  </cols>
  <sheetData>
    <row r="1" spans="1:49" ht="21" customHeight="1" x14ac:dyDescent="0.25">
      <c r="A1" s="158"/>
      <c r="B1" s="159"/>
      <c r="C1" s="160"/>
      <c r="D1" s="133" t="s">
        <v>48</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5"/>
      <c r="AS1" s="136"/>
      <c r="AT1" s="170" t="s">
        <v>66</v>
      </c>
      <c r="AU1" s="171"/>
      <c r="AV1" s="172"/>
      <c r="AW1" s="167"/>
    </row>
    <row r="2" spans="1:49" ht="21" customHeight="1" x14ac:dyDescent="0.25">
      <c r="A2" s="161"/>
      <c r="B2" s="162"/>
      <c r="C2" s="163"/>
      <c r="D2" s="137"/>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9"/>
      <c r="AS2" s="140"/>
      <c r="AT2" s="121" t="s">
        <v>127</v>
      </c>
      <c r="AU2" s="122"/>
      <c r="AV2" s="123"/>
      <c r="AW2" s="168"/>
    </row>
    <row r="3" spans="1:49" ht="21" customHeight="1" x14ac:dyDescent="0.25">
      <c r="A3" s="161"/>
      <c r="B3" s="162"/>
      <c r="C3" s="163"/>
      <c r="D3" s="137"/>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9"/>
      <c r="AS3" s="140"/>
      <c r="AT3" s="121" t="s">
        <v>128</v>
      </c>
      <c r="AU3" s="122"/>
      <c r="AV3" s="123"/>
      <c r="AW3" s="168"/>
    </row>
    <row r="4" spans="1:49" ht="21" customHeight="1" thickBot="1" x14ac:dyDescent="0.3">
      <c r="A4" s="164"/>
      <c r="B4" s="165"/>
      <c r="C4" s="166"/>
      <c r="D4" s="141"/>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3"/>
      <c r="AS4" s="144"/>
      <c r="AT4" s="124" t="s">
        <v>47</v>
      </c>
      <c r="AU4" s="125"/>
      <c r="AV4" s="126"/>
      <c r="AW4" s="169"/>
    </row>
    <row r="5" spans="1:49" ht="6" customHeight="1" thickBot="1" x14ac:dyDescent="0.3">
      <c r="M5" s="17"/>
      <c r="AN5" s="16"/>
    </row>
    <row r="6" spans="1:49" s="18" customFormat="1" ht="22.5" customHeight="1" thickBot="1" x14ac:dyDescent="0.3">
      <c r="A6" s="155" t="s">
        <v>129</v>
      </c>
      <c r="B6" s="156"/>
      <c r="C6" s="156"/>
      <c r="D6" s="156"/>
      <c r="E6" s="156"/>
      <c r="F6" s="156"/>
      <c r="G6" s="157"/>
      <c r="H6" s="149" t="s">
        <v>7</v>
      </c>
      <c r="I6" s="150"/>
      <c r="J6" s="150"/>
      <c r="K6" s="150"/>
      <c r="L6" s="150"/>
      <c r="M6" s="150"/>
      <c r="N6" s="150"/>
      <c r="O6" s="150"/>
      <c r="P6" s="150"/>
      <c r="Q6" s="150"/>
      <c r="R6" s="150"/>
      <c r="S6" s="151"/>
      <c r="T6" s="130" t="s">
        <v>285</v>
      </c>
      <c r="U6" s="131"/>
      <c r="V6" s="131"/>
      <c r="W6" s="131"/>
      <c r="X6" s="131"/>
      <c r="Y6" s="132"/>
      <c r="Z6" s="152" t="s">
        <v>265</v>
      </c>
      <c r="AA6" s="153"/>
      <c r="AB6" s="153"/>
      <c r="AC6" s="153"/>
      <c r="AD6" s="153"/>
      <c r="AE6" s="153"/>
      <c r="AF6" s="153"/>
      <c r="AG6" s="153"/>
      <c r="AH6" s="153"/>
      <c r="AI6" s="154"/>
      <c r="AJ6" s="145" t="s">
        <v>264</v>
      </c>
      <c r="AK6" s="146"/>
      <c r="AL6" s="146"/>
      <c r="AM6" s="146"/>
      <c r="AN6" s="146"/>
      <c r="AO6" s="146"/>
      <c r="AP6" s="146"/>
      <c r="AQ6" s="146"/>
      <c r="AR6" s="147"/>
      <c r="AS6" s="148"/>
      <c r="AT6" s="127" t="s">
        <v>29</v>
      </c>
      <c r="AU6" s="128"/>
      <c r="AV6" s="128"/>
      <c r="AW6" s="129"/>
    </row>
    <row r="7" spans="1:49" s="18" customFormat="1" ht="21" customHeight="1" x14ac:dyDescent="0.25">
      <c r="A7" s="175" t="s">
        <v>0</v>
      </c>
      <c r="B7" s="177" t="s">
        <v>1</v>
      </c>
      <c r="C7" s="177" t="s">
        <v>130</v>
      </c>
      <c r="D7" s="177" t="s">
        <v>2</v>
      </c>
      <c r="E7" s="177" t="s">
        <v>144</v>
      </c>
      <c r="F7" s="177" t="s">
        <v>3</v>
      </c>
      <c r="G7" s="189" t="s">
        <v>133</v>
      </c>
      <c r="H7" s="119" t="s">
        <v>136</v>
      </c>
      <c r="I7" s="183" t="s">
        <v>8</v>
      </c>
      <c r="J7" s="183"/>
      <c r="K7" s="184" t="s">
        <v>10</v>
      </c>
      <c r="L7" s="184" t="s">
        <v>12</v>
      </c>
      <c r="M7" s="186" t="s">
        <v>71</v>
      </c>
      <c r="N7" s="184" t="s">
        <v>20</v>
      </c>
      <c r="O7" s="184" t="s">
        <v>22</v>
      </c>
      <c r="P7" s="184" t="s">
        <v>21</v>
      </c>
      <c r="Q7" s="184" t="s">
        <v>11</v>
      </c>
      <c r="R7" s="184" t="s">
        <v>65</v>
      </c>
      <c r="S7" s="187" t="s">
        <v>70</v>
      </c>
      <c r="T7" s="179" t="s">
        <v>180</v>
      </c>
      <c r="U7" s="101" t="s">
        <v>189</v>
      </c>
      <c r="V7" s="181" t="s">
        <v>175</v>
      </c>
      <c r="W7" s="101" t="s">
        <v>179</v>
      </c>
      <c r="X7" s="101" t="s">
        <v>287</v>
      </c>
      <c r="Y7" s="103" t="s">
        <v>178</v>
      </c>
      <c r="Z7" s="105" t="s">
        <v>180</v>
      </c>
      <c r="AA7" s="96" t="s">
        <v>181</v>
      </c>
      <c r="AB7" s="96" t="s">
        <v>176</v>
      </c>
      <c r="AC7" s="96" t="s">
        <v>182</v>
      </c>
      <c r="AD7" s="96" t="s">
        <v>183</v>
      </c>
      <c r="AE7" s="100" t="s">
        <v>177</v>
      </c>
      <c r="AF7" s="100" t="s">
        <v>187</v>
      </c>
      <c r="AG7" s="96" t="s">
        <v>184</v>
      </c>
      <c r="AH7" s="96" t="s">
        <v>185</v>
      </c>
      <c r="AI7" s="98" t="s">
        <v>186</v>
      </c>
      <c r="AJ7" s="107" t="s">
        <v>180</v>
      </c>
      <c r="AK7" s="109" t="s">
        <v>181</v>
      </c>
      <c r="AL7" s="109" t="s">
        <v>176</v>
      </c>
      <c r="AM7" s="109" t="s">
        <v>182</v>
      </c>
      <c r="AN7" s="109" t="s">
        <v>183</v>
      </c>
      <c r="AO7" s="173" t="s">
        <v>177</v>
      </c>
      <c r="AP7" s="173" t="s">
        <v>187</v>
      </c>
      <c r="AQ7" s="109" t="s">
        <v>184</v>
      </c>
      <c r="AR7" s="109" t="s">
        <v>185</v>
      </c>
      <c r="AS7" s="117" t="s">
        <v>186</v>
      </c>
      <c r="AT7" s="113" t="s">
        <v>30</v>
      </c>
      <c r="AU7" s="115" t="s">
        <v>125</v>
      </c>
      <c r="AV7" s="115" t="s">
        <v>137</v>
      </c>
      <c r="AW7" s="111" t="s">
        <v>138</v>
      </c>
    </row>
    <row r="8" spans="1:49" s="18" customFormat="1" ht="22.5" x14ac:dyDescent="0.25">
      <c r="A8" s="176"/>
      <c r="B8" s="178"/>
      <c r="C8" s="178"/>
      <c r="D8" s="178"/>
      <c r="E8" s="178"/>
      <c r="F8" s="178"/>
      <c r="G8" s="190"/>
      <c r="H8" s="120"/>
      <c r="I8" s="76" t="s">
        <v>38</v>
      </c>
      <c r="J8" s="76" t="s">
        <v>37</v>
      </c>
      <c r="K8" s="185"/>
      <c r="L8" s="185"/>
      <c r="M8" s="186"/>
      <c r="N8" s="185"/>
      <c r="O8" s="185"/>
      <c r="P8" s="185"/>
      <c r="Q8" s="185"/>
      <c r="R8" s="185"/>
      <c r="S8" s="188"/>
      <c r="T8" s="180"/>
      <c r="U8" s="102"/>
      <c r="V8" s="182"/>
      <c r="W8" s="102"/>
      <c r="X8" s="102"/>
      <c r="Y8" s="104"/>
      <c r="Z8" s="106"/>
      <c r="AA8" s="97"/>
      <c r="AB8" s="97"/>
      <c r="AC8" s="97"/>
      <c r="AD8" s="97"/>
      <c r="AE8" s="96"/>
      <c r="AF8" s="96"/>
      <c r="AG8" s="97"/>
      <c r="AH8" s="97"/>
      <c r="AI8" s="99"/>
      <c r="AJ8" s="108"/>
      <c r="AK8" s="110"/>
      <c r="AL8" s="110"/>
      <c r="AM8" s="110"/>
      <c r="AN8" s="110"/>
      <c r="AO8" s="174"/>
      <c r="AP8" s="174"/>
      <c r="AQ8" s="110"/>
      <c r="AR8" s="110"/>
      <c r="AS8" s="118"/>
      <c r="AT8" s="114"/>
      <c r="AU8" s="116"/>
      <c r="AV8" s="116"/>
      <c r="AW8" s="112"/>
    </row>
    <row r="9" spans="1:49" s="18" customFormat="1" ht="56.25" x14ac:dyDescent="0.25">
      <c r="A9" s="44" t="s">
        <v>23</v>
      </c>
      <c r="B9" s="45" t="s">
        <v>4</v>
      </c>
      <c r="C9" s="45" t="s">
        <v>5</v>
      </c>
      <c r="D9" s="45" t="s">
        <v>131</v>
      </c>
      <c r="E9" s="45" t="s">
        <v>4</v>
      </c>
      <c r="F9" s="45" t="s">
        <v>132</v>
      </c>
      <c r="G9" s="46" t="s">
        <v>134</v>
      </c>
      <c r="H9" s="47" t="s">
        <v>6</v>
      </c>
      <c r="I9" s="48" t="s">
        <v>135</v>
      </c>
      <c r="J9" s="48" t="s">
        <v>9</v>
      </c>
      <c r="K9" s="48" t="s">
        <v>5</v>
      </c>
      <c r="L9" s="48" t="s">
        <v>14</v>
      </c>
      <c r="M9" s="48" t="s">
        <v>72</v>
      </c>
      <c r="N9" s="48" t="s">
        <v>5</v>
      </c>
      <c r="O9" s="48" t="s">
        <v>4</v>
      </c>
      <c r="P9" s="48" t="s">
        <v>4</v>
      </c>
      <c r="Q9" s="48" t="s">
        <v>5</v>
      </c>
      <c r="R9" s="48" t="s">
        <v>13</v>
      </c>
      <c r="S9" s="49" t="s">
        <v>13</v>
      </c>
      <c r="T9" s="50" t="s">
        <v>4</v>
      </c>
      <c r="U9" s="51" t="s">
        <v>34</v>
      </c>
      <c r="V9" s="77" t="s">
        <v>33</v>
      </c>
      <c r="W9" s="51" t="s">
        <v>13</v>
      </c>
      <c r="X9" s="51" t="s">
        <v>13</v>
      </c>
      <c r="Y9" s="52" t="s">
        <v>5</v>
      </c>
      <c r="Z9" s="71" t="s">
        <v>4</v>
      </c>
      <c r="AA9" s="72" t="s">
        <v>31</v>
      </c>
      <c r="AB9" s="72" t="s">
        <v>32</v>
      </c>
      <c r="AC9" s="72" t="s">
        <v>33</v>
      </c>
      <c r="AD9" s="72" t="s">
        <v>33</v>
      </c>
      <c r="AE9" s="97"/>
      <c r="AF9" s="97"/>
      <c r="AG9" s="72" t="s">
        <v>13</v>
      </c>
      <c r="AH9" s="72" t="s">
        <v>34</v>
      </c>
      <c r="AI9" s="73" t="s">
        <v>5</v>
      </c>
      <c r="AJ9" s="53" t="s">
        <v>4</v>
      </c>
      <c r="AK9" s="54" t="s">
        <v>31</v>
      </c>
      <c r="AL9" s="54" t="s">
        <v>32</v>
      </c>
      <c r="AM9" s="54" t="s">
        <v>33</v>
      </c>
      <c r="AN9" s="54" t="s">
        <v>33</v>
      </c>
      <c r="AO9" s="174"/>
      <c r="AP9" s="174"/>
      <c r="AQ9" s="54" t="s">
        <v>13</v>
      </c>
      <c r="AR9" s="54" t="s">
        <v>34</v>
      </c>
      <c r="AS9" s="55" t="s">
        <v>5</v>
      </c>
      <c r="AT9" s="28" t="s">
        <v>35</v>
      </c>
      <c r="AU9" s="29" t="s">
        <v>126</v>
      </c>
      <c r="AV9" s="29" t="s">
        <v>5</v>
      </c>
      <c r="AW9" s="39" t="s">
        <v>139</v>
      </c>
    </row>
    <row r="10" spans="1:49" s="18" customFormat="1" ht="101.25" x14ac:dyDescent="0.25">
      <c r="A10" s="79">
        <v>19</v>
      </c>
      <c r="B10" s="80">
        <v>43370</v>
      </c>
      <c r="C10" s="81" t="s">
        <v>15</v>
      </c>
      <c r="D10" s="81" t="s">
        <v>147</v>
      </c>
      <c r="E10" s="80">
        <v>43370</v>
      </c>
      <c r="F10" s="82" t="s">
        <v>288</v>
      </c>
      <c r="G10" s="34" t="s">
        <v>289</v>
      </c>
      <c r="H10" s="83" t="s">
        <v>290</v>
      </c>
      <c r="I10" s="84" t="s">
        <v>291</v>
      </c>
      <c r="J10" s="82">
        <v>1</v>
      </c>
      <c r="K10" s="81" t="s">
        <v>36</v>
      </c>
      <c r="L10" s="82" t="s">
        <v>158</v>
      </c>
      <c r="M10" s="82" t="s">
        <v>292</v>
      </c>
      <c r="N10" s="25">
        <v>1</v>
      </c>
      <c r="O10" s="85">
        <v>43374</v>
      </c>
      <c r="P10" s="85">
        <v>43733</v>
      </c>
      <c r="Q10" s="86" t="s">
        <v>145</v>
      </c>
      <c r="R10" s="86" t="s">
        <v>44</v>
      </c>
      <c r="S10" s="87" t="s">
        <v>41</v>
      </c>
      <c r="T10" s="38">
        <v>43951</v>
      </c>
      <c r="U10" s="88" t="s">
        <v>310</v>
      </c>
      <c r="V10" s="78">
        <v>1</v>
      </c>
      <c r="W10" s="57" t="s">
        <v>314</v>
      </c>
      <c r="X10" s="20" t="s">
        <v>142</v>
      </c>
      <c r="Y10" s="64" t="s">
        <v>188</v>
      </c>
      <c r="Z10" s="38">
        <v>44074</v>
      </c>
      <c r="AA10" s="56" t="s">
        <v>414</v>
      </c>
      <c r="AB10" s="57">
        <v>1</v>
      </c>
      <c r="AC10" s="58">
        <f t="shared" ref="AC10:AC16" si="0">IF(AB10="","",IF(OR(J10=0,J10="",Z10=""),"",AB10/J10))</f>
        <v>1</v>
      </c>
      <c r="AD10" s="59">
        <f t="shared" ref="AD10:AD16" si="1">IF(OR(N10="",AC10=""),"",IF(OR(N10=0,AC10=0),0,IF(AC10*100%/N10&gt;100%,100%,(AC10*100%)/N10)))</f>
        <v>1</v>
      </c>
      <c r="AE10" s="59" t="str">
        <f t="shared" ref="AE10:AE16" si="2">IF(AB10="","",IF(Z10&gt;P10,IF(AD10&lt;100%,"INCUMPLIDA",IF(AD10=100%,"TERMINADA EXTEMPORANEA"))))</f>
        <v>TERMINADA EXTEMPORANEA</v>
      </c>
      <c r="AF10" s="59" t="b">
        <f t="shared" ref="AF10:AF16" si="3">IF(AB10="","",IF(Z10&lt;P10,IF(AD10=0%,"SIN INICIAR",IF(AD10=100%,"TERMINADA",IF(AD10&gt;0%,"EN PROCESO",IF(AD10&lt;0%,"INCUMPLIDA"))))))</f>
        <v>0</v>
      </c>
      <c r="AG10" s="57" t="str">
        <f t="shared" ref="AG10:AG16" si="4">IF(AB10="","",IF(Z10&lt;P10,AF10,IF(Z10&gt;=P10,AE10)))</f>
        <v>TERMINADA EXTEMPORANEA</v>
      </c>
      <c r="AH10" s="56" t="s">
        <v>424</v>
      </c>
      <c r="AI10" s="64" t="s">
        <v>380</v>
      </c>
      <c r="AJ10" s="38"/>
      <c r="AK10" s="61"/>
      <c r="AL10" s="57"/>
      <c r="AM10" s="58"/>
      <c r="AN10" s="62"/>
      <c r="AO10" s="57"/>
      <c r="AP10" s="57"/>
      <c r="AQ10" s="57"/>
      <c r="AR10" s="56"/>
      <c r="AS10" s="64"/>
      <c r="AT10" s="40" t="str">
        <f t="shared" ref="AT10:AT57" si="5">IF(AD10="","",IF(OR(AD10=100%),"CUMPLIDA","PENDIENTE"))</f>
        <v>CUMPLIDA</v>
      </c>
      <c r="AU10" s="20" t="s">
        <v>415</v>
      </c>
      <c r="AV10" s="31" t="s">
        <v>143</v>
      </c>
      <c r="AW10" s="37"/>
    </row>
    <row r="11" spans="1:49" s="18" customFormat="1" ht="101.25" x14ac:dyDescent="0.25">
      <c r="A11" s="79">
        <v>20</v>
      </c>
      <c r="B11" s="80">
        <v>43370</v>
      </c>
      <c r="C11" s="81" t="s">
        <v>15</v>
      </c>
      <c r="D11" s="81" t="s">
        <v>147</v>
      </c>
      <c r="E11" s="80">
        <v>43370</v>
      </c>
      <c r="F11" s="82" t="s">
        <v>288</v>
      </c>
      <c r="G11" s="34" t="s">
        <v>289</v>
      </c>
      <c r="H11" s="83" t="s">
        <v>290</v>
      </c>
      <c r="I11" s="84" t="s">
        <v>293</v>
      </c>
      <c r="J11" s="82">
        <v>1</v>
      </c>
      <c r="K11" s="81" t="s">
        <v>36</v>
      </c>
      <c r="L11" s="82" t="s">
        <v>158</v>
      </c>
      <c r="M11" s="82" t="s">
        <v>294</v>
      </c>
      <c r="N11" s="25">
        <v>1</v>
      </c>
      <c r="O11" s="85">
        <v>43374</v>
      </c>
      <c r="P11" s="85">
        <v>43733</v>
      </c>
      <c r="Q11" s="86" t="s">
        <v>145</v>
      </c>
      <c r="R11" s="86" t="s">
        <v>44</v>
      </c>
      <c r="S11" s="87" t="s">
        <v>41</v>
      </c>
      <c r="T11" s="38">
        <v>43951</v>
      </c>
      <c r="U11" s="88" t="s">
        <v>310</v>
      </c>
      <c r="V11" s="78">
        <v>1</v>
      </c>
      <c r="W11" s="57" t="s">
        <v>314</v>
      </c>
      <c r="X11" s="20" t="s">
        <v>142</v>
      </c>
      <c r="Y11" s="64" t="s">
        <v>188</v>
      </c>
      <c r="Z11" s="38">
        <v>44074</v>
      </c>
      <c r="AA11" s="56" t="s">
        <v>414</v>
      </c>
      <c r="AB11" s="57">
        <v>1</v>
      </c>
      <c r="AC11" s="58">
        <f t="shared" si="0"/>
        <v>1</v>
      </c>
      <c r="AD11" s="59">
        <f t="shared" si="1"/>
        <v>1</v>
      </c>
      <c r="AE11" s="59" t="str">
        <f t="shared" si="2"/>
        <v>TERMINADA EXTEMPORANEA</v>
      </c>
      <c r="AF11" s="59" t="b">
        <f t="shared" si="3"/>
        <v>0</v>
      </c>
      <c r="AG11" s="57" t="str">
        <f t="shared" si="4"/>
        <v>TERMINADA EXTEMPORANEA</v>
      </c>
      <c r="AH11" s="56" t="s">
        <v>424</v>
      </c>
      <c r="AI11" s="64" t="s">
        <v>380</v>
      </c>
      <c r="AJ11" s="38"/>
      <c r="AK11" s="61"/>
      <c r="AL11" s="57"/>
      <c r="AM11" s="58"/>
      <c r="AN11" s="62"/>
      <c r="AO11" s="57"/>
      <c r="AP11" s="57"/>
      <c r="AQ11" s="57"/>
      <c r="AR11" s="56"/>
      <c r="AS11" s="64"/>
      <c r="AT11" s="40" t="str">
        <f t="shared" si="5"/>
        <v>CUMPLIDA</v>
      </c>
      <c r="AU11" s="20" t="s">
        <v>415</v>
      </c>
      <c r="AV11" s="31" t="s">
        <v>143</v>
      </c>
      <c r="AW11" s="37"/>
    </row>
    <row r="12" spans="1:49" s="18" customFormat="1" ht="112.5" x14ac:dyDescent="0.25">
      <c r="A12" s="79">
        <v>24</v>
      </c>
      <c r="B12" s="80">
        <v>43370</v>
      </c>
      <c r="C12" s="81" t="s">
        <v>15</v>
      </c>
      <c r="D12" s="81" t="s">
        <v>147</v>
      </c>
      <c r="E12" s="80">
        <v>43370</v>
      </c>
      <c r="F12" s="82" t="s">
        <v>295</v>
      </c>
      <c r="G12" s="34" t="s">
        <v>296</v>
      </c>
      <c r="H12" s="83" t="s">
        <v>297</v>
      </c>
      <c r="I12" s="84" t="s">
        <v>298</v>
      </c>
      <c r="J12" s="82">
        <v>1</v>
      </c>
      <c r="K12" s="81" t="s">
        <v>36</v>
      </c>
      <c r="L12" s="82" t="s">
        <v>158</v>
      </c>
      <c r="M12" s="82" t="s">
        <v>292</v>
      </c>
      <c r="N12" s="25">
        <v>1</v>
      </c>
      <c r="O12" s="85">
        <v>43374</v>
      </c>
      <c r="P12" s="85">
        <v>43733</v>
      </c>
      <c r="Q12" s="86" t="s">
        <v>145</v>
      </c>
      <c r="R12" s="86" t="s">
        <v>44</v>
      </c>
      <c r="S12" s="87" t="s">
        <v>41</v>
      </c>
      <c r="T12" s="38">
        <v>43951</v>
      </c>
      <c r="U12" s="88" t="s">
        <v>310</v>
      </c>
      <c r="V12" s="78">
        <v>1</v>
      </c>
      <c r="W12" s="57" t="s">
        <v>314</v>
      </c>
      <c r="X12" s="20" t="s">
        <v>142</v>
      </c>
      <c r="Y12" s="64" t="s">
        <v>188</v>
      </c>
      <c r="Z12" s="38">
        <v>44074</v>
      </c>
      <c r="AA12" s="56" t="s">
        <v>414</v>
      </c>
      <c r="AB12" s="57">
        <v>1</v>
      </c>
      <c r="AC12" s="58">
        <f t="shared" si="0"/>
        <v>1</v>
      </c>
      <c r="AD12" s="59">
        <f t="shared" si="1"/>
        <v>1</v>
      </c>
      <c r="AE12" s="59" t="str">
        <f t="shared" si="2"/>
        <v>TERMINADA EXTEMPORANEA</v>
      </c>
      <c r="AF12" s="59" t="b">
        <f t="shared" si="3"/>
        <v>0</v>
      </c>
      <c r="AG12" s="57" t="str">
        <f t="shared" si="4"/>
        <v>TERMINADA EXTEMPORANEA</v>
      </c>
      <c r="AH12" s="56" t="s">
        <v>424</v>
      </c>
      <c r="AI12" s="64" t="s">
        <v>380</v>
      </c>
      <c r="AJ12" s="38"/>
      <c r="AK12" s="61"/>
      <c r="AL12" s="57"/>
      <c r="AM12" s="58"/>
      <c r="AN12" s="62"/>
      <c r="AO12" s="57"/>
      <c r="AP12" s="57"/>
      <c r="AQ12" s="57"/>
      <c r="AR12" s="56"/>
      <c r="AS12" s="64"/>
      <c r="AT12" s="40" t="str">
        <f t="shared" si="5"/>
        <v>CUMPLIDA</v>
      </c>
      <c r="AU12" s="20" t="s">
        <v>415</v>
      </c>
      <c r="AV12" s="31" t="s">
        <v>143</v>
      </c>
      <c r="AW12" s="37"/>
    </row>
    <row r="13" spans="1:49" s="18" customFormat="1" ht="101.25" x14ac:dyDescent="0.25">
      <c r="A13" s="79">
        <v>25</v>
      </c>
      <c r="B13" s="80">
        <v>43370</v>
      </c>
      <c r="C13" s="81" t="s">
        <v>15</v>
      </c>
      <c r="D13" s="81" t="s">
        <v>147</v>
      </c>
      <c r="E13" s="80">
        <v>43370</v>
      </c>
      <c r="F13" s="82" t="s">
        <v>295</v>
      </c>
      <c r="G13" s="34" t="s">
        <v>296</v>
      </c>
      <c r="H13" s="83" t="s">
        <v>297</v>
      </c>
      <c r="I13" s="84" t="s">
        <v>299</v>
      </c>
      <c r="J13" s="82">
        <v>1</v>
      </c>
      <c r="K13" s="81" t="s">
        <v>36</v>
      </c>
      <c r="L13" s="82" t="s">
        <v>158</v>
      </c>
      <c r="M13" s="82" t="s">
        <v>294</v>
      </c>
      <c r="N13" s="25">
        <v>1</v>
      </c>
      <c r="O13" s="85">
        <v>43374</v>
      </c>
      <c r="P13" s="85">
        <v>43733</v>
      </c>
      <c r="Q13" s="86" t="s">
        <v>145</v>
      </c>
      <c r="R13" s="86" t="s">
        <v>44</v>
      </c>
      <c r="S13" s="87" t="s">
        <v>41</v>
      </c>
      <c r="T13" s="38">
        <v>43951</v>
      </c>
      <c r="U13" s="88" t="s">
        <v>310</v>
      </c>
      <c r="V13" s="78">
        <v>1</v>
      </c>
      <c r="W13" s="57" t="s">
        <v>314</v>
      </c>
      <c r="X13" s="20" t="s">
        <v>142</v>
      </c>
      <c r="Y13" s="64" t="s">
        <v>188</v>
      </c>
      <c r="Z13" s="38">
        <v>44074</v>
      </c>
      <c r="AA13" s="56" t="s">
        <v>414</v>
      </c>
      <c r="AB13" s="57">
        <v>1</v>
      </c>
      <c r="AC13" s="58">
        <f t="shared" si="0"/>
        <v>1</v>
      </c>
      <c r="AD13" s="59">
        <f t="shared" si="1"/>
        <v>1</v>
      </c>
      <c r="AE13" s="59" t="str">
        <f t="shared" si="2"/>
        <v>TERMINADA EXTEMPORANEA</v>
      </c>
      <c r="AF13" s="59" t="b">
        <f t="shared" si="3"/>
        <v>0</v>
      </c>
      <c r="AG13" s="57" t="str">
        <f t="shared" si="4"/>
        <v>TERMINADA EXTEMPORANEA</v>
      </c>
      <c r="AH13" s="56" t="s">
        <v>424</v>
      </c>
      <c r="AI13" s="64" t="s">
        <v>380</v>
      </c>
      <c r="AJ13" s="38"/>
      <c r="AK13" s="61"/>
      <c r="AL13" s="57"/>
      <c r="AM13" s="58"/>
      <c r="AN13" s="62"/>
      <c r="AO13" s="57"/>
      <c r="AP13" s="57"/>
      <c r="AQ13" s="57"/>
      <c r="AR13" s="56"/>
      <c r="AS13" s="64"/>
      <c r="AT13" s="40" t="str">
        <f t="shared" si="5"/>
        <v>CUMPLIDA</v>
      </c>
      <c r="AU13" s="20" t="s">
        <v>415</v>
      </c>
      <c r="AV13" s="31" t="s">
        <v>143</v>
      </c>
      <c r="AW13" s="37"/>
    </row>
    <row r="14" spans="1:49" s="18" customFormat="1" ht="146.25" x14ac:dyDescent="0.25">
      <c r="A14" s="79">
        <v>27</v>
      </c>
      <c r="B14" s="80">
        <v>43370</v>
      </c>
      <c r="C14" s="81" t="s">
        <v>15</v>
      </c>
      <c r="D14" s="81" t="s">
        <v>147</v>
      </c>
      <c r="E14" s="80">
        <v>43370</v>
      </c>
      <c r="F14" s="82" t="s">
        <v>300</v>
      </c>
      <c r="G14" s="34" t="s">
        <v>301</v>
      </c>
      <c r="H14" s="83" t="s">
        <v>302</v>
      </c>
      <c r="I14" s="84" t="s">
        <v>303</v>
      </c>
      <c r="J14" s="82">
        <v>1</v>
      </c>
      <c r="K14" s="81" t="s">
        <v>36</v>
      </c>
      <c r="L14" s="82" t="s">
        <v>158</v>
      </c>
      <c r="M14" s="82" t="s">
        <v>304</v>
      </c>
      <c r="N14" s="25">
        <v>1</v>
      </c>
      <c r="O14" s="85">
        <v>43374</v>
      </c>
      <c r="P14" s="85">
        <v>43733</v>
      </c>
      <c r="Q14" s="86" t="s">
        <v>145</v>
      </c>
      <c r="R14" s="86" t="s">
        <v>44</v>
      </c>
      <c r="S14" s="87" t="s">
        <v>41</v>
      </c>
      <c r="T14" s="38">
        <v>43951</v>
      </c>
      <c r="U14" s="88" t="s">
        <v>311</v>
      </c>
      <c r="V14" s="78">
        <v>1</v>
      </c>
      <c r="W14" s="57" t="s">
        <v>314</v>
      </c>
      <c r="X14" s="20" t="s">
        <v>142</v>
      </c>
      <c r="Y14" s="64" t="s">
        <v>188</v>
      </c>
      <c r="Z14" s="38">
        <v>44074</v>
      </c>
      <c r="AA14" s="56" t="s">
        <v>414</v>
      </c>
      <c r="AB14" s="57">
        <v>1</v>
      </c>
      <c r="AC14" s="58">
        <f t="shared" si="0"/>
        <v>1</v>
      </c>
      <c r="AD14" s="59">
        <f t="shared" si="1"/>
        <v>1</v>
      </c>
      <c r="AE14" s="59" t="str">
        <f t="shared" si="2"/>
        <v>TERMINADA EXTEMPORANEA</v>
      </c>
      <c r="AF14" s="59" t="b">
        <f t="shared" si="3"/>
        <v>0</v>
      </c>
      <c r="AG14" s="57" t="str">
        <f t="shared" si="4"/>
        <v>TERMINADA EXTEMPORANEA</v>
      </c>
      <c r="AH14" s="56" t="s">
        <v>424</v>
      </c>
      <c r="AI14" s="64" t="s">
        <v>380</v>
      </c>
      <c r="AJ14" s="38"/>
      <c r="AK14" s="61"/>
      <c r="AL14" s="57"/>
      <c r="AM14" s="58"/>
      <c r="AN14" s="62"/>
      <c r="AO14" s="57"/>
      <c r="AP14" s="57"/>
      <c r="AQ14" s="57"/>
      <c r="AR14" s="56"/>
      <c r="AS14" s="64"/>
      <c r="AT14" s="40" t="str">
        <f t="shared" si="5"/>
        <v>CUMPLIDA</v>
      </c>
      <c r="AU14" s="20" t="s">
        <v>415</v>
      </c>
      <c r="AV14" s="31" t="s">
        <v>143</v>
      </c>
      <c r="AW14" s="37"/>
    </row>
    <row r="15" spans="1:49" s="18" customFormat="1" ht="90" x14ac:dyDescent="0.25">
      <c r="A15" s="79">
        <v>28</v>
      </c>
      <c r="B15" s="80">
        <v>43370</v>
      </c>
      <c r="C15" s="81" t="s">
        <v>15</v>
      </c>
      <c r="D15" s="81" t="s">
        <v>147</v>
      </c>
      <c r="E15" s="80">
        <v>43370</v>
      </c>
      <c r="F15" s="82" t="s">
        <v>300</v>
      </c>
      <c r="G15" s="34" t="s">
        <v>301</v>
      </c>
      <c r="H15" s="83" t="s">
        <v>305</v>
      </c>
      <c r="I15" s="84" t="s">
        <v>306</v>
      </c>
      <c r="J15" s="82">
        <v>1</v>
      </c>
      <c r="K15" s="81" t="s">
        <v>36</v>
      </c>
      <c r="L15" s="82" t="s">
        <v>158</v>
      </c>
      <c r="M15" s="82" t="s">
        <v>307</v>
      </c>
      <c r="N15" s="25">
        <v>1</v>
      </c>
      <c r="O15" s="85">
        <v>43374</v>
      </c>
      <c r="P15" s="85">
        <v>43733</v>
      </c>
      <c r="Q15" s="86" t="s">
        <v>145</v>
      </c>
      <c r="R15" s="86" t="s">
        <v>44</v>
      </c>
      <c r="S15" s="87" t="s">
        <v>41</v>
      </c>
      <c r="T15" s="38">
        <v>43951</v>
      </c>
      <c r="U15" s="88" t="s">
        <v>312</v>
      </c>
      <c r="V15" s="78">
        <v>1</v>
      </c>
      <c r="W15" s="57" t="s">
        <v>314</v>
      </c>
      <c r="X15" s="20" t="s">
        <v>142</v>
      </c>
      <c r="Y15" s="64" t="s">
        <v>188</v>
      </c>
      <c r="Z15" s="38">
        <v>44074</v>
      </c>
      <c r="AA15" s="56" t="s">
        <v>414</v>
      </c>
      <c r="AB15" s="57">
        <v>1</v>
      </c>
      <c r="AC15" s="58">
        <f t="shared" si="0"/>
        <v>1</v>
      </c>
      <c r="AD15" s="59">
        <f t="shared" si="1"/>
        <v>1</v>
      </c>
      <c r="AE15" s="59" t="str">
        <f t="shared" si="2"/>
        <v>TERMINADA EXTEMPORANEA</v>
      </c>
      <c r="AF15" s="59" t="b">
        <f t="shared" si="3"/>
        <v>0</v>
      </c>
      <c r="AG15" s="57" t="str">
        <f t="shared" si="4"/>
        <v>TERMINADA EXTEMPORANEA</v>
      </c>
      <c r="AH15" s="56" t="s">
        <v>424</v>
      </c>
      <c r="AI15" s="64" t="s">
        <v>380</v>
      </c>
      <c r="AJ15" s="38"/>
      <c r="AK15" s="61"/>
      <c r="AL15" s="57"/>
      <c r="AM15" s="58"/>
      <c r="AN15" s="62"/>
      <c r="AO15" s="57"/>
      <c r="AP15" s="57"/>
      <c r="AQ15" s="57"/>
      <c r="AR15" s="56"/>
      <c r="AS15" s="64"/>
      <c r="AT15" s="40" t="str">
        <f t="shared" si="5"/>
        <v>CUMPLIDA</v>
      </c>
      <c r="AU15" s="20" t="s">
        <v>415</v>
      </c>
      <c r="AV15" s="31" t="s">
        <v>143</v>
      </c>
      <c r="AW15" s="37"/>
    </row>
    <row r="16" spans="1:49" s="18" customFormat="1" ht="123.75" x14ac:dyDescent="0.25">
      <c r="A16" s="79">
        <v>30</v>
      </c>
      <c r="B16" s="80">
        <v>43370</v>
      </c>
      <c r="C16" s="81" t="s">
        <v>15</v>
      </c>
      <c r="D16" s="81" t="s">
        <v>147</v>
      </c>
      <c r="E16" s="80">
        <v>43370</v>
      </c>
      <c r="F16" s="82" t="s">
        <v>148</v>
      </c>
      <c r="G16" s="34" t="s">
        <v>169</v>
      </c>
      <c r="H16" s="83" t="s">
        <v>152</v>
      </c>
      <c r="I16" s="84" t="s">
        <v>308</v>
      </c>
      <c r="J16" s="82">
        <v>1</v>
      </c>
      <c r="K16" s="81" t="s">
        <v>36</v>
      </c>
      <c r="L16" s="82" t="s">
        <v>158</v>
      </c>
      <c r="M16" s="82" t="s">
        <v>309</v>
      </c>
      <c r="N16" s="25">
        <v>1</v>
      </c>
      <c r="O16" s="85">
        <v>43374</v>
      </c>
      <c r="P16" s="85">
        <v>43733</v>
      </c>
      <c r="Q16" s="86" t="s">
        <v>145</v>
      </c>
      <c r="R16" s="86" t="s">
        <v>44</v>
      </c>
      <c r="S16" s="87" t="s">
        <v>41</v>
      </c>
      <c r="T16" s="38">
        <v>43951</v>
      </c>
      <c r="U16" s="88" t="s">
        <v>313</v>
      </c>
      <c r="V16" s="78">
        <v>1</v>
      </c>
      <c r="W16" s="57" t="s">
        <v>314</v>
      </c>
      <c r="X16" s="20" t="s">
        <v>142</v>
      </c>
      <c r="Y16" s="64" t="s">
        <v>188</v>
      </c>
      <c r="Z16" s="38">
        <v>44074</v>
      </c>
      <c r="AA16" s="56" t="s">
        <v>414</v>
      </c>
      <c r="AB16" s="57">
        <v>1</v>
      </c>
      <c r="AC16" s="58">
        <f t="shared" si="0"/>
        <v>1</v>
      </c>
      <c r="AD16" s="59">
        <f t="shared" si="1"/>
        <v>1</v>
      </c>
      <c r="AE16" s="59" t="str">
        <f t="shared" si="2"/>
        <v>TERMINADA EXTEMPORANEA</v>
      </c>
      <c r="AF16" s="59" t="b">
        <f t="shared" si="3"/>
        <v>0</v>
      </c>
      <c r="AG16" s="57" t="str">
        <f t="shared" si="4"/>
        <v>TERMINADA EXTEMPORANEA</v>
      </c>
      <c r="AH16" s="56" t="s">
        <v>424</v>
      </c>
      <c r="AI16" s="64" t="s">
        <v>380</v>
      </c>
      <c r="AJ16" s="38"/>
      <c r="AK16" s="61"/>
      <c r="AL16" s="57"/>
      <c r="AM16" s="58"/>
      <c r="AN16" s="62"/>
      <c r="AO16" s="57"/>
      <c r="AP16" s="57"/>
      <c r="AQ16" s="57"/>
      <c r="AR16" s="56"/>
      <c r="AS16" s="64"/>
      <c r="AT16" s="40" t="str">
        <f t="shared" si="5"/>
        <v>CUMPLIDA</v>
      </c>
      <c r="AU16" s="20" t="s">
        <v>415</v>
      </c>
      <c r="AV16" s="31" t="s">
        <v>143</v>
      </c>
      <c r="AW16" s="37"/>
    </row>
    <row r="17" spans="1:49" s="19" customFormat="1" ht="202.5" x14ac:dyDescent="0.25">
      <c r="A17" s="33">
        <v>31</v>
      </c>
      <c r="B17" s="23">
        <v>43370</v>
      </c>
      <c r="C17" s="20" t="s">
        <v>15</v>
      </c>
      <c r="D17" s="20" t="s">
        <v>147</v>
      </c>
      <c r="E17" s="23">
        <v>43370</v>
      </c>
      <c r="F17" s="24" t="s">
        <v>148</v>
      </c>
      <c r="G17" s="34" t="s">
        <v>169</v>
      </c>
      <c r="H17" s="36" t="s">
        <v>152</v>
      </c>
      <c r="I17" s="27" t="s">
        <v>155</v>
      </c>
      <c r="J17" s="24">
        <v>1</v>
      </c>
      <c r="K17" s="21" t="s">
        <v>36</v>
      </c>
      <c r="L17" s="24" t="s">
        <v>158</v>
      </c>
      <c r="M17" s="24" t="s">
        <v>161</v>
      </c>
      <c r="N17" s="25">
        <v>0.9</v>
      </c>
      <c r="O17" s="26">
        <v>43374</v>
      </c>
      <c r="P17" s="26">
        <v>43733</v>
      </c>
      <c r="Q17" s="31" t="s">
        <v>145</v>
      </c>
      <c r="R17" s="31" t="s">
        <v>44</v>
      </c>
      <c r="S17" s="37" t="s">
        <v>41</v>
      </c>
      <c r="T17" s="38">
        <v>43951</v>
      </c>
      <c r="U17" s="60" t="s">
        <v>276</v>
      </c>
      <c r="V17" s="78">
        <v>0.56000000000000005</v>
      </c>
      <c r="W17" s="57" t="s">
        <v>262</v>
      </c>
      <c r="X17" s="57"/>
      <c r="Y17" s="64" t="s">
        <v>188</v>
      </c>
      <c r="Z17" s="38">
        <v>44074</v>
      </c>
      <c r="AA17" s="90" t="s">
        <v>401</v>
      </c>
      <c r="AB17" s="57">
        <v>0.5</v>
      </c>
      <c r="AC17" s="58">
        <f>IF(AB17="","",IF(OR(J17=0,J17="",Z17=""),"",AB17/J17))</f>
        <v>0.5</v>
      </c>
      <c r="AD17" s="59">
        <f>IF(OR(N17="",AC17=""),"",IF(OR(N17=0,AC17=0),0,IF(AC17*100%/N17&gt;100%,100%,(AC17*100%)/N17)))</f>
        <v>0.55555555555555558</v>
      </c>
      <c r="AE17" s="59" t="str">
        <f>IF(AB17="","",IF(Z17&gt;P17,IF(AD17&lt;100%,"INCUMPLIDA",IF(AD17=100%,"TERMINADA EXTEMPORANEA"))))</f>
        <v>INCUMPLIDA</v>
      </c>
      <c r="AF17" s="59" t="b">
        <f>IF(AB17="","",IF(Z17&lt;P17,IF(AD17=0%,"SIN INICIAR",IF(AD17=100%,"TERMINADA",IF(AD17&gt;0%,"EN PROCESO",IF(AD17&lt;0%,"INCUMPLIDA"))))))</f>
        <v>0</v>
      </c>
      <c r="AG17" s="57" t="str">
        <f>IF(AB17="","",IF(Z17&lt;P17,AF17,IF(Z17&gt;=P17,AE17)))</f>
        <v>INCUMPLIDA</v>
      </c>
      <c r="AH17" s="60" t="s">
        <v>405</v>
      </c>
      <c r="AI17" s="64" t="s">
        <v>188</v>
      </c>
      <c r="AJ17" s="38"/>
      <c r="AK17" s="61"/>
      <c r="AL17" s="57"/>
      <c r="AM17" s="58" t="str">
        <f t="shared" ref="AM17:AM57" si="6">IF(AL17="","",IF(OR(J17=0,J17="",AJ17=""""),"",AL17/J17))</f>
        <v/>
      </c>
      <c r="AN17" s="62" t="str">
        <f t="shared" ref="AN17:AN57" si="7">IF(OR(N17="",AM17=""),"",IF(OR(N17=0,AM17=0),0,IF((AM17*100%)/N17&gt;100%,100%,(AM17*100%)/N17)))</f>
        <v/>
      </c>
      <c r="AO17" s="57" t="str">
        <f t="shared" ref="AO17:AO57" si="8">IF(AL17="","",IF(AJ17&gt;P17,IF(AN17&lt;100%,"INCUMPLIDA",IF(AN17=100%,"TERMINADA EXTEMPORÁNEA"))))</f>
        <v/>
      </c>
      <c r="AP17" s="57" t="str">
        <f t="shared" ref="AP17:AP57" si="9">IF(AL17="","",IF(AJ17&lt;P17,IF(AN17=0%,"SIN INICIAR",IF(AN17=100%,"TERMINADA",IF(AN17&gt;0%,"EN PROCESO",IF(AN17&lt;0%,"INCUMPLIDA"))))))</f>
        <v/>
      </c>
      <c r="AQ17" s="57" t="str">
        <f t="shared" ref="AQ17:AQ57" si="10">IF(AL17="","",IF(AJ17&lt;P17,AP17,IF(AJ17&gt;P17,AO17)))</f>
        <v/>
      </c>
      <c r="AR17" s="56"/>
      <c r="AS17" s="64"/>
      <c r="AT17" s="40" t="str">
        <f t="shared" si="5"/>
        <v>PENDIENTE</v>
      </c>
      <c r="AU17" s="31"/>
      <c r="AV17" s="31"/>
      <c r="AW17" s="37"/>
    </row>
    <row r="18" spans="1:49" s="19" customFormat="1" ht="123.75" x14ac:dyDescent="0.25">
      <c r="A18" s="79">
        <v>33</v>
      </c>
      <c r="B18" s="80">
        <v>43370</v>
      </c>
      <c r="C18" s="81" t="s">
        <v>15</v>
      </c>
      <c r="D18" s="81" t="s">
        <v>147</v>
      </c>
      <c r="E18" s="80">
        <v>43370</v>
      </c>
      <c r="F18" s="82" t="s">
        <v>149</v>
      </c>
      <c r="G18" s="34" t="s">
        <v>170</v>
      </c>
      <c r="H18" s="83" t="s">
        <v>152</v>
      </c>
      <c r="I18" s="84" t="s">
        <v>308</v>
      </c>
      <c r="J18" s="82">
        <v>1</v>
      </c>
      <c r="K18" s="81" t="s">
        <v>36</v>
      </c>
      <c r="L18" s="82" t="s">
        <v>158</v>
      </c>
      <c r="M18" s="82" t="s">
        <v>309</v>
      </c>
      <c r="N18" s="25">
        <v>1</v>
      </c>
      <c r="O18" s="85">
        <v>43374</v>
      </c>
      <c r="P18" s="85">
        <v>43733</v>
      </c>
      <c r="Q18" s="86" t="s">
        <v>145</v>
      </c>
      <c r="R18" s="86" t="s">
        <v>44</v>
      </c>
      <c r="S18" s="87" t="s">
        <v>41</v>
      </c>
      <c r="T18" s="38">
        <v>43951</v>
      </c>
      <c r="U18" s="88" t="s">
        <v>315</v>
      </c>
      <c r="V18" s="78">
        <v>1</v>
      </c>
      <c r="W18" s="57" t="s">
        <v>314</v>
      </c>
      <c r="X18" s="20" t="s">
        <v>142</v>
      </c>
      <c r="Y18" s="64" t="s">
        <v>188</v>
      </c>
      <c r="Z18" s="38">
        <v>44074</v>
      </c>
      <c r="AA18" s="56" t="s">
        <v>414</v>
      </c>
      <c r="AB18" s="57">
        <v>1</v>
      </c>
      <c r="AC18" s="58">
        <f>IF(AB18="","",IF(OR(J18=0,J18="",Z18=""),"",AB18/J18))</f>
        <v>1</v>
      </c>
      <c r="AD18" s="59">
        <f>IF(OR(N18="",AC18=""),"",IF(OR(N18=0,AC18=0),0,IF(AC18*100%/N18&gt;100%,100%,(AC18*100%)/N18)))</f>
        <v>1</v>
      </c>
      <c r="AE18" s="59" t="str">
        <f>IF(AB18="","",IF(Z18&gt;P18,IF(AD18&lt;100%,"INCUMPLIDA",IF(AD18=100%,"TERMINADA EXTEMPORANEA"))))</f>
        <v>TERMINADA EXTEMPORANEA</v>
      </c>
      <c r="AF18" s="59" t="b">
        <f>IF(AB18="","",IF(Z18&lt;P18,IF(AD18=0%,"SIN INICIAR",IF(AD18=100%,"TERMINADA",IF(AD18&gt;0%,"EN PROCESO",IF(AD18&lt;0%,"INCUMPLIDA"))))))</f>
        <v>0</v>
      </c>
      <c r="AG18" s="57" t="str">
        <f>IF(AB18="","",IF(Z18&lt;P18,AF18,IF(Z18&gt;=P18,AE18)))</f>
        <v>TERMINADA EXTEMPORANEA</v>
      </c>
      <c r="AH18" s="56" t="s">
        <v>424</v>
      </c>
      <c r="AI18" s="64" t="s">
        <v>380</v>
      </c>
      <c r="AJ18" s="38"/>
      <c r="AK18" s="61"/>
      <c r="AL18" s="57"/>
      <c r="AM18" s="58"/>
      <c r="AN18" s="62"/>
      <c r="AO18" s="57"/>
      <c r="AP18" s="57"/>
      <c r="AQ18" s="57"/>
      <c r="AR18" s="56"/>
      <c r="AS18" s="64"/>
      <c r="AT18" s="40" t="str">
        <f t="shared" si="5"/>
        <v>CUMPLIDA</v>
      </c>
      <c r="AU18" s="20" t="s">
        <v>415</v>
      </c>
      <c r="AV18" s="31" t="s">
        <v>143</v>
      </c>
      <c r="AW18" s="37"/>
    </row>
    <row r="19" spans="1:49" s="19" customFormat="1" ht="202.5" x14ac:dyDescent="0.25">
      <c r="A19" s="33">
        <v>34</v>
      </c>
      <c r="B19" s="23">
        <v>43370</v>
      </c>
      <c r="C19" s="20" t="s">
        <v>15</v>
      </c>
      <c r="D19" s="20" t="s">
        <v>147</v>
      </c>
      <c r="E19" s="23">
        <v>43370</v>
      </c>
      <c r="F19" s="24" t="s">
        <v>149</v>
      </c>
      <c r="G19" s="34" t="s">
        <v>170</v>
      </c>
      <c r="H19" s="36" t="s">
        <v>152</v>
      </c>
      <c r="I19" s="27" t="s">
        <v>155</v>
      </c>
      <c r="J19" s="24">
        <v>1</v>
      </c>
      <c r="K19" s="21" t="s">
        <v>36</v>
      </c>
      <c r="L19" s="24" t="s">
        <v>158</v>
      </c>
      <c r="M19" s="24" t="s">
        <v>161</v>
      </c>
      <c r="N19" s="25">
        <v>0.9</v>
      </c>
      <c r="O19" s="26">
        <v>43374</v>
      </c>
      <c r="P19" s="26">
        <v>43733</v>
      </c>
      <c r="Q19" s="31" t="s">
        <v>145</v>
      </c>
      <c r="R19" s="31" t="s">
        <v>44</v>
      </c>
      <c r="S19" s="37" t="s">
        <v>41</v>
      </c>
      <c r="T19" s="38">
        <v>43951</v>
      </c>
      <c r="U19" s="60" t="s">
        <v>276</v>
      </c>
      <c r="V19" s="78">
        <v>0.56000000000000005</v>
      </c>
      <c r="W19" s="57" t="s">
        <v>262</v>
      </c>
      <c r="X19" s="57"/>
      <c r="Y19" s="64" t="s">
        <v>188</v>
      </c>
      <c r="Z19" s="38">
        <v>44074</v>
      </c>
      <c r="AA19" s="90" t="s">
        <v>401</v>
      </c>
      <c r="AB19" s="57">
        <v>0.5</v>
      </c>
      <c r="AC19" s="58">
        <f t="shared" ref="AC19:AC23" si="11">IF(AB19="","",IF(OR(J19=0,J19="",Z19=""),"",AB19/J19))</f>
        <v>0.5</v>
      </c>
      <c r="AD19" s="59">
        <f t="shared" ref="AD19:AD23" si="12">IF(OR(N19="",AC19=""),"",IF(OR(N19=0,AC19=0),0,IF(AC19*100%/N19&gt;100%,100%,(AC19*100%)/N19)))</f>
        <v>0.55555555555555558</v>
      </c>
      <c r="AE19" s="59" t="str">
        <f t="shared" ref="AE19:AE22" si="13">IF(AB19="","",IF(Z19&gt;P19,IF(AD19&lt;100%,"INCUMPLIDA",IF(AD19=100%,"TERMINADA EXTEMPORANEA"))))</f>
        <v>INCUMPLIDA</v>
      </c>
      <c r="AF19" s="59" t="b">
        <f t="shared" ref="AF19:AF22" si="14">IF(AB19="","",IF(Z19&lt;P19,IF(AD19=0%,"SIN INICIAR",IF(AD19=100%,"TERMINADA",IF(AD19&gt;0%,"EN PROCESO",IF(AD19&lt;0%,"INCUMPLIDA"))))))</f>
        <v>0</v>
      </c>
      <c r="AG19" s="57" t="str">
        <f t="shared" ref="AG19:AG22" si="15">IF(AB19="","",IF(Z19&lt;P19,AF19,IF(Z19&gt;=P19,AE19)))</f>
        <v>INCUMPLIDA</v>
      </c>
      <c r="AH19" s="60" t="s">
        <v>405</v>
      </c>
      <c r="AI19" s="64" t="s">
        <v>188</v>
      </c>
      <c r="AJ19" s="38"/>
      <c r="AK19" s="61"/>
      <c r="AL19" s="57"/>
      <c r="AM19" s="58" t="str">
        <f t="shared" si="6"/>
        <v/>
      </c>
      <c r="AN19" s="62" t="str">
        <f t="shared" si="7"/>
        <v/>
      </c>
      <c r="AO19" s="57" t="str">
        <f t="shared" si="8"/>
        <v/>
      </c>
      <c r="AP19" s="57" t="str">
        <f t="shared" si="9"/>
        <v/>
      </c>
      <c r="AQ19" s="57" t="str">
        <f t="shared" si="10"/>
        <v/>
      </c>
      <c r="AR19" s="56"/>
      <c r="AS19" s="64"/>
      <c r="AT19" s="40" t="str">
        <f t="shared" si="5"/>
        <v>PENDIENTE</v>
      </c>
      <c r="AU19" s="31"/>
      <c r="AV19" s="31"/>
      <c r="AW19" s="37"/>
    </row>
    <row r="20" spans="1:49" s="19" customFormat="1" ht="101.25" x14ac:dyDescent="0.25">
      <c r="A20" s="79">
        <v>43</v>
      </c>
      <c r="B20" s="80">
        <v>43370</v>
      </c>
      <c r="C20" s="81" t="s">
        <v>15</v>
      </c>
      <c r="D20" s="81" t="s">
        <v>147</v>
      </c>
      <c r="E20" s="80">
        <v>43370</v>
      </c>
      <c r="F20" s="82" t="s">
        <v>316</v>
      </c>
      <c r="G20" s="34" t="s">
        <v>317</v>
      </c>
      <c r="H20" s="83" t="s">
        <v>318</v>
      </c>
      <c r="I20" s="84" t="s">
        <v>291</v>
      </c>
      <c r="J20" s="82">
        <v>3</v>
      </c>
      <c r="K20" s="81" t="s">
        <v>36</v>
      </c>
      <c r="L20" s="82" t="s">
        <v>319</v>
      </c>
      <c r="M20" s="82" t="s">
        <v>292</v>
      </c>
      <c r="N20" s="25">
        <v>1</v>
      </c>
      <c r="O20" s="85">
        <v>43374</v>
      </c>
      <c r="P20" s="85">
        <v>43733</v>
      </c>
      <c r="Q20" s="86" t="s">
        <v>145</v>
      </c>
      <c r="R20" s="86" t="s">
        <v>44</v>
      </c>
      <c r="S20" s="87" t="s">
        <v>41</v>
      </c>
      <c r="T20" s="38">
        <v>43951</v>
      </c>
      <c r="U20" s="88" t="s">
        <v>310</v>
      </c>
      <c r="V20" s="78">
        <v>1</v>
      </c>
      <c r="W20" s="57" t="s">
        <v>314</v>
      </c>
      <c r="X20" s="20" t="s">
        <v>142</v>
      </c>
      <c r="Y20" s="64" t="s">
        <v>188</v>
      </c>
      <c r="Z20" s="38">
        <v>44074</v>
      </c>
      <c r="AA20" s="56" t="s">
        <v>414</v>
      </c>
      <c r="AB20" s="57">
        <v>3</v>
      </c>
      <c r="AC20" s="58">
        <f t="shared" ref="AC20:AC21" si="16">IF(AB20="","",IF(OR(J20=0,J20="",Z20=""),"",AB20/J20))</f>
        <v>1</v>
      </c>
      <c r="AD20" s="59">
        <f t="shared" ref="AD20:AD21" si="17">IF(OR(N20="",AC20=""),"",IF(OR(N20=0,AC20=0),0,IF(AC20*100%/N20&gt;100%,100%,(AC20*100%)/N20)))</f>
        <v>1</v>
      </c>
      <c r="AE20" s="59" t="str">
        <f t="shared" ref="AE20" si="18">IF(AB20="","",IF(Z20&gt;P20,IF(AD20&lt;100%,"INCUMPLIDA",IF(AD20=100%,"TERMINADA EXTEMPORANEA"))))</f>
        <v>TERMINADA EXTEMPORANEA</v>
      </c>
      <c r="AF20" s="59" t="b">
        <f t="shared" ref="AF20" si="19">IF(AB20="","",IF(Z20&lt;P20,IF(AD20=0%,"SIN INICIAR",IF(AD20=100%,"TERMINADA",IF(AD20&gt;0%,"EN PROCESO",IF(AD20&lt;0%,"INCUMPLIDA"))))))</f>
        <v>0</v>
      </c>
      <c r="AG20" s="57" t="str">
        <f t="shared" ref="AG20" si="20">IF(AB20="","",IF(Z20&lt;P20,AF20,IF(Z20&gt;=P20,AE20)))</f>
        <v>TERMINADA EXTEMPORANEA</v>
      </c>
      <c r="AH20" s="56" t="s">
        <v>424</v>
      </c>
      <c r="AI20" s="64" t="s">
        <v>380</v>
      </c>
      <c r="AJ20" s="38"/>
      <c r="AK20" s="61"/>
      <c r="AL20" s="57"/>
      <c r="AM20" s="58"/>
      <c r="AN20" s="62"/>
      <c r="AO20" s="57"/>
      <c r="AP20" s="57"/>
      <c r="AQ20" s="57"/>
      <c r="AR20" s="56"/>
      <c r="AS20" s="64"/>
      <c r="AT20" s="40" t="str">
        <f t="shared" si="5"/>
        <v>CUMPLIDA</v>
      </c>
      <c r="AU20" s="20" t="s">
        <v>415</v>
      </c>
      <c r="AV20" s="31" t="s">
        <v>143</v>
      </c>
      <c r="AW20" s="37"/>
    </row>
    <row r="21" spans="1:49" s="19" customFormat="1" ht="78.75" x14ac:dyDescent="0.25">
      <c r="A21" s="79">
        <v>50</v>
      </c>
      <c r="B21" s="80">
        <v>43370</v>
      </c>
      <c r="C21" s="81" t="s">
        <v>15</v>
      </c>
      <c r="D21" s="81" t="s">
        <v>147</v>
      </c>
      <c r="E21" s="80">
        <v>43370</v>
      </c>
      <c r="F21" s="82" t="s">
        <v>320</v>
      </c>
      <c r="G21" s="34" t="s">
        <v>321</v>
      </c>
      <c r="H21" s="83" t="s">
        <v>322</v>
      </c>
      <c r="I21" s="84" t="s">
        <v>323</v>
      </c>
      <c r="J21" s="82">
        <v>1</v>
      </c>
      <c r="K21" s="81" t="s">
        <v>36</v>
      </c>
      <c r="L21" s="82" t="s">
        <v>324</v>
      </c>
      <c r="M21" s="82" t="s">
        <v>325</v>
      </c>
      <c r="N21" s="25">
        <v>0.9</v>
      </c>
      <c r="O21" s="85">
        <v>43374</v>
      </c>
      <c r="P21" s="85">
        <v>43733</v>
      </c>
      <c r="Q21" s="86" t="s">
        <v>164</v>
      </c>
      <c r="R21" s="81" t="s">
        <v>167</v>
      </c>
      <c r="S21" s="89" t="s">
        <v>167</v>
      </c>
      <c r="T21" s="38">
        <v>43951</v>
      </c>
      <c r="U21" s="90" t="s">
        <v>373</v>
      </c>
      <c r="V21" s="78">
        <v>1</v>
      </c>
      <c r="W21" s="43" t="s">
        <v>286</v>
      </c>
      <c r="X21" s="20" t="s">
        <v>142</v>
      </c>
      <c r="Y21" s="64" t="s">
        <v>146</v>
      </c>
      <c r="Z21" s="38">
        <v>44074</v>
      </c>
      <c r="AA21" s="56" t="s">
        <v>414</v>
      </c>
      <c r="AB21" s="57">
        <v>1</v>
      </c>
      <c r="AC21" s="58">
        <f t="shared" si="16"/>
        <v>1</v>
      </c>
      <c r="AD21" s="59">
        <f t="shared" si="17"/>
        <v>1</v>
      </c>
      <c r="AE21" s="59" t="b">
        <f>IF(AB21="","",IF(Z21&lt;P21,IF(AD21&lt;100%,"INCUMPLIDA",IF(AD21=100%,"TERMINADA EXTEMPORANEA"))))</f>
        <v>0</v>
      </c>
      <c r="AF21" s="59" t="str">
        <f>IF(AB21="","",IF(Z21&gt;P21,IF(AD21=0%,"SIN INICIAR",IF(AD21=100%,"TERMINADA",IF(AD21&gt;0%,"EN PROCESO",IF(AD21&lt;0%,"INCUMPLIDA"))))))</f>
        <v>TERMINADA</v>
      </c>
      <c r="AG21" s="57" t="str">
        <f>IF(AB21="","",IF(Z21&gt;P21,AF21,IF(Z21&lt;P21,AE21)))</f>
        <v>TERMINADA</v>
      </c>
      <c r="AH21" s="56" t="s">
        <v>424</v>
      </c>
      <c r="AI21" s="64" t="s">
        <v>380</v>
      </c>
      <c r="AJ21" s="38"/>
      <c r="AK21" s="61"/>
      <c r="AL21" s="57"/>
      <c r="AM21" s="58"/>
      <c r="AN21" s="62"/>
      <c r="AO21" s="57"/>
      <c r="AP21" s="57"/>
      <c r="AQ21" s="57"/>
      <c r="AR21" s="56"/>
      <c r="AS21" s="64"/>
      <c r="AT21" s="40" t="str">
        <f t="shared" si="5"/>
        <v>CUMPLIDA</v>
      </c>
      <c r="AU21" s="20" t="s">
        <v>415</v>
      </c>
      <c r="AV21" s="31" t="s">
        <v>143</v>
      </c>
      <c r="AW21" s="37"/>
    </row>
    <row r="22" spans="1:49" s="19" customFormat="1" ht="225" x14ac:dyDescent="0.25">
      <c r="A22" s="33">
        <v>52</v>
      </c>
      <c r="B22" s="23">
        <v>43370</v>
      </c>
      <c r="C22" s="20" t="s">
        <v>15</v>
      </c>
      <c r="D22" s="20" t="s">
        <v>147</v>
      </c>
      <c r="E22" s="23">
        <v>43370</v>
      </c>
      <c r="F22" s="24" t="s">
        <v>150</v>
      </c>
      <c r="G22" s="35" t="s">
        <v>171</v>
      </c>
      <c r="H22" s="36" t="s">
        <v>153</v>
      </c>
      <c r="I22" s="27" t="s">
        <v>156</v>
      </c>
      <c r="J22" s="24">
        <v>1</v>
      </c>
      <c r="K22" s="21" t="s">
        <v>36</v>
      </c>
      <c r="L22" s="24" t="s">
        <v>159</v>
      </c>
      <c r="M22" s="24" t="s">
        <v>162</v>
      </c>
      <c r="N22" s="25">
        <v>0.9</v>
      </c>
      <c r="O22" s="26">
        <v>43374</v>
      </c>
      <c r="P22" s="26">
        <v>43733</v>
      </c>
      <c r="Q22" s="31" t="s">
        <v>164</v>
      </c>
      <c r="R22" s="20" t="s">
        <v>167</v>
      </c>
      <c r="S22" s="35" t="s">
        <v>167</v>
      </c>
      <c r="T22" s="38">
        <v>43951</v>
      </c>
      <c r="U22" s="56" t="s">
        <v>267</v>
      </c>
      <c r="V22" s="78">
        <v>0</v>
      </c>
      <c r="W22" s="57" t="s">
        <v>262</v>
      </c>
      <c r="X22" s="57"/>
      <c r="Y22" s="64" t="s">
        <v>146</v>
      </c>
      <c r="Z22" s="38">
        <v>44074</v>
      </c>
      <c r="AA22" s="56" t="s">
        <v>381</v>
      </c>
      <c r="AB22" s="57">
        <v>1</v>
      </c>
      <c r="AC22" s="58">
        <f t="shared" si="11"/>
        <v>1</v>
      </c>
      <c r="AD22" s="59">
        <f t="shared" si="12"/>
        <v>1</v>
      </c>
      <c r="AE22" s="59" t="str">
        <f t="shared" si="13"/>
        <v>TERMINADA EXTEMPORANEA</v>
      </c>
      <c r="AF22" s="59" t="b">
        <f t="shared" si="14"/>
        <v>0</v>
      </c>
      <c r="AG22" s="57" t="str">
        <f t="shared" si="15"/>
        <v>TERMINADA EXTEMPORANEA</v>
      </c>
      <c r="AH22" s="60" t="s">
        <v>383</v>
      </c>
      <c r="AI22" s="64" t="s">
        <v>380</v>
      </c>
      <c r="AJ22" s="38"/>
      <c r="AK22" s="56"/>
      <c r="AL22" s="57"/>
      <c r="AM22" s="58" t="str">
        <f t="shared" si="6"/>
        <v/>
      </c>
      <c r="AN22" s="62" t="str">
        <f t="shared" si="7"/>
        <v/>
      </c>
      <c r="AO22" s="57" t="str">
        <f t="shared" si="8"/>
        <v/>
      </c>
      <c r="AP22" s="57" t="str">
        <f t="shared" si="9"/>
        <v/>
      </c>
      <c r="AQ22" s="57" t="str">
        <f t="shared" si="10"/>
        <v/>
      </c>
      <c r="AR22" s="56"/>
      <c r="AS22" s="64"/>
      <c r="AT22" s="40" t="str">
        <f t="shared" si="5"/>
        <v>CUMPLIDA</v>
      </c>
      <c r="AU22" s="20" t="s">
        <v>382</v>
      </c>
      <c r="AV22" s="31" t="s">
        <v>143</v>
      </c>
      <c r="AW22" s="37" t="s">
        <v>425</v>
      </c>
    </row>
    <row r="23" spans="1:49" s="19" customFormat="1" ht="78.75" x14ac:dyDescent="0.25">
      <c r="A23" s="79">
        <v>54</v>
      </c>
      <c r="B23" s="80">
        <v>43370</v>
      </c>
      <c r="C23" s="81" t="s">
        <v>15</v>
      </c>
      <c r="D23" s="81" t="s">
        <v>147</v>
      </c>
      <c r="E23" s="80">
        <v>43370</v>
      </c>
      <c r="F23" s="82" t="s">
        <v>326</v>
      </c>
      <c r="G23" s="89" t="s">
        <v>327</v>
      </c>
      <c r="H23" s="83" t="s">
        <v>328</v>
      </c>
      <c r="I23" s="84" t="s">
        <v>329</v>
      </c>
      <c r="J23" s="82">
        <v>1</v>
      </c>
      <c r="K23" s="81" t="s">
        <v>36</v>
      </c>
      <c r="L23" s="82" t="s">
        <v>330</v>
      </c>
      <c r="M23" s="82" t="s">
        <v>325</v>
      </c>
      <c r="N23" s="25">
        <v>1</v>
      </c>
      <c r="O23" s="85">
        <v>43374</v>
      </c>
      <c r="P23" s="85">
        <v>43733</v>
      </c>
      <c r="Q23" s="86" t="s">
        <v>164</v>
      </c>
      <c r="R23" s="81" t="s">
        <v>167</v>
      </c>
      <c r="S23" s="89" t="s">
        <v>167</v>
      </c>
      <c r="T23" s="38">
        <v>43951</v>
      </c>
      <c r="U23" s="90" t="s">
        <v>374</v>
      </c>
      <c r="V23" s="78">
        <v>1</v>
      </c>
      <c r="W23" s="43" t="s">
        <v>286</v>
      </c>
      <c r="X23" s="20" t="s">
        <v>142</v>
      </c>
      <c r="Y23" s="64" t="s">
        <v>146</v>
      </c>
      <c r="Z23" s="38">
        <v>44074</v>
      </c>
      <c r="AA23" s="56" t="s">
        <v>414</v>
      </c>
      <c r="AB23" s="57">
        <v>1</v>
      </c>
      <c r="AC23" s="58">
        <f t="shared" si="11"/>
        <v>1</v>
      </c>
      <c r="AD23" s="59">
        <f t="shared" si="12"/>
        <v>1</v>
      </c>
      <c r="AE23" s="59" t="b">
        <f>IF(AB23="","",IF(Z23&lt;P23,IF(AD23&lt;100%,"INCUMPLIDA",IF(AD23=100%,"TERMINADA EXTEMPORANEA"))))</f>
        <v>0</v>
      </c>
      <c r="AF23" s="59" t="str">
        <f>IF(AB23="","",IF(Z23&gt;P23,IF(AD23=0%,"SIN INICIAR",IF(AD23=100%,"TERMINADA",IF(AD23&gt;0%,"EN PROCESO",IF(AD23&lt;0%,"INCUMPLIDA"))))))</f>
        <v>TERMINADA</v>
      </c>
      <c r="AG23" s="57" t="str">
        <f>IF(AB23="","",IF(Z23&gt;P23,AF23,IF(Z23&lt;P23,AE23)))</f>
        <v>TERMINADA</v>
      </c>
      <c r="AH23" s="56" t="s">
        <v>424</v>
      </c>
      <c r="AI23" s="64" t="s">
        <v>380</v>
      </c>
      <c r="AJ23" s="38"/>
      <c r="AK23" s="56"/>
      <c r="AL23" s="57"/>
      <c r="AM23" s="58"/>
      <c r="AN23" s="62"/>
      <c r="AO23" s="57"/>
      <c r="AP23" s="57"/>
      <c r="AQ23" s="57"/>
      <c r="AR23" s="56"/>
      <c r="AS23" s="64"/>
      <c r="AT23" s="40" t="str">
        <f t="shared" si="5"/>
        <v>CUMPLIDA</v>
      </c>
      <c r="AU23" s="20" t="s">
        <v>415</v>
      </c>
      <c r="AV23" s="31" t="s">
        <v>143</v>
      </c>
      <c r="AW23" s="37"/>
    </row>
    <row r="24" spans="1:49" s="19" customFormat="1" ht="157.5" x14ac:dyDescent="0.25">
      <c r="A24" s="79">
        <v>56</v>
      </c>
      <c r="B24" s="80">
        <v>43370</v>
      </c>
      <c r="C24" s="81" t="s">
        <v>15</v>
      </c>
      <c r="D24" s="81" t="s">
        <v>147</v>
      </c>
      <c r="E24" s="80">
        <v>43370</v>
      </c>
      <c r="F24" s="82" t="s">
        <v>331</v>
      </c>
      <c r="G24" s="89" t="s">
        <v>332</v>
      </c>
      <c r="H24" s="83" t="s">
        <v>333</v>
      </c>
      <c r="I24" s="84" t="s">
        <v>334</v>
      </c>
      <c r="J24" s="82">
        <v>3</v>
      </c>
      <c r="K24" s="81" t="s">
        <v>36</v>
      </c>
      <c r="L24" s="82" t="s">
        <v>319</v>
      </c>
      <c r="M24" s="82" t="s">
        <v>335</v>
      </c>
      <c r="N24" s="25">
        <v>1</v>
      </c>
      <c r="O24" s="85">
        <v>43374</v>
      </c>
      <c r="P24" s="85">
        <v>43733</v>
      </c>
      <c r="Q24" s="86" t="s">
        <v>145</v>
      </c>
      <c r="R24" s="86" t="s">
        <v>44</v>
      </c>
      <c r="S24" s="87" t="s">
        <v>41</v>
      </c>
      <c r="T24" s="38">
        <v>43951</v>
      </c>
      <c r="U24" s="90" t="s">
        <v>375</v>
      </c>
      <c r="V24" s="78">
        <v>1</v>
      </c>
      <c r="W24" s="57" t="s">
        <v>314</v>
      </c>
      <c r="X24" s="20" t="s">
        <v>142</v>
      </c>
      <c r="Y24" s="64" t="s">
        <v>146</v>
      </c>
      <c r="Z24" s="38">
        <v>44074</v>
      </c>
      <c r="AA24" s="56" t="s">
        <v>414</v>
      </c>
      <c r="AB24" s="57">
        <v>3</v>
      </c>
      <c r="AC24" s="58">
        <f t="shared" ref="AC24:AC57" si="21">IF(AB24="","",IF(OR(J24=0,J24="",Z24=""),"",AB24/J24))</f>
        <v>1</v>
      </c>
      <c r="AD24" s="59">
        <f t="shared" ref="AD24:AD57" si="22">IF(OR(N24="",AC24=""),"",IF(OR(N24=0,AC24=0),0,IF(AC24*100%/N24&gt;100%,100%,(AC24*100%)/N24)))</f>
        <v>1</v>
      </c>
      <c r="AE24" s="59" t="str">
        <f t="shared" ref="AE24:AE57" si="23">IF(AB24="","",IF(Z24&gt;P24,IF(AD24&lt;100%,"INCUMPLIDA",IF(AD24=100%,"TERMINADA EXTEMPORANEA"))))</f>
        <v>TERMINADA EXTEMPORANEA</v>
      </c>
      <c r="AF24" s="59" t="b">
        <f t="shared" ref="AF24:AF57" si="24">IF(AB24="","",IF(Z24&lt;P24,IF(AD24=0%,"SIN INICIAR",IF(AD24=100%,"TERMINADA",IF(AD24&gt;0%,"EN PROCESO",IF(AD24&lt;0%,"INCUMPLIDA"))))))</f>
        <v>0</v>
      </c>
      <c r="AG24" s="57" t="str">
        <f t="shared" ref="AG24:AG57" si="25">IF(AB24="","",IF(Z24&lt;P24,AF24,IF(Z24&gt;=P24,AE24)))</f>
        <v>TERMINADA EXTEMPORANEA</v>
      </c>
      <c r="AH24" s="56" t="s">
        <v>424</v>
      </c>
      <c r="AI24" s="64" t="s">
        <v>380</v>
      </c>
      <c r="AJ24" s="38"/>
      <c r="AK24" s="56"/>
      <c r="AL24" s="57"/>
      <c r="AM24" s="58"/>
      <c r="AN24" s="62"/>
      <c r="AO24" s="57"/>
      <c r="AP24" s="57"/>
      <c r="AQ24" s="57"/>
      <c r="AR24" s="56"/>
      <c r="AS24" s="64"/>
      <c r="AT24" s="40" t="str">
        <f t="shared" si="5"/>
        <v>CUMPLIDA</v>
      </c>
      <c r="AU24" s="20" t="s">
        <v>415</v>
      </c>
      <c r="AV24" s="31" t="s">
        <v>143</v>
      </c>
      <c r="AW24" s="37"/>
    </row>
    <row r="25" spans="1:49" s="19" customFormat="1" ht="157.5" x14ac:dyDescent="0.25">
      <c r="A25" s="79">
        <v>59</v>
      </c>
      <c r="B25" s="80">
        <v>43370</v>
      </c>
      <c r="C25" s="81" t="s">
        <v>15</v>
      </c>
      <c r="D25" s="81" t="s">
        <v>147</v>
      </c>
      <c r="E25" s="80">
        <v>43370</v>
      </c>
      <c r="F25" s="82" t="s">
        <v>336</v>
      </c>
      <c r="G25" s="89" t="s">
        <v>332</v>
      </c>
      <c r="H25" s="83" t="s">
        <v>333</v>
      </c>
      <c r="I25" s="84" t="s">
        <v>337</v>
      </c>
      <c r="J25" s="82">
        <v>3</v>
      </c>
      <c r="K25" s="81" t="s">
        <v>36</v>
      </c>
      <c r="L25" s="82" t="s">
        <v>319</v>
      </c>
      <c r="M25" s="82" t="s">
        <v>335</v>
      </c>
      <c r="N25" s="25">
        <v>1</v>
      </c>
      <c r="O25" s="85">
        <v>43374</v>
      </c>
      <c r="P25" s="85">
        <v>43733</v>
      </c>
      <c r="Q25" s="86" t="s">
        <v>145</v>
      </c>
      <c r="R25" s="86" t="s">
        <v>44</v>
      </c>
      <c r="S25" s="87" t="s">
        <v>41</v>
      </c>
      <c r="T25" s="38">
        <v>43951</v>
      </c>
      <c r="U25" s="90" t="s">
        <v>376</v>
      </c>
      <c r="V25" s="78">
        <v>1</v>
      </c>
      <c r="W25" s="57" t="s">
        <v>314</v>
      </c>
      <c r="X25" s="20" t="s">
        <v>142</v>
      </c>
      <c r="Y25" s="64" t="s">
        <v>146</v>
      </c>
      <c r="Z25" s="38">
        <v>44074</v>
      </c>
      <c r="AA25" s="56" t="s">
        <v>414</v>
      </c>
      <c r="AB25" s="57">
        <v>3</v>
      </c>
      <c r="AC25" s="58">
        <f t="shared" si="21"/>
        <v>1</v>
      </c>
      <c r="AD25" s="59">
        <f t="shared" si="22"/>
        <v>1</v>
      </c>
      <c r="AE25" s="59" t="str">
        <f t="shared" si="23"/>
        <v>TERMINADA EXTEMPORANEA</v>
      </c>
      <c r="AF25" s="59" t="b">
        <f t="shared" si="24"/>
        <v>0</v>
      </c>
      <c r="AG25" s="57" t="str">
        <f t="shared" si="25"/>
        <v>TERMINADA EXTEMPORANEA</v>
      </c>
      <c r="AH25" s="56" t="s">
        <v>424</v>
      </c>
      <c r="AI25" s="64" t="s">
        <v>380</v>
      </c>
      <c r="AJ25" s="38"/>
      <c r="AK25" s="56"/>
      <c r="AL25" s="57"/>
      <c r="AM25" s="58"/>
      <c r="AN25" s="62"/>
      <c r="AO25" s="57"/>
      <c r="AP25" s="57"/>
      <c r="AQ25" s="57"/>
      <c r="AR25" s="56"/>
      <c r="AS25" s="64"/>
      <c r="AT25" s="40" t="str">
        <f t="shared" si="5"/>
        <v>CUMPLIDA</v>
      </c>
      <c r="AU25" s="20" t="s">
        <v>415</v>
      </c>
      <c r="AV25" s="31" t="s">
        <v>143</v>
      </c>
      <c r="AW25" s="37"/>
    </row>
    <row r="26" spans="1:49" s="19" customFormat="1" ht="101.25" x14ac:dyDescent="0.25">
      <c r="A26" s="79">
        <v>63</v>
      </c>
      <c r="B26" s="80">
        <v>43370</v>
      </c>
      <c r="C26" s="81" t="s">
        <v>15</v>
      </c>
      <c r="D26" s="81" t="s">
        <v>147</v>
      </c>
      <c r="E26" s="80">
        <v>43370</v>
      </c>
      <c r="F26" s="82" t="s">
        <v>338</v>
      </c>
      <c r="G26" s="89" t="s">
        <v>339</v>
      </c>
      <c r="H26" s="83" t="s">
        <v>318</v>
      </c>
      <c r="I26" s="84" t="s">
        <v>291</v>
      </c>
      <c r="J26" s="82">
        <v>1</v>
      </c>
      <c r="K26" s="81" t="s">
        <v>36</v>
      </c>
      <c r="L26" s="82" t="s">
        <v>158</v>
      </c>
      <c r="M26" s="82" t="s">
        <v>292</v>
      </c>
      <c r="N26" s="25">
        <v>1</v>
      </c>
      <c r="O26" s="85">
        <v>43374</v>
      </c>
      <c r="P26" s="85">
        <v>43733</v>
      </c>
      <c r="Q26" s="86" t="s">
        <v>145</v>
      </c>
      <c r="R26" s="86" t="s">
        <v>44</v>
      </c>
      <c r="S26" s="87" t="s">
        <v>41</v>
      </c>
      <c r="T26" s="38">
        <v>43951</v>
      </c>
      <c r="U26" s="88" t="s">
        <v>310</v>
      </c>
      <c r="V26" s="78">
        <v>1</v>
      </c>
      <c r="W26" s="57" t="s">
        <v>314</v>
      </c>
      <c r="X26" s="20" t="s">
        <v>142</v>
      </c>
      <c r="Y26" s="64" t="s">
        <v>146</v>
      </c>
      <c r="Z26" s="38">
        <v>44074</v>
      </c>
      <c r="AA26" s="56" t="s">
        <v>414</v>
      </c>
      <c r="AB26" s="57">
        <v>1</v>
      </c>
      <c r="AC26" s="58">
        <f t="shared" si="21"/>
        <v>1</v>
      </c>
      <c r="AD26" s="59">
        <f t="shared" si="22"/>
        <v>1</v>
      </c>
      <c r="AE26" s="59" t="str">
        <f t="shared" si="23"/>
        <v>TERMINADA EXTEMPORANEA</v>
      </c>
      <c r="AF26" s="59" t="b">
        <f t="shared" si="24"/>
        <v>0</v>
      </c>
      <c r="AG26" s="57" t="str">
        <f t="shared" si="25"/>
        <v>TERMINADA EXTEMPORANEA</v>
      </c>
      <c r="AH26" s="56" t="s">
        <v>424</v>
      </c>
      <c r="AI26" s="64" t="s">
        <v>380</v>
      </c>
      <c r="AJ26" s="38"/>
      <c r="AK26" s="56"/>
      <c r="AL26" s="57"/>
      <c r="AM26" s="58"/>
      <c r="AN26" s="62"/>
      <c r="AO26" s="57"/>
      <c r="AP26" s="57"/>
      <c r="AQ26" s="57"/>
      <c r="AR26" s="56"/>
      <c r="AS26" s="64"/>
      <c r="AT26" s="40" t="str">
        <f t="shared" si="5"/>
        <v>CUMPLIDA</v>
      </c>
      <c r="AU26" s="20" t="s">
        <v>415</v>
      </c>
      <c r="AV26" s="31" t="s">
        <v>143</v>
      </c>
      <c r="AW26" s="37"/>
    </row>
    <row r="27" spans="1:49" s="19" customFormat="1" ht="101.25" x14ac:dyDescent="0.25">
      <c r="A27" s="79">
        <v>64</v>
      </c>
      <c r="B27" s="80">
        <v>43370</v>
      </c>
      <c r="C27" s="81" t="s">
        <v>15</v>
      </c>
      <c r="D27" s="81" t="s">
        <v>147</v>
      </c>
      <c r="E27" s="80">
        <v>43370</v>
      </c>
      <c r="F27" s="82" t="s">
        <v>338</v>
      </c>
      <c r="G27" s="89" t="s">
        <v>339</v>
      </c>
      <c r="H27" s="83" t="s">
        <v>318</v>
      </c>
      <c r="I27" s="84" t="s">
        <v>340</v>
      </c>
      <c r="J27" s="82">
        <v>1</v>
      </c>
      <c r="K27" s="81" t="s">
        <v>36</v>
      </c>
      <c r="L27" s="82" t="s">
        <v>158</v>
      </c>
      <c r="M27" s="82" t="s">
        <v>294</v>
      </c>
      <c r="N27" s="25">
        <v>1</v>
      </c>
      <c r="O27" s="85">
        <v>43374</v>
      </c>
      <c r="P27" s="85">
        <v>43733</v>
      </c>
      <c r="Q27" s="86" t="s">
        <v>145</v>
      </c>
      <c r="R27" s="86" t="s">
        <v>44</v>
      </c>
      <c r="S27" s="87" t="s">
        <v>41</v>
      </c>
      <c r="T27" s="38">
        <v>43951</v>
      </c>
      <c r="U27" s="88" t="s">
        <v>310</v>
      </c>
      <c r="V27" s="78">
        <v>1</v>
      </c>
      <c r="W27" s="57" t="s">
        <v>314</v>
      </c>
      <c r="X27" s="20" t="s">
        <v>142</v>
      </c>
      <c r="Y27" s="64" t="s">
        <v>146</v>
      </c>
      <c r="Z27" s="38">
        <v>44074</v>
      </c>
      <c r="AA27" s="56" t="s">
        <v>414</v>
      </c>
      <c r="AB27" s="57">
        <v>1</v>
      </c>
      <c r="AC27" s="58">
        <f t="shared" si="21"/>
        <v>1</v>
      </c>
      <c r="AD27" s="59">
        <f t="shared" si="22"/>
        <v>1</v>
      </c>
      <c r="AE27" s="59" t="str">
        <f t="shared" si="23"/>
        <v>TERMINADA EXTEMPORANEA</v>
      </c>
      <c r="AF27" s="59" t="b">
        <f t="shared" si="24"/>
        <v>0</v>
      </c>
      <c r="AG27" s="57" t="str">
        <f t="shared" si="25"/>
        <v>TERMINADA EXTEMPORANEA</v>
      </c>
      <c r="AH27" s="56" t="s">
        <v>424</v>
      </c>
      <c r="AI27" s="64" t="s">
        <v>380</v>
      </c>
      <c r="AJ27" s="38"/>
      <c r="AK27" s="56"/>
      <c r="AL27" s="57"/>
      <c r="AM27" s="58"/>
      <c r="AN27" s="62"/>
      <c r="AO27" s="57"/>
      <c r="AP27" s="57"/>
      <c r="AQ27" s="57"/>
      <c r="AR27" s="56"/>
      <c r="AS27" s="64"/>
      <c r="AT27" s="40" t="str">
        <f t="shared" si="5"/>
        <v>CUMPLIDA</v>
      </c>
      <c r="AU27" s="20" t="s">
        <v>415</v>
      </c>
      <c r="AV27" s="31" t="s">
        <v>143</v>
      </c>
      <c r="AW27" s="37"/>
    </row>
    <row r="28" spans="1:49" s="19" customFormat="1" ht="146.25" x14ac:dyDescent="0.25">
      <c r="A28" s="79">
        <v>74</v>
      </c>
      <c r="B28" s="80">
        <v>43370</v>
      </c>
      <c r="C28" s="81" t="s">
        <v>15</v>
      </c>
      <c r="D28" s="81" t="s">
        <v>147</v>
      </c>
      <c r="E28" s="80">
        <v>43370</v>
      </c>
      <c r="F28" s="82" t="s">
        <v>341</v>
      </c>
      <c r="G28" s="89" t="s">
        <v>342</v>
      </c>
      <c r="H28" s="83" t="s">
        <v>343</v>
      </c>
      <c r="I28" s="84" t="s">
        <v>344</v>
      </c>
      <c r="J28" s="82">
        <v>1</v>
      </c>
      <c r="K28" s="81" t="s">
        <v>36</v>
      </c>
      <c r="L28" s="82" t="s">
        <v>345</v>
      </c>
      <c r="M28" s="82" t="s">
        <v>346</v>
      </c>
      <c r="N28" s="25">
        <v>1</v>
      </c>
      <c r="O28" s="85">
        <v>43374</v>
      </c>
      <c r="P28" s="85">
        <v>43733</v>
      </c>
      <c r="Q28" s="86" t="s">
        <v>164</v>
      </c>
      <c r="R28" s="81" t="s">
        <v>167</v>
      </c>
      <c r="S28" s="89" t="s">
        <v>167</v>
      </c>
      <c r="T28" s="38">
        <v>43951</v>
      </c>
      <c r="U28" s="90" t="s">
        <v>377</v>
      </c>
      <c r="V28" s="78">
        <v>1</v>
      </c>
      <c r="W28" s="43" t="s">
        <v>286</v>
      </c>
      <c r="X28" s="20" t="s">
        <v>142</v>
      </c>
      <c r="Y28" s="64" t="s">
        <v>146</v>
      </c>
      <c r="Z28" s="38">
        <v>44074</v>
      </c>
      <c r="AA28" s="56" t="s">
        <v>414</v>
      </c>
      <c r="AB28" s="57">
        <v>1</v>
      </c>
      <c r="AC28" s="58">
        <f t="shared" si="21"/>
        <v>1</v>
      </c>
      <c r="AD28" s="59">
        <f t="shared" si="22"/>
        <v>1</v>
      </c>
      <c r="AE28" s="59" t="b">
        <f t="shared" ref="AE28:AE34" si="26">IF(AB28="","",IF(Z28&lt;P28,IF(AD28&lt;100%,"INCUMPLIDA",IF(AD28=100%,"TERMINADA EXTEMPORANEA"))))</f>
        <v>0</v>
      </c>
      <c r="AF28" s="59" t="str">
        <f t="shared" ref="AF28:AF34" si="27">IF(AB28="","",IF(Z28&gt;P28,IF(AD28=0%,"SIN INICIAR",IF(AD28=100%,"TERMINADA",IF(AD28&gt;0%,"EN PROCESO",IF(AD28&lt;0%,"INCUMPLIDA"))))))</f>
        <v>TERMINADA</v>
      </c>
      <c r="AG28" s="57" t="str">
        <f t="shared" ref="AG28:AG34" si="28">IF(AB28="","",IF(Z28&gt;P28,AF28,IF(Z28&lt;P28,AE28)))</f>
        <v>TERMINADA</v>
      </c>
      <c r="AH28" s="56" t="s">
        <v>424</v>
      </c>
      <c r="AI28" s="64" t="s">
        <v>380</v>
      </c>
      <c r="AJ28" s="38"/>
      <c r="AK28" s="56"/>
      <c r="AL28" s="57"/>
      <c r="AM28" s="58"/>
      <c r="AN28" s="62"/>
      <c r="AO28" s="57"/>
      <c r="AP28" s="57"/>
      <c r="AQ28" s="57"/>
      <c r="AR28" s="56"/>
      <c r="AS28" s="64"/>
      <c r="AT28" s="40" t="str">
        <f t="shared" si="5"/>
        <v>CUMPLIDA</v>
      </c>
      <c r="AU28" s="20" t="s">
        <v>415</v>
      </c>
      <c r="AV28" s="31" t="s">
        <v>143</v>
      </c>
      <c r="AW28" s="37"/>
    </row>
    <row r="29" spans="1:49" s="19" customFormat="1" ht="135" x14ac:dyDescent="0.25">
      <c r="A29" s="79">
        <v>75</v>
      </c>
      <c r="B29" s="80">
        <v>43370</v>
      </c>
      <c r="C29" s="81" t="s">
        <v>15</v>
      </c>
      <c r="D29" s="81" t="s">
        <v>147</v>
      </c>
      <c r="E29" s="80">
        <v>43370</v>
      </c>
      <c r="F29" s="82" t="s">
        <v>341</v>
      </c>
      <c r="G29" s="89" t="s">
        <v>342</v>
      </c>
      <c r="H29" s="83" t="s">
        <v>343</v>
      </c>
      <c r="I29" s="84" t="s">
        <v>347</v>
      </c>
      <c r="J29" s="82">
        <v>1</v>
      </c>
      <c r="K29" s="81" t="s">
        <v>36</v>
      </c>
      <c r="L29" s="82" t="s">
        <v>348</v>
      </c>
      <c r="M29" s="82" t="s">
        <v>325</v>
      </c>
      <c r="N29" s="25">
        <v>1</v>
      </c>
      <c r="O29" s="85">
        <v>43374</v>
      </c>
      <c r="P29" s="85">
        <v>43733</v>
      </c>
      <c r="Q29" s="86" t="s">
        <v>164</v>
      </c>
      <c r="R29" s="81" t="s">
        <v>167</v>
      </c>
      <c r="S29" s="89" t="s">
        <v>167</v>
      </c>
      <c r="T29" s="38">
        <v>43951</v>
      </c>
      <c r="U29" s="90" t="s">
        <v>378</v>
      </c>
      <c r="V29" s="78">
        <v>1</v>
      </c>
      <c r="W29" s="43" t="s">
        <v>286</v>
      </c>
      <c r="X29" s="20" t="s">
        <v>142</v>
      </c>
      <c r="Y29" s="64" t="s">
        <v>146</v>
      </c>
      <c r="Z29" s="38">
        <v>44074</v>
      </c>
      <c r="AA29" s="56" t="s">
        <v>414</v>
      </c>
      <c r="AB29" s="57">
        <v>1</v>
      </c>
      <c r="AC29" s="58">
        <f t="shared" ref="AC29" si="29">IF(AB29="","",IF(OR(J29=0,J29="",Z29=""),"",AB29/J29))</f>
        <v>1</v>
      </c>
      <c r="AD29" s="59">
        <f t="shared" ref="AD29" si="30">IF(OR(N29="",AC29=""),"",IF(OR(N29=0,AC29=0),0,IF(AC29*100%/N29&gt;100%,100%,(AC29*100%)/N29)))</f>
        <v>1</v>
      </c>
      <c r="AE29" s="59" t="b">
        <f t="shared" si="26"/>
        <v>0</v>
      </c>
      <c r="AF29" s="59" t="str">
        <f t="shared" si="27"/>
        <v>TERMINADA</v>
      </c>
      <c r="AG29" s="57" t="str">
        <f t="shared" si="28"/>
        <v>TERMINADA</v>
      </c>
      <c r="AH29" s="56" t="s">
        <v>424</v>
      </c>
      <c r="AI29" s="64" t="s">
        <v>380</v>
      </c>
      <c r="AJ29" s="38"/>
      <c r="AK29" s="56"/>
      <c r="AL29" s="57"/>
      <c r="AM29" s="58"/>
      <c r="AN29" s="62"/>
      <c r="AO29" s="57"/>
      <c r="AP29" s="57"/>
      <c r="AQ29" s="57"/>
      <c r="AR29" s="56"/>
      <c r="AS29" s="64"/>
      <c r="AT29" s="40" t="str">
        <f t="shared" si="5"/>
        <v>CUMPLIDA</v>
      </c>
      <c r="AU29" s="20" t="s">
        <v>415</v>
      </c>
      <c r="AV29" s="31" t="s">
        <v>143</v>
      </c>
      <c r="AW29" s="37"/>
    </row>
    <row r="30" spans="1:49" s="19" customFormat="1" ht="146.25" x14ac:dyDescent="0.25">
      <c r="A30" s="79">
        <v>80</v>
      </c>
      <c r="B30" s="80">
        <v>43370</v>
      </c>
      <c r="C30" s="81" t="s">
        <v>15</v>
      </c>
      <c r="D30" s="81" t="s">
        <v>147</v>
      </c>
      <c r="E30" s="80">
        <v>43370</v>
      </c>
      <c r="F30" s="82" t="s">
        <v>349</v>
      </c>
      <c r="G30" s="89" t="s">
        <v>350</v>
      </c>
      <c r="H30" s="83" t="s">
        <v>351</v>
      </c>
      <c r="I30" s="84" t="s">
        <v>352</v>
      </c>
      <c r="J30" s="82">
        <v>1</v>
      </c>
      <c r="K30" s="81" t="s">
        <v>36</v>
      </c>
      <c r="L30" s="82" t="s">
        <v>353</v>
      </c>
      <c r="M30" s="82" t="s">
        <v>346</v>
      </c>
      <c r="N30" s="25">
        <v>1</v>
      </c>
      <c r="O30" s="85">
        <v>43374</v>
      </c>
      <c r="P30" s="85">
        <v>43733</v>
      </c>
      <c r="Q30" s="86" t="s">
        <v>164</v>
      </c>
      <c r="R30" s="81" t="s">
        <v>167</v>
      </c>
      <c r="S30" s="89" t="s">
        <v>167</v>
      </c>
      <c r="T30" s="38">
        <v>43951</v>
      </c>
      <c r="U30" s="90" t="s">
        <v>377</v>
      </c>
      <c r="V30" s="78">
        <v>1</v>
      </c>
      <c r="W30" s="43" t="s">
        <v>286</v>
      </c>
      <c r="X30" s="20" t="s">
        <v>142</v>
      </c>
      <c r="Y30" s="64" t="s">
        <v>146</v>
      </c>
      <c r="Z30" s="38">
        <v>44074</v>
      </c>
      <c r="AA30" s="56" t="s">
        <v>414</v>
      </c>
      <c r="AB30" s="57">
        <v>1</v>
      </c>
      <c r="AC30" s="58">
        <f t="shared" ref="AC30" si="31">IF(AB30="","",IF(OR(J30=0,J30="",Z30=""),"",AB30/J30))</f>
        <v>1</v>
      </c>
      <c r="AD30" s="59">
        <f t="shared" ref="AD30" si="32">IF(OR(N30="",AC30=""),"",IF(OR(N30=0,AC30=0),0,IF(AC30*100%/N30&gt;100%,100%,(AC30*100%)/N30)))</f>
        <v>1</v>
      </c>
      <c r="AE30" s="59" t="b">
        <f t="shared" si="26"/>
        <v>0</v>
      </c>
      <c r="AF30" s="59" t="str">
        <f t="shared" si="27"/>
        <v>TERMINADA</v>
      </c>
      <c r="AG30" s="57" t="str">
        <f t="shared" si="28"/>
        <v>TERMINADA</v>
      </c>
      <c r="AH30" s="56" t="s">
        <v>424</v>
      </c>
      <c r="AI30" s="64" t="s">
        <v>380</v>
      </c>
      <c r="AJ30" s="38"/>
      <c r="AK30" s="56"/>
      <c r="AL30" s="57"/>
      <c r="AM30" s="58"/>
      <c r="AN30" s="62"/>
      <c r="AO30" s="57"/>
      <c r="AP30" s="57"/>
      <c r="AQ30" s="57"/>
      <c r="AR30" s="56"/>
      <c r="AS30" s="64"/>
      <c r="AT30" s="40" t="str">
        <f t="shared" si="5"/>
        <v>CUMPLIDA</v>
      </c>
      <c r="AU30" s="20" t="s">
        <v>415</v>
      </c>
      <c r="AV30" s="31" t="s">
        <v>143</v>
      </c>
      <c r="AW30" s="37"/>
    </row>
    <row r="31" spans="1:49" s="19" customFormat="1" ht="135" x14ac:dyDescent="0.25">
      <c r="A31" s="79">
        <v>81</v>
      </c>
      <c r="B31" s="80">
        <v>43370</v>
      </c>
      <c r="C31" s="81" t="s">
        <v>15</v>
      </c>
      <c r="D31" s="81" t="s">
        <v>147</v>
      </c>
      <c r="E31" s="80">
        <v>43370</v>
      </c>
      <c r="F31" s="82" t="s">
        <v>349</v>
      </c>
      <c r="G31" s="89" t="s">
        <v>350</v>
      </c>
      <c r="H31" s="83" t="s">
        <v>351</v>
      </c>
      <c r="I31" s="84" t="s">
        <v>354</v>
      </c>
      <c r="J31" s="82">
        <v>1</v>
      </c>
      <c r="K31" s="81" t="s">
        <v>36</v>
      </c>
      <c r="L31" s="82" t="s">
        <v>355</v>
      </c>
      <c r="M31" s="82" t="s">
        <v>325</v>
      </c>
      <c r="N31" s="25">
        <v>0.9</v>
      </c>
      <c r="O31" s="85">
        <v>43374</v>
      </c>
      <c r="P31" s="85">
        <v>43733</v>
      </c>
      <c r="Q31" s="86" t="s">
        <v>164</v>
      </c>
      <c r="R31" s="81" t="s">
        <v>167</v>
      </c>
      <c r="S31" s="89" t="s">
        <v>167</v>
      </c>
      <c r="T31" s="38">
        <v>43951</v>
      </c>
      <c r="U31" s="90" t="s">
        <v>378</v>
      </c>
      <c r="V31" s="78">
        <v>1</v>
      </c>
      <c r="W31" s="43" t="s">
        <v>286</v>
      </c>
      <c r="X31" s="20" t="s">
        <v>142</v>
      </c>
      <c r="Y31" s="64" t="s">
        <v>146</v>
      </c>
      <c r="Z31" s="38">
        <v>44074</v>
      </c>
      <c r="AA31" s="56" t="s">
        <v>414</v>
      </c>
      <c r="AB31" s="57">
        <v>1</v>
      </c>
      <c r="AC31" s="58">
        <f t="shared" ref="AC31" si="33">IF(AB31="","",IF(OR(J31=0,J31="",Z31=""),"",AB31/J31))</f>
        <v>1</v>
      </c>
      <c r="AD31" s="59">
        <f t="shared" ref="AD31" si="34">IF(OR(N31="",AC31=""),"",IF(OR(N31=0,AC31=0),0,IF(AC31*100%/N31&gt;100%,100%,(AC31*100%)/N31)))</f>
        <v>1</v>
      </c>
      <c r="AE31" s="59" t="b">
        <f t="shared" si="26"/>
        <v>0</v>
      </c>
      <c r="AF31" s="59" t="str">
        <f t="shared" si="27"/>
        <v>TERMINADA</v>
      </c>
      <c r="AG31" s="57" t="str">
        <f t="shared" si="28"/>
        <v>TERMINADA</v>
      </c>
      <c r="AH31" s="56" t="s">
        <v>424</v>
      </c>
      <c r="AI31" s="64" t="s">
        <v>380</v>
      </c>
      <c r="AJ31" s="38"/>
      <c r="AK31" s="56"/>
      <c r="AL31" s="57"/>
      <c r="AM31" s="58"/>
      <c r="AN31" s="62"/>
      <c r="AO31" s="57"/>
      <c r="AP31" s="57"/>
      <c r="AQ31" s="57"/>
      <c r="AR31" s="56"/>
      <c r="AS31" s="64"/>
      <c r="AT31" s="40" t="str">
        <f t="shared" si="5"/>
        <v>CUMPLIDA</v>
      </c>
      <c r="AU31" s="20" t="s">
        <v>415</v>
      </c>
      <c r="AV31" s="31" t="s">
        <v>143</v>
      </c>
      <c r="AW31" s="37"/>
    </row>
    <row r="32" spans="1:49" s="19" customFormat="1" ht="146.25" x14ac:dyDescent="0.25">
      <c r="A32" s="79">
        <v>83</v>
      </c>
      <c r="B32" s="80">
        <v>43370</v>
      </c>
      <c r="C32" s="81" t="s">
        <v>15</v>
      </c>
      <c r="D32" s="81" t="s">
        <v>147</v>
      </c>
      <c r="E32" s="80">
        <v>43370</v>
      </c>
      <c r="F32" s="82" t="s">
        <v>356</v>
      </c>
      <c r="G32" s="89" t="s">
        <v>357</v>
      </c>
      <c r="H32" s="83" t="s">
        <v>358</v>
      </c>
      <c r="I32" s="84" t="s">
        <v>352</v>
      </c>
      <c r="J32" s="82">
        <v>1</v>
      </c>
      <c r="K32" s="81" t="s">
        <v>36</v>
      </c>
      <c r="L32" s="82" t="s">
        <v>353</v>
      </c>
      <c r="M32" s="82" t="s">
        <v>346</v>
      </c>
      <c r="N32" s="25">
        <v>1</v>
      </c>
      <c r="O32" s="85">
        <v>43374</v>
      </c>
      <c r="P32" s="85">
        <v>43733</v>
      </c>
      <c r="Q32" s="86" t="s">
        <v>164</v>
      </c>
      <c r="R32" s="81" t="s">
        <v>167</v>
      </c>
      <c r="S32" s="89" t="s">
        <v>167</v>
      </c>
      <c r="T32" s="38">
        <v>43951</v>
      </c>
      <c r="U32" s="90" t="s">
        <v>377</v>
      </c>
      <c r="V32" s="78">
        <v>1</v>
      </c>
      <c r="W32" s="43" t="s">
        <v>286</v>
      </c>
      <c r="X32" s="20" t="s">
        <v>142</v>
      </c>
      <c r="Y32" s="64" t="s">
        <v>146</v>
      </c>
      <c r="Z32" s="38">
        <v>44074</v>
      </c>
      <c r="AA32" s="56" t="s">
        <v>414</v>
      </c>
      <c r="AB32" s="57">
        <v>1</v>
      </c>
      <c r="AC32" s="58">
        <f t="shared" ref="AC32" si="35">IF(AB32="","",IF(OR(J32=0,J32="",Z32=""),"",AB32/J32))</f>
        <v>1</v>
      </c>
      <c r="AD32" s="59">
        <f t="shared" ref="AD32" si="36">IF(OR(N32="",AC32=""),"",IF(OR(N32=0,AC32=0),0,IF(AC32*100%/N32&gt;100%,100%,(AC32*100%)/N32)))</f>
        <v>1</v>
      </c>
      <c r="AE32" s="59" t="b">
        <f t="shared" si="26"/>
        <v>0</v>
      </c>
      <c r="AF32" s="59" t="str">
        <f t="shared" si="27"/>
        <v>TERMINADA</v>
      </c>
      <c r="AG32" s="57" t="str">
        <f t="shared" si="28"/>
        <v>TERMINADA</v>
      </c>
      <c r="AH32" s="56" t="s">
        <v>424</v>
      </c>
      <c r="AI32" s="64" t="s">
        <v>380</v>
      </c>
      <c r="AJ32" s="38"/>
      <c r="AK32" s="56"/>
      <c r="AL32" s="57"/>
      <c r="AM32" s="58"/>
      <c r="AN32" s="62"/>
      <c r="AO32" s="57"/>
      <c r="AP32" s="57"/>
      <c r="AQ32" s="57"/>
      <c r="AR32" s="56"/>
      <c r="AS32" s="64"/>
      <c r="AT32" s="40" t="str">
        <f t="shared" si="5"/>
        <v>CUMPLIDA</v>
      </c>
      <c r="AU32" s="20" t="s">
        <v>415</v>
      </c>
      <c r="AV32" s="31" t="s">
        <v>143</v>
      </c>
      <c r="AW32" s="37"/>
    </row>
    <row r="33" spans="1:49" s="19" customFormat="1" ht="135" x14ac:dyDescent="0.25">
      <c r="A33" s="79">
        <v>84</v>
      </c>
      <c r="B33" s="80">
        <v>43370</v>
      </c>
      <c r="C33" s="81" t="s">
        <v>15</v>
      </c>
      <c r="D33" s="81" t="s">
        <v>147</v>
      </c>
      <c r="E33" s="80">
        <v>43370</v>
      </c>
      <c r="F33" s="82" t="s">
        <v>356</v>
      </c>
      <c r="G33" s="89" t="s">
        <v>357</v>
      </c>
      <c r="H33" s="83" t="s">
        <v>358</v>
      </c>
      <c r="I33" s="84" t="s">
        <v>354</v>
      </c>
      <c r="J33" s="82">
        <v>1</v>
      </c>
      <c r="K33" s="81" t="s">
        <v>36</v>
      </c>
      <c r="L33" s="82" t="s">
        <v>355</v>
      </c>
      <c r="M33" s="82" t="s">
        <v>325</v>
      </c>
      <c r="N33" s="25">
        <v>1</v>
      </c>
      <c r="O33" s="85">
        <v>43374</v>
      </c>
      <c r="P33" s="85">
        <v>43733</v>
      </c>
      <c r="Q33" s="86" t="s">
        <v>164</v>
      </c>
      <c r="R33" s="81" t="s">
        <v>167</v>
      </c>
      <c r="S33" s="89" t="s">
        <v>167</v>
      </c>
      <c r="T33" s="38">
        <v>43951</v>
      </c>
      <c r="U33" s="90" t="s">
        <v>378</v>
      </c>
      <c r="V33" s="78">
        <v>1</v>
      </c>
      <c r="W33" s="43" t="s">
        <v>286</v>
      </c>
      <c r="X33" s="20" t="s">
        <v>142</v>
      </c>
      <c r="Y33" s="64" t="s">
        <v>146</v>
      </c>
      <c r="Z33" s="38">
        <v>44074</v>
      </c>
      <c r="AA33" s="56" t="s">
        <v>414</v>
      </c>
      <c r="AB33" s="57">
        <v>1</v>
      </c>
      <c r="AC33" s="58">
        <f t="shared" ref="AC33:AC34" si="37">IF(AB33="","",IF(OR(J33=0,J33="",Z33=""),"",AB33/J33))</f>
        <v>1</v>
      </c>
      <c r="AD33" s="59">
        <f t="shared" ref="AD33:AD34" si="38">IF(OR(N33="",AC33=""),"",IF(OR(N33=0,AC33=0),0,IF(AC33*100%/N33&gt;100%,100%,(AC33*100%)/N33)))</f>
        <v>1</v>
      </c>
      <c r="AE33" s="59" t="b">
        <f t="shared" si="26"/>
        <v>0</v>
      </c>
      <c r="AF33" s="59" t="str">
        <f t="shared" si="27"/>
        <v>TERMINADA</v>
      </c>
      <c r="AG33" s="57" t="str">
        <f t="shared" si="28"/>
        <v>TERMINADA</v>
      </c>
      <c r="AH33" s="56" t="s">
        <v>424</v>
      </c>
      <c r="AI33" s="64" t="s">
        <v>380</v>
      </c>
      <c r="AJ33" s="38"/>
      <c r="AK33" s="56"/>
      <c r="AL33" s="57"/>
      <c r="AM33" s="58"/>
      <c r="AN33" s="62"/>
      <c r="AO33" s="57"/>
      <c r="AP33" s="57"/>
      <c r="AQ33" s="57"/>
      <c r="AR33" s="56"/>
      <c r="AS33" s="64"/>
      <c r="AT33" s="40" t="str">
        <f t="shared" si="5"/>
        <v>CUMPLIDA</v>
      </c>
      <c r="AU33" s="20" t="s">
        <v>415</v>
      </c>
      <c r="AV33" s="31" t="s">
        <v>143</v>
      </c>
      <c r="AW33" s="37"/>
    </row>
    <row r="34" spans="1:49" s="19" customFormat="1" ht="135" x14ac:dyDescent="0.25">
      <c r="A34" s="79">
        <v>88</v>
      </c>
      <c r="B34" s="80">
        <v>43370</v>
      </c>
      <c r="C34" s="81" t="s">
        <v>15</v>
      </c>
      <c r="D34" s="81" t="s">
        <v>147</v>
      </c>
      <c r="E34" s="80">
        <v>43370</v>
      </c>
      <c r="F34" s="82" t="s">
        <v>359</v>
      </c>
      <c r="G34" s="89" t="s">
        <v>360</v>
      </c>
      <c r="H34" s="83" t="s">
        <v>361</v>
      </c>
      <c r="I34" s="84" t="s">
        <v>362</v>
      </c>
      <c r="J34" s="82">
        <v>1</v>
      </c>
      <c r="K34" s="81" t="s">
        <v>36</v>
      </c>
      <c r="L34" s="82" t="s">
        <v>363</v>
      </c>
      <c r="M34" s="82" t="s">
        <v>364</v>
      </c>
      <c r="N34" s="25">
        <v>1</v>
      </c>
      <c r="O34" s="85">
        <v>43374</v>
      </c>
      <c r="P34" s="85">
        <v>43733</v>
      </c>
      <c r="Q34" s="86" t="s">
        <v>164</v>
      </c>
      <c r="R34" s="81" t="s">
        <v>167</v>
      </c>
      <c r="S34" s="89" t="s">
        <v>167</v>
      </c>
      <c r="T34" s="38">
        <v>43951</v>
      </c>
      <c r="U34" s="90" t="s">
        <v>378</v>
      </c>
      <c r="V34" s="78">
        <v>1</v>
      </c>
      <c r="W34" s="43" t="s">
        <v>286</v>
      </c>
      <c r="X34" s="20" t="s">
        <v>142</v>
      </c>
      <c r="Y34" s="64" t="s">
        <v>146</v>
      </c>
      <c r="Z34" s="38">
        <v>44074</v>
      </c>
      <c r="AA34" s="56" t="s">
        <v>414</v>
      </c>
      <c r="AB34" s="57">
        <v>1</v>
      </c>
      <c r="AC34" s="58">
        <f t="shared" si="37"/>
        <v>1</v>
      </c>
      <c r="AD34" s="59">
        <f t="shared" si="38"/>
        <v>1</v>
      </c>
      <c r="AE34" s="59" t="b">
        <f t="shared" si="26"/>
        <v>0</v>
      </c>
      <c r="AF34" s="59" t="str">
        <f t="shared" si="27"/>
        <v>TERMINADA</v>
      </c>
      <c r="AG34" s="57" t="str">
        <f t="shared" si="28"/>
        <v>TERMINADA</v>
      </c>
      <c r="AH34" s="56" t="s">
        <v>424</v>
      </c>
      <c r="AI34" s="64" t="s">
        <v>380</v>
      </c>
      <c r="AJ34" s="38"/>
      <c r="AK34" s="56"/>
      <c r="AL34" s="57"/>
      <c r="AM34" s="58"/>
      <c r="AN34" s="62"/>
      <c r="AO34" s="57"/>
      <c r="AP34" s="57"/>
      <c r="AQ34" s="57"/>
      <c r="AR34" s="56"/>
      <c r="AS34" s="64"/>
      <c r="AT34" s="40" t="str">
        <f t="shared" si="5"/>
        <v>CUMPLIDA</v>
      </c>
      <c r="AU34" s="20" t="s">
        <v>415</v>
      </c>
      <c r="AV34" s="31" t="s">
        <v>143</v>
      </c>
      <c r="AW34" s="37"/>
    </row>
    <row r="35" spans="1:49" s="19" customFormat="1" ht="225" x14ac:dyDescent="0.25">
      <c r="A35" s="33">
        <v>89</v>
      </c>
      <c r="B35" s="23">
        <v>43370</v>
      </c>
      <c r="C35" s="20" t="s">
        <v>15</v>
      </c>
      <c r="D35" s="20" t="s">
        <v>147</v>
      </c>
      <c r="E35" s="23">
        <v>43370</v>
      </c>
      <c r="F35" s="24" t="s">
        <v>151</v>
      </c>
      <c r="G35" s="35" t="s">
        <v>172</v>
      </c>
      <c r="H35" s="36" t="s">
        <v>154</v>
      </c>
      <c r="I35" s="27" t="s">
        <v>157</v>
      </c>
      <c r="J35" s="24">
        <v>1</v>
      </c>
      <c r="K35" s="21" t="s">
        <v>36</v>
      </c>
      <c r="L35" s="24" t="s">
        <v>160</v>
      </c>
      <c r="M35" s="24" t="s">
        <v>163</v>
      </c>
      <c r="N35" s="25">
        <v>1</v>
      </c>
      <c r="O35" s="26">
        <v>43374</v>
      </c>
      <c r="P35" s="26">
        <v>43733</v>
      </c>
      <c r="Q35" s="20" t="s">
        <v>165</v>
      </c>
      <c r="R35" s="20" t="s">
        <v>168</v>
      </c>
      <c r="S35" s="35" t="s">
        <v>168</v>
      </c>
      <c r="T35" s="38">
        <v>43951</v>
      </c>
      <c r="U35" s="56" t="s">
        <v>268</v>
      </c>
      <c r="V35" s="78">
        <v>0.5</v>
      </c>
      <c r="W35" s="57" t="s">
        <v>262</v>
      </c>
      <c r="X35" s="57"/>
      <c r="Y35" s="64" t="s">
        <v>146</v>
      </c>
      <c r="Z35" s="38">
        <v>44074</v>
      </c>
      <c r="AA35" s="56" t="s">
        <v>384</v>
      </c>
      <c r="AB35" s="57">
        <v>1</v>
      </c>
      <c r="AC35" s="58">
        <f t="shared" si="21"/>
        <v>1</v>
      </c>
      <c r="AD35" s="59">
        <f t="shared" si="22"/>
        <v>1</v>
      </c>
      <c r="AE35" s="59" t="str">
        <f t="shared" si="23"/>
        <v>TERMINADA EXTEMPORANEA</v>
      </c>
      <c r="AF35" s="59" t="b">
        <f t="shared" si="24"/>
        <v>0</v>
      </c>
      <c r="AG35" s="57" t="str">
        <f t="shared" si="25"/>
        <v>TERMINADA EXTEMPORANEA</v>
      </c>
      <c r="AH35" s="60" t="s">
        <v>406</v>
      </c>
      <c r="AI35" s="64" t="s">
        <v>380</v>
      </c>
      <c r="AJ35" s="38"/>
      <c r="AK35" s="61"/>
      <c r="AL35" s="57"/>
      <c r="AM35" s="58" t="str">
        <f t="shared" si="6"/>
        <v/>
      </c>
      <c r="AN35" s="62" t="str">
        <f t="shared" si="7"/>
        <v/>
      </c>
      <c r="AO35" s="57" t="str">
        <f t="shared" si="8"/>
        <v/>
      </c>
      <c r="AP35" s="57" t="str">
        <f t="shared" si="9"/>
        <v/>
      </c>
      <c r="AQ35" s="57" t="str">
        <f t="shared" si="10"/>
        <v/>
      </c>
      <c r="AR35" s="60"/>
      <c r="AS35" s="64"/>
      <c r="AT35" s="40" t="str">
        <f t="shared" si="5"/>
        <v>CUMPLIDA</v>
      </c>
      <c r="AU35" s="20" t="s">
        <v>385</v>
      </c>
      <c r="AV35" s="20" t="s">
        <v>143</v>
      </c>
      <c r="AW35" s="37" t="s">
        <v>425</v>
      </c>
    </row>
    <row r="36" spans="1:49" s="19" customFormat="1" ht="146.25" x14ac:dyDescent="0.25">
      <c r="A36" s="79">
        <v>115</v>
      </c>
      <c r="B36" s="80">
        <v>43370</v>
      </c>
      <c r="C36" s="81" t="s">
        <v>15</v>
      </c>
      <c r="D36" s="81" t="s">
        <v>147</v>
      </c>
      <c r="E36" s="80">
        <v>43370</v>
      </c>
      <c r="F36" s="82" t="s">
        <v>365</v>
      </c>
      <c r="G36" s="89" t="s">
        <v>366</v>
      </c>
      <c r="H36" s="83" t="s">
        <v>367</v>
      </c>
      <c r="I36" s="84" t="s">
        <v>368</v>
      </c>
      <c r="J36" s="82">
        <v>11</v>
      </c>
      <c r="K36" s="81" t="s">
        <v>36</v>
      </c>
      <c r="L36" s="82" t="s">
        <v>369</v>
      </c>
      <c r="M36" s="82" t="s">
        <v>370</v>
      </c>
      <c r="N36" s="25">
        <v>1</v>
      </c>
      <c r="O36" s="85">
        <v>43374</v>
      </c>
      <c r="P36" s="85">
        <v>43733</v>
      </c>
      <c r="Q36" s="81" t="s">
        <v>371</v>
      </c>
      <c r="R36" s="81" t="s">
        <v>372</v>
      </c>
      <c r="S36" s="89" t="s">
        <v>372</v>
      </c>
      <c r="T36" s="38">
        <v>43951</v>
      </c>
      <c r="U36" s="91" t="s">
        <v>379</v>
      </c>
      <c r="V36" s="78">
        <v>1</v>
      </c>
      <c r="W36" s="57" t="s">
        <v>314</v>
      </c>
      <c r="X36" s="20" t="s">
        <v>142</v>
      </c>
      <c r="Y36" s="64" t="s">
        <v>263</v>
      </c>
      <c r="Z36" s="38">
        <v>44074</v>
      </c>
      <c r="AA36" s="56" t="s">
        <v>414</v>
      </c>
      <c r="AB36" s="57">
        <v>11</v>
      </c>
      <c r="AC36" s="58">
        <f t="shared" si="21"/>
        <v>1</v>
      </c>
      <c r="AD36" s="59">
        <f t="shared" si="22"/>
        <v>1</v>
      </c>
      <c r="AE36" s="59" t="str">
        <f t="shared" si="23"/>
        <v>TERMINADA EXTEMPORANEA</v>
      </c>
      <c r="AF36" s="59" t="b">
        <f t="shared" si="24"/>
        <v>0</v>
      </c>
      <c r="AG36" s="193" t="str">
        <f t="shared" si="25"/>
        <v>TERMINADA EXTEMPORANEA</v>
      </c>
      <c r="AH36" s="56" t="s">
        <v>424</v>
      </c>
      <c r="AI36" s="64" t="s">
        <v>380</v>
      </c>
      <c r="AJ36" s="38"/>
      <c r="AK36" s="61"/>
      <c r="AL36" s="57"/>
      <c r="AM36" s="58"/>
      <c r="AN36" s="62"/>
      <c r="AO36" s="57"/>
      <c r="AP36" s="57"/>
      <c r="AQ36" s="57"/>
      <c r="AR36" s="60"/>
      <c r="AS36" s="64"/>
      <c r="AT36" s="40" t="str">
        <f t="shared" si="5"/>
        <v>CUMPLIDA</v>
      </c>
      <c r="AU36" s="20" t="s">
        <v>415</v>
      </c>
      <c r="AV36" s="31" t="s">
        <v>143</v>
      </c>
      <c r="AW36" s="37"/>
    </row>
    <row r="37" spans="1:49" s="19" customFormat="1" ht="112.5" x14ac:dyDescent="0.25">
      <c r="A37" s="65">
        <v>121</v>
      </c>
      <c r="B37" s="23">
        <v>43816</v>
      </c>
      <c r="C37" s="20" t="s">
        <v>15</v>
      </c>
      <c r="D37" s="20" t="s">
        <v>190</v>
      </c>
      <c r="E37" s="63">
        <f t="shared" ref="E37:E57" si="39">B37</f>
        <v>43816</v>
      </c>
      <c r="F37" s="31" t="s">
        <v>191</v>
      </c>
      <c r="G37" s="35" t="s">
        <v>192</v>
      </c>
      <c r="H37" s="36" t="s">
        <v>193</v>
      </c>
      <c r="I37" s="20" t="s">
        <v>194</v>
      </c>
      <c r="J37" s="31">
        <v>2</v>
      </c>
      <c r="K37" s="21" t="s">
        <v>36</v>
      </c>
      <c r="L37" s="20" t="s">
        <v>195</v>
      </c>
      <c r="M37" s="31">
        <v>1</v>
      </c>
      <c r="N37" s="25">
        <v>1</v>
      </c>
      <c r="O37" s="26">
        <v>43817</v>
      </c>
      <c r="P37" s="26">
        <v>44182</v>
      </c>
      <c r="Q37" s="20" t="s">
        <v>52</v>
      </c>
      <c r="R37" s="20" t="s">
        <v>196</v>
      </c>
      <c r="S37" s="35" t="s">
        <v>196</v>
      </c>
      <c r="T37" s="38">
        <v>43951</v>
      </c>
      <c r="U37" s="74" t="s">
        <v>279</v>
      </c>
      <c r="V37" s="70">
        <v>0.5</v>
      </c>
      <c r="W37" s="43" t="s">
        <v>173</v>
      </c>
      <c r="X37" s="43"/>
      <c r="Y37" s="41" t="s">
        <v>263</v>
      </c>
      <c r="Z37" s="38">
        <v>44074</v>
      </c>
      <c r="AA37" s="94" t="s">
        <v>393</v>
      </c>
      <c r="AB37" s="57">
        <v>2</v>
      </c>
      <c r="AC37" s="58">
        <f t="shared" si="21"/>
        <v>1</v>
      </c>
      <c r="AD37" s="59">
        <f t="shared" si="22"/>
        <v>1</v>
      </c>
      <c r="AE37" s="59" t="b">
        <f t="shared" si="23"/>
        <v>0</v>
      </c>
      <c r="AF37" s="59" t="str">
        <f t="shared" si="24"/>
        <v>TERMINADA</v>
      </c>
      <c r="AG37" s="57" t="str">
        <f t="shared" si="25"/>
        <v>TERMINADA</v>
      </c>
      <c r="AH37" s="75" t="s">
        <v>395</v>
      </c>
      <c r="AI37" s="41" t="s">
        <v>263</v>
      </c>
      <c r="AJ37" s="38"/>
      <c r="AK37" s="66"/>
      <c r="AL37" s="57"/>
      <c r="AM37" s="58" t="str">
        <f t="shared" si="6"/>
        <v/>
      </c>
      <c r="AN37" s="62" t="str">
        <f t="shared" si="7"/>
        <v/>
      </c>
      <c r="AO37" s="57" t="str">
        <f t="shared" si="8"/>
        <v/>
      </c>
      <c r="AP37" s="57" t="str">
        <f t="shared" si="9"/>
        <v/>
      </c>
      <c r="AQ37" s="57" t="str">
        <f t="shared" si="10"/>
        <v/>
      </c>
      <c r="AR37" s="67"/>
      <c r="AS37" s="37"/>
      <c r="AT37" s="40" t="str">
        <f t="shared" si="5"/>
        <v>CUMPLIDA</v>
      </c>
      <c r="AU37" s="20" t="s">
        <v>416</v>
      </c>
      <c r="AV37" s="20" t="s">
        <v>143</v>
      </c>
      <c r="AW37" s="37" t="s">
        <v>425</v>
      </c>
    </row>
    <row r="38" spans="1:49" s="19" customFormat="1" ht="101.25" x14ac:dyDescent="0.25">
      <c r="A38" s="65">
        <v>122</v>
      </c>
      <c r="B38" s="23">
        <v>43816</v>
      </c>
      <c r="C38" s="20" t="s">
        <v>15</v>
      </c>
      <c r="D38" s="20" t="s">
        <v>190</v>
      </c>
      <c r="E38" s="63">
        <f t="shared" si="39"/>
        <v>43816</v>
      </c>
      <c r="F38" s="31" t="s">
        <v>191</v>
      </c>
      <c r="G38" s="35" t="s">
        <v>192</v>
      </c>
      <c r="H38" s="36" t="s">
        <v>193</v>
      </c>
      <c r="I38" s="20" t="s">
        <v>197</v>
      </c>
      <c r="J38" s="31">
        <v>4</v>
      </c>
      <c r="K38" s="21" t="s">
        <v>36</v>
      </c>
      <c r="L38" s="31" t="s">
        <v>198</v>
      </c>
      <c r="M38" s="31">
        <v>1</v>
      </c>
      <c r="N38" s="25">
        <v>1</v>
      </c>
      <c r="O38" s="26">
        <v>43817</v>
      </c>
      <c r="P38" s="26">
        <v>44182</v>
      </c>
      <c r="Q38" s="20" t="s">
        <v>52</v>
      </c>
      <c r="R38" s="20" t="s">
        <v>196</v>
      </c>
      <c r="S38" s="35" t="s">
        <v>196</v>
      </c>
      <c r="T38" s="38">
        <v>43951</v>
      </c>
      <c r="U38" s="74" t="s">
        <v>272</v>
      </c>
      <c r="V38" s="70">
        <v>0.5</v>
      </c>
      <c r="W38" s="43" t="s">
        <v>173</v>
      </c>
      <c r="X38" s="43"/>
      <c r="Y38" s="41" t="s">
        <v>263</v>
      </c>
      <c r="Z38" s="38">
        <v>44074</v>
      </c>
      <c r="AA38" s="94" t="s">
        <v>394</v>
      </c>
      <c r="AB38" s="57">
        <v>2</v>
      </c>
      <c r="AC38" s="58">
        <f t="shared" si="21"/>
        <v>0.5</v>
      </c>
      <c r="AD38" s="59">
        <f t="shared" si="22"/>
        <v>0.5</v>
      </c>
      <c r="AE38" s="59" t="b">
        <f t="shared" si="23"/>
        <v>0</v>
      </c>
      <c r="AF38" s="59" t="str">
        <f t="shared" si="24"/>
        <v>EN PROCESO</v>
      </c>
      <c r="AG38" s="57" t="str">
        <f t="shared" si="25"/>
        <v>EN PROCESO</v>
      </c>
      <c r="AH38" s="75" t="s">
        <v>396</v>
      </c>
      <c r="AI38" s="41" t="s">
        <v>263</v>
      </c>
      <c r="AJ38" s="38"/>
      <c r="AK38" s="66"/>
      <c r="AL38" s="57"/>
      <c r="AM38" s="58" t="str">
        <f t="shared" si="6"/>
        <v/>
      </c>
      <c r="AN38" s="62" t="str">
        <f t="shared" si="7"/>
        <v/>
      </c>
      <c r="AO38" s="57" t="str">
        <f t="shared" si="8"/>
        <v/>
      </c>
      <c r="AP38" s="57" t="str">
        <f t="shared" si="9"/>
        <v/>
      </c>
      <c r="AQ38" s="57" t="str">
        <f t="shared" si="10"/>
        <v/>
      </c>
      <c r="AR38" s="67"/>
      <c r="AS38" s="37"/>
      <c r="AT38" s="40" t="str">
        <f t="shared" si="5"/>
        <v>PENDIENTE</v>
      </c>
      <c r="AU38" s="20"/>
      <c r="AV38" s="20"/>
      <c r="AW38" s="37"/>
    </row>
    <row r="39" spans="1:49" s="19" customFormat="1" ht="101.25" x14ac:dyDescent="0.25">
      <c r="A39" s="65">
        <v>124</v>
      </c>
      <c r="B39" s="23">
        <v>43816</v>
      </c>
      <c r="C39" s="20" t="s">
        <v>15</v>
      </c>
      <c r="D39" s="20" t="s">
        <v>190</v>
      </c>
      <c r="E39" s="63">
        <f t="shared" si="39"/>
        <v>43816</v>
      </c>
      <c r="F39" s="31" t="s">
        <v>199</v>
      </c>
      <c r="G39" s="35" t="s">
        <v>200</v>
      </c>
      <c r="H39" s="36" t="s">
        <v>193</v>
      </c>
      <c r="I39" s="20" t="s">
        <v>194</v>
      </c>
      <c r="J39" s="31">
        <v>2</v>
      </c>
      <c r="K39" s="21" t="s">
        <v>36</v>
      </c>
      <c r="L39" s="20" t="s">
        <v>195</v>
      </c>
      <c r="M39" s="31">
        <v>1</v>
      </c>
      <c r="N39" s="25">
        <v>1</v>
      </c>
      <c r="O39" s="26">
        <v>43817</v>
      </c>
      <c r="P39" s="26">
        <v>44182</v>
      </c>
      <c r="Q39" s="20" t="s">
        <v>52</v>
      </c>
      <c r="R39" s="20" t="s">
        <v>196</v>
      </c>
      <c r="S39" s="35" t="s">
        <v>196</v>
      </c>
      <c r="T39" s="38">
        <v>43951</v>
      </c>
      <c r="U39" s="74" t="s">
        <v>280</v>
      </c>
      <c r="V39" s="70">
        <v>0.5</v>
      </c>
      <c r="W39" s="43" t="s">
        <v>173</v>
      </c>
      <c r="X39" s="43"/>
      <c r="Y39" s="41" t="s">
        <v>263</v>
      </c>
      <c r="Z39" s="38">
        <v>44074</v>
      </c>
      <c r="AA39" s="94" t="s">
        <v>393</v>
      </c>
      <c r="AB39" s="57">
        <v>2</v>
      </c>
      <c r="AC39" s="58">
        <f t="shared" si="21"/>
        <v>1</v>
      </c>
      <c r="AD39" s="59">
        <f t="shared" si="22"/>
        <v>1</v>
      </c>
      <c r="AE39" s="59" t="b">
        <f t="shared" si="23"/>
        <v>0</v>
      </c>
      <c r="AF39" s="59" t="str">
        <f t="shared" si="24"/>
        <v>TERMINADA</v>
      </c>
      <c r="AG39" s="57" t="str">
        <f t="shared" si="25"/>
        <v>TERMINADA</v>
      </c>
      <c r="AH39" s="75" t="s">
        <v>395</v>
      </c>
      <c r="AI39" s="41" t="s">
        <v>263</v>
      </c>
      <c r="AJ39" s="38"/>
      <c r="AK39" s="66"/>
      <c r="AL39" s="57"/>
      <c r="AM39" s="58" t="str">
        <f t="shared" si="6"/>
        <v/>
      </c>
      <c r="AN39" s="62" t="str">
        <f t="shared" si="7"/>
        <v/>
      </c>
      <c r="AO39" s="57" t="str">
        <f t="shared" si="8"/>
        <v/>
      </c>
      <c r="AP39" s="57" t="str">
        <f t="shared" si="9"/>
        <v/>
      </c>
      <c r="AQ39" s="57" t="str">
        <f t="shared" si="10"/>
        <v/>
      </c>
      <c r="AR39" s="67"/>
      <c r="AS39" s="37"/>
      <c r="AT39" s="40" t="str">
        <f t="shared" si="5"/>
        <v>CUMPLIDA</v>
      </c>
      <c r="AU39" s="20" t="s">
        <v>416</v>
      </c>
      <c r="AV39" s="20" t="s">
        <v>143</v>
      </c>
      <c r="AW39" s="37" t="s">
        <v>425</v>
      </c>
    </row>
    <row r="40" spans="1:49" s="19" customFormat="1" ht="101.25" x14ac:dyDescent="0.25">
      <c r="A40" s="65">
        <v>125</v>
      </c>
      <c r="B40" s="23">
        <v>43816</v>
      </c>
      <c r="C40" s="20" t="s">
        <v>15</v>
      </c>
      <c r="D40" s="20" t="s">
        <v>190</v>
      </c>
      <c r="E40" s="63">
        <f t="shared" si="39"/>
        <v>43816</v>
      </c>
      <c r="F40" s="31" t="s">
        <v>199</v>
      </c>
      <c r="G40" s="35" t="s">
        <v>200</v>
      </c>
      <c r="H40" s="36" t="s">
        <v>193</v>
      </c>
      <c r="I40" s="20" t="s">
        <v>197</v>
      </c>
      <c r="J40" s="31">
        <v>4</v>
      </c>
      <c r="K40" s="21" t="s">
        <v>36</v>
      </c>
      <c r="L40" s="31" t="s">
        <v>198</v>
      </c>
      <c r="M40" s="31">
        <v>1</v>
      </c>
      <c r="N40" s="25">
        <v>1</v>
      </c>
      <c r="O40" s="26">
        <v>43817</v>
      </c>
      <c r="P40" s="26">
        <v>44182</v>
      </c>
      <c r="Q40" s="20" t="s">
        <v>52</v>
      </c>
      <c r="R40" s="20" t="s">
        <v>196</v>
      </c>
      <c r="S40" s="35" t="s">
        <v>196</v>
      </c>
      <c r="T40" s="38">
        <v>43951</v>
      </c>
      <c r="U40" s="74" t="s">
        <v>272</v>
      </c>
      <c r="V40" s="70">
        <v>0.5</v>
      </c>
      <c r="W40" s="43" t="s">
        <v>173</v>
      </c>
      <c r="X40" s="43"/>
      <c r="Y40" s="41" t="s">
        <v>263</v>
      </c>
      <c r="Z40" s="38">
        <v>44074</v>
      </c>
      <c r="AA40" s="94" t="s">
        <v>394</v>
      </c>
      <c r="AB40" s="57">
        <v>2</v>
      </c>
      <c r="AC40" s="58">
        <f t="shared" si="21"/>
        <v>0.5</v>
      </c>
      <c r="AD40" s="59">
        <f t="shared" si="22"/>
        <v>0.5</v>
      </c>
      <c r="AE40" s="59" t="b">
        <f t="shared" si="23"/>
        <v>0</v>
      </c>
      <c r="AF40" s="59" t="str">
        <f t="shared" si="24"/>
        <v>EN PROCESO</v>
      </c>
      <c r="AG40" s="57" t="str">
        <f t="shared" si="25"/>
        <v>EN PROCESO</v>
      </c>
      <c r="AH40" s="75" t="s">
        <v>397</v>
      </c>
      <c r="AI40" s="41" t="s">
        <v>263</v>
      </c>
      <c r="AJ40" s="38"/>
      <c r="AK40" s="66"/>
      <c r="AL40" s="57"/>
      <c r="AM40" s="58" t="str">
        <f t="shared" si="6"/>
        <v/>
      </c>
      <c r="AN40" s="62" t="str">
        <f t="shared" si="7"/>
        <v/>
      </c>
      <c r="AO40" s="57" t="str">
        <f t="shared" si="8"/>
        <v/>
      </c>
      <c r="AP40" s="57" t="str">
        <f t="shared" si="9"/>
        <v/>
      </c>
      <c r="AQ40" s="57" t="str">
        <f t="shared" si="10"/>
        <v/>
      </c>
      <c r="AR40" s="67"/>
      <c r="AS40" s="37"/>
      <c r="AT40" s="40" t="str">
        <f t="shared" si="5"/>
        <v>PENDIENTE</v>
      </c>
      <c r="AU40" s="20"/>
      <c r="AV40" s="20"/>
      <c r="AW40" s="37"/>
    </row>
    <row r="41" spans="1:49" s="19" customFormat="1" ht="123.75" x14ac:dyDescent="0.25">
      <c r="A41" s="65">
        <v>126</v>
      </c>
      <c r="B41" s="23">
        <v>43816</v>
      </c>
      <c r="C41" s="20" t="s">
        <v>15</v>
      </c>
      <c r="D41" s="20" t="s">
        <v>190</v>
      </c>
      <c r="E41" s="63">
        <f t="shared" si="39"/>
        <v>43816</v>
      </c>
      <c r="F41" s="31" t="s">
        <v>201</v>
      </c>
      <c r="G41" s="35" t="s">
        <v>202</v>
      </c>
      <c r="H41" s="33" t="s">
        <v>203</v>
      </c>
      <c r="I41" s="20" t="s">
        <v>204</v>
      </c>
      <c r="J41" s="31">
        <v>1</v>
      </c>
      <c r="K41" s="21" t="s">
        <v>36</v>
      </c>
      <c r="L41" s="20" t="s">
        <v>208</v>
      </c>
      <c r="M41" s="31">
        <v>1</v>
      </c>
      <c r="N41" s="25">
        <v>1</v>
      </c>
      <c r="O41" s="26">
        <v>43817</v>
      </c>
      <c r="P41" s="26">
        <v>44182</v>
      </c>
      <c r="Q41" s="20" t="s">
        <v>56</v>
      </c>
      <c r="R41" s="20" t="s">
        <v>166</v>
      </c>
      <c r="S41" s="35" t="s">
        <v>166</v>
      </c>
      <c r="T41" s="38">
        <v>43951</v>
      </c>
      <c r="U41" s="22" t="s">
        <v>283</v>
      </c>
      <c r="V41" s="70">
        <v>0.5</v>
      </c>
      <c r="W41" s="43" t="s">
        <v>173</v>
      </c>
      <c r="X41" s="43"/>
      <c r="Y41" s="41" t="s">
        <v>146</v>
      </c>
      <c r="Z41" s="38">
        <v>44074</v>
      </c>
      <c r="AA41" s="93" t="s">
        <v>386</v>
      </c>
      <c r="AB41" s="57">
        <v>1</v>
      </c>
      <c r="AC41" s="58">
        <f t="shared" si="21"/>
        <v>1</v>
      </c>
      <c r="AD41" s="59">
        <f t="shared" si="22"/>
        <v>1</v>
      </c>
      <c r="AE41" s="59" t="b">
        <f t="shared" si="23"/>
        <v>0</v>
      </c>
      <c r="AF41" s="59" t="str">
        <f t="shared" si="24"/>
        <v>TERMINADA</v>
      </c>
      <c r="AG41" s="57" t="str">
        <f t="shared" si="25"/>
        <v>TERMINADA</v>
      </c>
      <c r="AH41" s="30" t="s">
        <v>417</v>
      </c>
      <c r="AI41" s="41" t="s">
        <v>146</v>
      </c>
      <c r="AJ41" s="38"/>
      <c r="AK41" s="66"/>
      <c r="AL41" s="57"/>
      <c r="AM41" s="58" t="str">
        <f t="shared" si="6"/>
        <v/>
      </c>
      <c r="AN41" s="62" t="str">
        <f t="shared" si="7"/>
        <v/>
      </c>
      <c r="AO41" s="57" t="str">
        <f t="shared" si="8"/>
        <v/>
      </c>
      <c r="AP41" s="57" t="str">
        <f t="shared" si="9"/>
        <v/>
      </c>
      <c r="AQ41" s="57" t="str">
        <f t="shared" si="10"/>
        <v/>
      </c>
      <c r="AR41" s="67"/>
      <c r="AS41" s="37"/>
      <c r="AT41" s="40" t="str">
        <f t="shared" si="5"/>
        <v>CUMPLIDA</v>
      </c>
      <c r="AU41" s="20" t="s">
        <v>421</v>
      </c>
      <c r="AV41" s="20" t="s">
        <v>142</v>
      </c>
      <c r="AW41" s="37" t="s">
        <v>425</v>
      </c>
    </row>
    <row r="42" spans="1:49" s="19" customFormat="1" ht="101.25" x14ac:dyDescent="0.25">
      <c r="A42" s="65">
        <v>127</v>
      </c>
      <c r="B42" s="23">
        <v>43816</v>
      </c>
      <c r="C42" s="20" t="s">
        <v>15</v>
      </c>
      <c r="D42" s="20" t="s">
        <v>190</v>
      </c>
      <c r="E42" s="63">
        <f t="shared" si="39"/>
        <v>43816</v>
      </c>
      <c r="F42" s="31" t="s">
        <v>201</v>
      </c>
      <c r="G42" s="35" t="s">
        <v>202</v>
      </c>
      <c r="H42" s="33" t="s">
        <v>205</v>
      </c>
      <c r="I42" s="20" t="s">
        <v>206</v>
      </c>
      <c r="J42" s="31">
        <v>1</v>
      </c>
      <c r="K42" s="21" t="s">
        <v>36</v>
      </c>
      <c r="L42" s="20" t="s">
        <v>207</v>
      </c>
      <c r="M42" s="31">
        <v>1</v>
      </c>
      <c r="N42" s="25">
        <v>1</v>
      </c>
      <c r="O42" s="26">
        <v>43817</v>
      </c>
      <c r="P42" s="26">
        <v>44182</v>
      </c>
      <c r="Q42" s="20" t="s">
        <v>56</v>
      </c>
      <c r="R42" s="20" t="s">
        <v>166</v>
      </c>
      <c r="S42" s="35" t="s">
        <v>166</v>
      </c>
      <c r="T42" s="38">
        <v>43951</v>
      </c>
      <c r="U42" s="30" t="s">
        <v>269</v>
      </c>
      <c r="V42" s="70">
        <v>1</v>
      </c>
      <c r="W42" s="43" t="s">
        <v>286</v>
      </c>
      <c r="X42" s="20" t="s">
        <v>142</v>
      </c>
      <c r="Y42" s="41" t="s">
        <v>146</v>
      </c>
      <c r="Z42" s="38">
        <v>44074</v>
      </c>
      <c r="AA42" s="92" t="s">
        <v>387</v>
      </c>
      <c r="AB42" s="57">
        <v>1</v>
      </c>
      <c r="AC42" s="58">
        <f t="shared" si="21"/>
        <v>1</v>
      </c>
      <c r="AD42" s="59">
        <f t="shared" si="22"/>
        <v>1</v>
      </c>
      <c r="AE42" s="59" t="b">
        <f t="shared" si="23"/>
        <v>0</v>
      </c>
      <c r="AF42" s="59" t="str">
        <f t="shared" si="24"/>
        <v>TERMINADA</v>
      </c>
      <c r="AG42" s="57" t="str">
        <f t="shared" si="25"/>
        <v>TERMINADA</v>
      </c>
      <c r="AH42" s="30" t="s">
        <v>418</v>
      </c>
      <c r="AI42" s="41" t="s">
        <v>146</v>
      </c>
      <c r="AJ42" s="38"/>
      <c r="AK42" s="93"/>
      <c r="AL42" s="57"/>
      <c r="AM42" s="58" t="str">
        <f t="shared" si="6"/>
        <v/>
      </c>
      <c r="AN42" s="62" t="str">
        <f t="shared" si="7"/>
        <v/>
      </c>
      <c r="AO42" s="57" t="str">
        <f t="shared" si="8"/>
        <v/>
      </c>
      <c r="AP42" s="57" t="str">
        <f t="shared" si="9"/>
        <v/>
      </c>
      <c r="AQ42" s="57" t="str">
        <f t="shared" si="10"/>
        <v/>
      </c>
      <c r="AR42" s="30"/>
      <c r="AS42" s="41"/>
      <c r="AT42" s="40" t="str">
        <f t="shared" si="5"/>
        <v>CUMPLIDA</v>
      </c>
      <c r="AU42" s="21" t="s">
        <v>419</v>
      </c>
      <c r="AV42" s="20" t="s">
        <v>143</v>
      </c>
      <c r="AW42" s="37" t="s">
        <v>425</v>
      </c>
    </row>
    <row r="43" spans="1:49" s="19" customFormat="1" ht="191.25" x14ac:dyDescent="0.25">
      <c r="A43" s="65">
        <v>128</v>
      </c>
      <c r="B43" s="23">
        <v>43816</v>
      </c>
      <c r="C43" s="20" t="s">
        <v>15</v>
      </c>
      <c r="D43" s="20" t="s">
        <v>190</v>
      </c>
      <c r="E43" s="63">
        <f t="shared" si="39"/>
        <v>43816</v>
      </c>
      <c r="F43" s="31" t="s">
        <v>201</v>
      </c>
      <c r="G43" s="35" t="s">
        <v>202</v>
      </c>
      <c r="H43" s="33" t="s">
        <v>209</v>
      </c>
      <c r="I43" s="20" t="s">
        <v>210</v>
      </c>
      <c r="J43" s="31">
        <v>2</v>
      </c>
      <c r="K43" s="21" t="s">
        <v>36</v>
      </c>
      <c r="L43" s="20" t="s">
        <v>211</v>
      </c>
      <c r="M43" s="31">
        <v>1</v>
      </c>
      <c r="N43" s="25">
        <v>1</v>
      </c>
      <c r="O43" s="26">
        <v>43817</v>
      </c>
      <c r="P43" s="26">
        <v>44182</v>
      </c>
      <c r="Q43" s="20" t="s">
        <v>56</v>
      </c>
      <c r="R43" s="20" t="s">
        <v>166</v>
      </c>
      <c r="S43" s="35" t="s">
        <v>166</v>
      </c>
      <c r="T43" s="38">
        <v>43951</v>
      </c>
      <c r="U43" s="30" t="s">
        <v>284</v>
      </c>
      <c r="V43" s="70">
        <v>1</v>
      </c>
      <c r="W43" s="43" t="s">
        <v>286</v>
      </c>
      <c r="X43" s="20" t="s">
        <v>142</v>
      </c>
      <c r="Y43" s="41" t="s">
        <v>146</v>
      </c>
      <c r="Z43" s="38">
        <v>44074</v>
      </c>
      <c r="AA43" s="92" t="s">
        <v>388</v>
      </c>
      <c r="AB43" s="57">
        <v>2</v>
      </c>
      <c r="AC43" s="58">
        <f t="shared" si="21"/>
        <v>1</v>
      </c>
      <c r="AD43" s="59">
        <f t="shared" si="22"/>
        <v>1</v>
      </c>
      <c r="AE43" s="59" t="b">
        <f t="shared" si="23"/>
        <v>0</v>
      </c>
      <c r="AF43" s="59" t="str">
        <f t="shared" si="24"/>
        <v>TERMINADA</v>
      </c>
      <c r="AG43" s="57" t="str">
        <f t="shared" si="25"/>
        <v>TERMINADA</v>
      </c>
      <c r="AH43" s="74" t="s">
        <v>390</v>
      </c>
      <c r="AI43" s="41" t="s">
        <v>146</v>
      </c>
      <c r="AJ43" s="38"/>
      <c r="AK43" s="68"/>
      <c r="AL43" s="57"/>
      <c r="AM43" s="58" t="str">
        <f t="shared" si="6"/>
        <v/>
      </c>
      <c r="AN43" s="62" t="str">
        <f t="shared" si="7"/>
        <v/>
      </c>
      <c r="AO43" s="57" t="str">
        <f t="shared" si="8"/>
        <v/>
      </c>
      <c r="AP43" s="57" t="str">
        <f t="shared" si="9"/>
        <v/>
      </c>
      <c r="AQ43" s="57" t="str">
        <f t="shared" si="10"/>
        <v/>
      </c>
      <c r="AR43" s="67"/>
      <c r="AS43" s="37"/>
      <c r="AT43" s="40" t="str">
        <f t="shared" si="5"/>
        <v>CUMPLIDA</v>
      </c>
      <c r="AU43" s="20" t="s">
        <v>407</v>
      </c>
      <c r="AV43" s="20" t="s">
        <v>142</v>
      </c>
      <c r="AW43" s="37" t="s">
        <v>425</v>
      </c>
    </row>
    <row r="44" spans="1:49" s="19" customFormat="1" ht="180" x14ac:dyDescent="0.25">
      <c r="A44" s="65">
        <v>129</v>
      </c>
      <c r="B44" s="23">
        <v>43816</v>
      </c>
      <c r="C44" s="20" t="s">
        <v>15</v>
      </c>
      <c r="D44" s="20" t="s">
        <v>190</v>
      </c>
      <c r="E44" s="63">
        <f t="shared" si="39"/>
        <v>43816</v>
      </c>
      <c r="F44" s="31" t="s">
        <v>201</v>
      </c>
      <c r="G44" s="35" t="s">
        <v>202</v>
      </c>
      <c r="H44" s="33" t="s">
        <v>212</v>
      </c>
      <c r="I44" s="20" t="s">
        <v>213</v>
      </c>
      <c r="J44" s="31">
        <v>2</v>
      </c>
      <c r="K44" s="21" t="s">
        <v>36</v>
      </c>
      <c r="L44" s="20" t="s">
        <v>214</v>
      </c>
      <c r="M44" s="31">
        <v>1</v>
      </c>
      <c r="N44" s="25">
        <v>1</v>
      </c>
      <c r="O44" s="26">
        <v>43817</v>
      </c>
      <c r="P44" s="26">
        <v>44182</v>
      </c>
      <c r="Q44" s="20" t="s">
        <v>56</v>
      </c>
      <c r="R44" s="20" t="s">
        <v>166</v>
      </c>
      <c r="S44" s="35" t="s">
        <v>166</v>
      </c>
      <c r="T44" s="38">
        <v>43951</v>
      </c>
      <c r="U44" s="30" t="s">
        <v>277</v>
      </c>
      <c r="V44" s="70">
        <v>0</v>
      </c>
      <c r="W44" s="43" t="s">
        <v>174</v>
      </c>
      <c r="X44" s="43"/>
      <c r="Y44" s="41" t="s">
        <v>146</v>
      </c>
      <c r="Z44" s="38">
        <v>44074</v>
      </c>
      <c r="AA44" s="93" t="s">
        <v>389</v>
      </c>
      <c r="AB44" s="57">
        <v>0</v>
      </c>
      <c r="AC44" s="58">
        <f t="shared" si="21"/>
        <v>0</v>
      </c>
      <c r="AD44" s="59">
        <f t="shared" si="22"/>
        <v>0</v>
      </c>
      <c r="AE44" s="59" t="b">
        <f t="shared" si="23"/>
        <v>0</v>
      </c>
      <c r="AF44" s="59" t="str">
        <f t="shared" si="24"/>
        <v>SIN INICIAR</v>
      </c>
      <c r="AG44" s="57" t="str">
        <f t="shared" si="25"/>
        <v>SIN INICIAR</v>
      </c>
      <c r="AH44" s="30" t="s">
        <v>408</v>
      </c>
      <c r="AI44" s="41" t="s">
        <v>146</v>
      </c>
      <c r="AJ44" s="38"/>
      <c r="AK44" s="66"/>
      <c r="AL44" s="57"/>
      <c r="AM44" s="58" t="str">
        <f t="shared" si="6"/>
        <v/>
      </c>
      <c r="AN44" s="62" t="str">
        <f t="shared" si="7"/>
        <v/>
      </c>
      <c r="AO44" s="57" t="str">
        <f t="shared" si="8"/>
        <v/>
      </c>
      <c r="AP44" s="57" t="str">
        <f t="shared" si="9"/>
        <v/>
      </c>
      <c r="AQ44" s="57" t="str">
        <f t="shared" si="10"/>
        <v/>
      </c>
      <c r="AR44" s="67"/>
      <c r="AS44" s="37"/>
      <c r="AT44" s="40" t="str">
        <f t="shared" si="5"/>
        <v>PENDIENTE</v>
      </c>
      <c r="AU44" s="20"/>
      <c r="AV44" s="20"/>
      <c r="AW44" s="37"/>
    </row>
    <row r="45" spans="1:49" s="19" customFormat="1" ht="112.5" x14ac:dyDescent="0.25">
      <c r="A45" s="65">
        <v>130</v>
      </c>
      <c r="B45" s="23">
        <v>43816</v>
      </c>
      <c r="C45" s="20" t="s">
        <v>15</v>
      </c>
      <c r="D45" s="20" t="s">
        <v>190</v>
      </c>
      <c r="E45" s="63">
        <f t="shared" si="39"/>
        <v>43816</v>
      </c>
      <c r="F45" s="31" t="s">
        <v>201</v>
      </c>
      <c r="G45" s="35" t="s">
        <v>202</v>
      </c>
      <c r="H45" s="33" t="s">
        <v>215</v>
      </c>
      <c r="I45" s="20" t="s">
        <v>216</v>
      </c>
      <c r="J45" s="31">
        <v>2</v>
      </c>
      <c r="K45" s="21" t="s">
        <v>36</v>
      </c>
      <c r="L45" s="20" t="s">
        <v>214</v>
      </c>
      <c r="M45" s="31">
        <v>1</v>
      </c>
      <c r="N45" s="25">
        <v>1</v>
      </c>
      <c r="O45" s="26">
        <v>43817</v>
      </c>
      <c r="P45" s="26">
        <v>44182</v>
      </c>
      <c r="Q45" s="20" t="s">
        <v>56</v>
      </c>
      <c r="R45" s="20" t="s">
        <v>166</v>
      </c>
      <c r="S45" s="35" t="s">
        <v>166</v>
      </c>
      <c r="T45" s="38">
        <v>43951</v>
      </c>
      <c r="U45" s="30" t="s">
        <v>278</v>
      </c>
      <c r="V45" s="70">
        <v>0.25</v>
      </c>
      <c r="W45" s="43" t="s">
        <v>173</v>
      </c>
      <c r="X45" s="43"/>
      <c r="Y45" s="41" t="s">
        <v>146</v>
      </c>
      <c r="Z45" s="38">
        <v>44074</v>
      </c>
      <c r="AA45" s="93" t="s">
        <v>391</v>
      </c>
      <c r="AB45" s="57">
        <v>0.5</v>
      </c>
      <c r="AC45" s="58">
        <f t="shared" si="21"/>
        <v>0.25</v>
      </c>
      <c r="AD45" s="59">
        <f t="shared" si="22"/>
        <v>0.25</v>
      </c>
      <c r="AE45" s="59" t="b">
        <f t="shared" si="23"/>
        <v>0</v>
      </c>
      <c r="AF45" s="59" t="str">
        <f t="shared" si="24"/>
        <v>EN PROCESO</v>
      </c>
      <c r="AG45" s="57" t="str">
        <f t="shared" si="25"/>
        <v>EN PROCESO</v>
      </c>
      <c r="AH45" s="30" t="s">
        <v>392</v>
      </c>
      <c r="AI45" s="41" t="s">
        <v>146</v>
      </c>
      <c r="AJ45" s="38"/>
      <c r="AK45" s="66"/>
      <c r="AL45" s="57"/>
      <c r="AM45" s="58" t="str">
        <f t="shared" si="6"/>
        <v/>
      </c>
      <c r="AN45" s="62" t="str">
        <f t="shared" si="7"/>
        <v/>
      </c>
      <c r="AO45" s="57" t="str">
        <f t="shared" si="8"/>
        <v/>
      </c>
      <c r="AP45" s="57" t="str">
        <f t="shared" si="9"/>
        <v/>
      </c>
      <c r="AQ45" s="57" t="str">
        <f t="shared" si="10"/>
        <v/>
      </c>
      <c r="AR45" s="67"/>
      <c r="AS45" s="37"/>
      <c r="AT45" s="40" t="str">
        <f t="shared" si="5"/>
        <v>PENDIENTE</v>
      </c>
      <c r="AU45" s="20"/>
      <c r="AV45" s="20"/>
      <c r="AW45" s="37"/>
    </row>
    <row r="46" spans="1:49" s="19" customFormat="1" ht="90" x14ac:dyDescent="0.25">
      <c r="A46" s="65">
        <v>131</v>
      </c>
      <c r="B46" s="23">
        <v>43816</v>
      </c>
      <c r="C46" s="20" t="s">
        <v>15</v>
      </c>
      <c r="D46" s="20" t="s">
        <v>190</v>
      </c>
      <c r="E46" s="63">
        <f t="shared" si="39"/>
        <v>43816</v>
      </c>
      <c r="F46" s="31" t="s">
        <v>201</v>
      </c>
      <c r="G46" s="35" t="s">
        <v>202</v>
      </c>
      <c r="H46" s="33" t="s">
        <v>217</v>
      </c>
      <c r="I46" s="20" t="s">
        <v>218</v>
      </c>
      <c r="J46" s="31">
        <v>4</v>
      </c>
      <c r="K46" s="21" t="s">
        <v>36</v>
      </c>
      <c r="L46" s="20" t="s">
        <v>219</v>
      </c>
      <c r="M46" s="31">
        <v>1</v>
      </c>
      <c r="N46" s="25">
        <v>1</v>
      </c>
      <c r="O46" s="26">
        <v>43817</v>
      </c>
      <c r="P46" s="26">
        <v>44182</v>
      </c>
      <c r="Q46" s="20" t="s">
        <v>220</v>
      </c>
      <c r="R46" s="20" t="s">
        <v>221</v>
      </c>
      <c r="S46" s="35" t="s">
        <v>221</v>
      </c>
      <c r="T46" s="38">
        <v>43951</v>
      </c>
      <c r="U46" s="75" t="s">
        <v>282</v>
      </c>
      <c r="V46" s="70">
        <v>0.5</v>
      </c>
      <c r="W46" s="43" t="s">
        <v>173</v>
      </c>
      <c r="X46" s="43"/>
      <c r="Y46" s="64" t="s">
        <v>188</v>
      </c>
      <c r="Z46" s="38">
        <v>44074</v>
      </c>
      <c r="AA46" s="93" t="s">
        <v>402</v>
      </c>
      <c r="AB46" s="57">
        <v>2</v>
      </c>
      <c r="AC46" s="58">
        <f t="shared" si="21"/>
        <v>0.5</v>
      </c>
      <c r="AD46" s="59">
        <f t="shared" si="22"/>
        <v>0.5</v>
      </c>
      <c r="AE46" s="59" t="b">
        <f t="shared" si="23"/>
        <v>0</v>
      </c>
      <c r="AF46" s="59" t="str">
        <f t="shared" si="24"/>
        <v>EN PROCESO</v>
      </c>
      <c r="AG46" s="57" t="str">
        <f t="shared" si="25"/>
        <v>EN PROCESO</v>
      </c>
      <c r="AH46" s="191" t="s">
        <v>422</v>
      </c>
      <c r="AI46" s="41" t="s">
        <v>188</v>
      </c>
      <c r="AJ46" s="38"/>
      <c r="AK46" s="66"/>
      <c r="AL46" s="57"/>
      <c r="AM46" s="58" t="str">
        <f t="shared" si="6"/>
        <v/>
      </c>
      <c r="AN46" s="62" t="str">
        <f t="shared" si="7"/>
        <v/>
      </c>
      <c r="AO46" s="57" t="str">
        <f t="shared" si="8"/>
        <v/>
      </c>
      <c r="AP46" s="57" t="str">
        <f t="shared" si="9"/>
        <v/>
      </c>
      <c r="AQ46" s="57" t="str">
        <f t="shared" si="10"/>
        <v/>
      </c>
      <c r="AR46" s="67"/>
      <c r="AS46" s="37"/>
      <c r="AT46" s="40" t="str">
        <f t="shared" si="5"/>
        <v>PENDIENTE</v>
      </c>
      <c r="AU46" s="20"/>
      <c r="AV46" s="20"/>
      <c r="AW46" s="37"/>
    </row>
    <row r="47" spans="1:49" s="19" customFormat="1" ht="90" x14ac:dyDescent="0.25">
      <c r="A47" s="65">
        <v>132</v>
      </c>
      <c r="B47" s="23">
        <v>43816</v>
      </c>
      <c r="C47" s="20" t="s">
        <v>15</v>
      </c>
      <c r="D47" s="20" t="s">
        <v>190</v>
      </c>
      <c r="E47" s="63">
        <f t="shared" si="39"/>
        <v>43816</v>
      </c>
      <c r="F47" s="31" t="s">
        <v>222</v>
      </c>
      <c r="G47" s="35" t="s">
        <v>223</v>
      </c>
      <c r="H47" s="33" t="s">
        <v>217</v>
      </c>
      <c r="I47" s="20" t="s">
        <v>218</v>
      </c>
      <c r="J47" s="31">
        <v>4</v>
      </c>
      <c r="K47" s="21" t="s">
        <v>36</v>
      </c>
      <c r="L47" s="20" t="s">
        <v>219</v>
      </c>
      <c r="M47" s="31">
        <v>1</v>
      </c>
      <c r="N47" s="25">
        <v>1</v>
      </c>
      <c r="O47" s="26">
        <v>43817</v>
      </c>
      <c r="P47" s="26">
        <v>44182</v>
      </c>
      <c r="Q47" s="20" t="s">
        <v>220</v>
      </c>
      <c r="R47" s="20" t="s">
        <v>221</v>
      </c>
      <c r="S47" s="35" t="s">
        <v>221</v>
      </c>
      <c r="T47" s="38">
        <v>43951</v>
      </c>
      <c r="U47" s="75" t="s">
        <v>282</v>
      </c>
      <c r="V47" s="70">
        <v>0.5</v>
      </c>
      <c r="W47" s="43" t="s">
        <v>173</v>
      </c>
      <c r="X47" s="43"/>
      <c r="Y47" s="64" t="s">
        <v>188</v>
      </c>
      <c r="Z47" s="38">
        <v>44074</v>
      </c>
      <c r="AA47" s="93" t="s">
        <v>402</v>
      </c>
      <c r="AB47" s="57">
        <v>2</v>
      </c>
      <c r="AC47" s="58">
        <f t="shared" si="21"/>
        <v>0.5</v>
      </c>
      <c r="AD47" s="59">
        <f t="shared" si="22"/>
        <v>0.5</v>
      </c>
      <c r="AE47" s="59" t="b">
        <f t="shared" si="23"/>
        <v>0</v>
      </c>
      <c r="AF47" s="59" t="str">
        <f t="shared" si="24"/>
        <v>EN PROCESO</v>
      </c>
      <c r="AG47" s="57" t="str">
        <f t="shared" si="25"/>
        <v>EN PROCESO</v>
      </c>
      <c r="AH47" s="191" t="s">
        <v>423</v>
      </c>
      <c r="AI47" s="41" t="s">
        <v>188</v>
      </c>
      <c r="AJ47" s="38"/>
      <c r="AK47" s="66"/>
      <c r="AL47" s="57"/>
      <c r="AM47" s="58" t="str">
        <f t="shared" si="6"/>
        <v/>
      </c>
      <c r="AN47" s="62" t="str">
        <f t="shared" si="7"/>
        <v/>
      </c>
      <c r="AO47" s="57" t="str">
        <f t="shared" si="8"/>
        <v/>
      </c>
      <c r="AP47" s="57" t="str">
        <f t="shared" si="9"/>
        <v/>
      </c>
      <c r="AQ47" s="57" t="str">
        <f t="shared" si="10"/>
        <v/>
      </c>
      <c r="AR47" s="67"/>
      <c r="AS47" s="37"/>
      <c r="AT47" s="40" t="str">
        <f t="shared" si="5"/>
        <v>PENDIENTE</v>
      </c>
      <c r="AU47" s="20"/>
      <c r="AV47" s="20"/>
      <c r="AW47" s="37"/>
    </row>
    <row r="48" spans="1:49" s="19" customFormat="1" ht="157.5" x14ac:dyDescent="0.25">
      <c r="A48" s="65">
        <v>133</v>
      </c>
      <c r="B48" s="23">
        <v>43816</v>
      </c>
      <c r="C48" s="20" t="s">
        <v>15</v>
      </c>
      <c r="D48" s="20" t="s">
        <v>190</v>
      </c>
      <c r="E48" s="63">
        <f t="shared" si="39"/>
        <v>43816</v>
      </c>
      <c r="F48" s="31" t="s">
        <v>224</v>
      </c>
      <c r="G48" s="35" t="s">
        <v>225</v>
      </c>
      <c r="H48" s="33" t="s">
        <v>226</v>
      </c>
      <c r="I48" s="20" t="s">
        <v>227</v>
      </c>
      <c r="J48" s="31">
        <v>11</v>
      </c>
      <c r="K48" s="21" t="s">
        <v>36</v>
      </c>
      <c r="L48" s="20" t="s">
        <v>228</v>
      </c>
      <c r="M48" s="31">
        <v>1</v>
      </c>
      <c r="N48" s="25">
        <v>1</v>
      </c>
      <c r="O48" s="26">
        <v>43831</v>
      </c>
      <c r="P48" s="26">
        <v>44182</v>
      </c>
      <c r="Q48" s="20" t="s">
        <v>60</v>
      </c>
      <c r="R48" s="20" t="s">
        <v>24</v>
      </c>
      <c r="S48" s="35" t="s">
        <v>110</v>
      </c>
      <c r="T48" s="38">
        <v>43951</v>
      </c>
      <c r="U48" s="74" t="s">
        <v>274</v>
      </c>
      <c r="V48" s="70">
        <v>0</v>
      </c>
      <c r="W48" s="43" t="s">
        <v>174</v>
      </c>
      <c r="X48" s="43"/>
      <c r="Y48" s="41" t="s">
        <v>263</v>
      </c>
      <c r="Z48" s="38">
        <v>44074</v>
      </c>
      <c r="AA48" s="94" t="s">
        <v>399</v>
      </c>
      <c r="AB48" s="57">
        <v>7</v>
      </c>
      <c r="AC48" s="58">
        <f t="shared" si="21"/>
        <v>0.63636363636363635</v>
      </c>
      <c r="AD48" s="59">
        <f t="shared" si="22"/>
        <v>0.63636363636363635</v>
      </c>
      <c r="AE48" s="59" t="b">
        <f t="shared" si="23"/>
        <v>0</v>
      </c>
      <c r="AF48" s="59" t="str">
        <f t="shared" si="24"/>
        <v>EN PROCESO</v>
      </c>
      <c r="AG48" s="57" t="str">
        <f t="shared" si="25"/>
        <v>EN PROCESO</v>
      </c>
      <c r="AH48" s="75" t="s">
        <v>409</v>
      </c>
      <c r="AI48" s="41" t="s">
        <v>263</v>
      </c>
      <c r="AJ48" s="38"/>
      <c r="AK48" s="66"/>
      <c r="AL48" s="57"/>
      <c r="AM48" s="58" t="str">
        <f t="shared" si="6"/>
        <v/>
      </c>
      <c r="AN48" s="62" t="str">
        <f t="shared" si="7"/>
        <v/>
      </c>
      <c r="AO48" s="57" t="str">
        <f t="shared" si="8"/>
        <v/>
      </c>
      <c r="AP48" s="57" t="str">
        <f t="shared" si="9"/>
        <v/>
      </c>
      <c r="AQ48" s="57" t="str">
        <f t="shared" si="10"/>
        <v/>
      </c>
      <c r="AR48" s="67"/>
      <c r="AS48" s="37"/>
      <c r="AT48" s="40" t="str">
        <f t="shared" si="5"/>
        <v>PENDIENTE</v>
      </c>
      <c r="AU48" s="20"/>
      <c r="AV48" s="20"/>
      <c r="AW48" s="37"/>
    </row>
    <row r="49" spans="1:49" s="19" customFormat="1" ht="153" x14ac:dyDescent="0.25">
      <c r="A49" s="65">
        <v>134</v>
      </c>
      <c r="B49" s="23">
        <v>43816</v>
      </c>
      <c r="C49" s="20" t="s">
        <v>15</v>
      </c>
      <c r="D49" s="20" t="s">
        <v>190</v>
      </c>
      <c r="E49" s="63">
        <f t="shared" si="39"/>
        <v>43816</v>
      </c>
      <c r="F49" s="31" t="s">
        <v>229</v>
      </c>
      <c r="G49" s="35" t="s">
        <v>230</v>
      </c>
      <c r="H49" s="33" t="s">
        <v>231</v>
      </c>
      <c r="I49" s="20" t="s">
        <v>232</v>
      </c>
      <c r="J49" s="31">
        <v>1</v>
      </c>
      <c r="K49" s="21" t="s">
        <v>36</v>
      </c>
      <c r="L49" s="20" t="s">
        <v>233</v>
      </c>
      <c r="M49" s="31">
        <v>1</v>
      </c>
      <c r="N49" s="25">
        <v>1</v>
      </c>
      <c r="O49" s="26">
        <v>43817</v>
      </c>
      <c r="P49" s="26">
        <v>44182</v>
      </c>
      <c r="Q49" s="20" t="s">
        <v>60</v>
      </c>
      <c r="R49" s="20" t="s">
        <v>24</v>
      </c>
      <c r="S49" s="35" t="s">
        <v>110</v>
      </c>
      <c r="T49" s="38">
        <v>43951</v>
      </c>
      <c r="U49" s="74" t="s">
        <v>281</v>
      </c>
      <c r="V49" s="70">
        <v>1</v>
      </c>
      <c r="W49" s="43" t="s">
        <v>286</v>
      </c>
      <c r="X49" s="20" t="s">
        <v>142</v>
      </c>
      <c r="Y49" s="41" t="s">
        <v>263</v>
      </c>
      <c r="Z49" s="38">
        <v>44074</v>
      </c>
      <c r="AA49" s="94" t="s">
        <v>400</v>
      </c>
      <c r="AB49" s="57">
        <v>1</v>
      </c>
      <c r="AC49" s="58">
        <f t="shared" si="21"/>
        <v>1</v>
      </c>
      <c r="AD49" s="59">
        <f t="shared" si="22"/>
        <v>1</v>
      </c>
      <c r="AE49" s="59" t="b">
        <f t="shared" si="23"/>
        <v>0</v>
      </c>
      <c r="AF49" s="59" t="str">
        <f t="shared" si="24"/>
        <v>TERMINADA</v>
      </c>
      <c r="AG49" s="57" t="str">
        <f t="shared" si="25"/>
        <v>TERMINADA</v>
      </c>
      <c r="AH49" s="192" t="s">
        <v>410</v>
      </c>
      <c r="AI49" s="41" t="s">
        <v>263</v>
      </c>
      <c r="AJ49" s="38"/>
      <c r="AK49" s="66"/>
      <c r="AL49" s="57"/>
      <c r="AM49" s="58" t="str">
        <f t="shared" si="6"/>
        <v/>
      </c>
      <c r="AN49" s="62" t="str">
        <f t="shared" si="7"/>
        <v/>
      </c>
      <c r="AO49" s="57" t="str">
        <f t="shared" si="8"/>
        <v/>
      </c>
      <c r="AP49" s="57" t="str">
        <f t="shared" si="9"/>
        <v/>
      </c>
      <c r="AQ49" s="57" t="str">
        <f t="shared" si="10"/>
        <v/>
      </c>
      <c r="AR49" s="67"/>
      <c r="AS49" s="37"/>
      <c r="AT49" s="40" t="str">
        <f t="shared" si="5"/>
        <v>CUMPLIDA</v>
      </c>
      <c r="AU49" s="20" t="s">
        <v>420</v>
      </c>
      <c r="AV49" s="20" t="s">
        <v>142</v>
      </c>
      <c r="AW49" s="37" t="s">
        <v>425</v>
      </c>
    </row>
    <row r="50" spans="1:49" s="19" customFormat="1" ht="67.5" x14ac:dyDescent="0.25">
      <c r="A50" s="65">
        <v>135</v>
      </c>
      <c r="B50" s="23">
        <v>43816</v>
      </c>
      <c r="C50" s="20" t="s">
        <v>15</v>
      </c>
      <c r="D50" s="20" t="s">
        <v>190</v>
      </c>
      <c r="E50" s="63">
        <f t="shared" si="39"/>
        <v>43816</v>
      </c>
      <c r="F50" s="31" t="s">
        <v>229</v>
      </c>
      <c r="G50" s="35" t="s">
        <v>230</v>
      </c>
      <c r="H50" s="33" t="s">
        <v>231</v>
      </c>
      <c r="I50" s="20" t="s">
        <v>234</v>
      </c>
      <c r="J50" s="31">
        <v>1</v>
      </c>
      <c r="K50" s="21" t="s">
        <v>36</v>
      </c>
      <c r="L50" s="20" t="s">
        <v>235</v>
      </c>
      <c r="M50" s="31">
        <v>1</v>
      </c>
      <c r="N50" s="25">
        <v>1</v>
      </c>
      <c r="O50" s="26">
        <v>43826</v>
      </c>
      <c r="P50" s="26">
        <v>44182</v>
      </c>
      <c r="Q50" s="20" t="s">
        <v>220</v>
      </c>
      <c r="R50" s="20" t="s">
        <v>221</v>
      </c>
      <c r="S50" s="35" t="s">
        <v>221</v>
      </c>
      <c r="T50" s="38">
        <v>43951</v>
      </c>
      <c r="U50" s="75" t="s">
        <v>266</v>
      </c>
      <c r="V50" s="70">
        <v>0</v>
      </c>
      <c r="W50" s="43" t="s">
        <v>174</v>
      </c>
      <c r="X50" s="43"/>
      <c r="Y50" s="64" t="s">
        <v>188</v>
      </c>
      <c r="Z50" s="38">
        <v>44074</v>
      </c>
      <c r="AA50" s="93" t="s">
        <v>400</v>
      </c>
      <c r="AB50" s="57">
        <v>0</v>
      </c>
      <c r="AC50" s="58">
        <f t="shared" si="21"/>
        <v>0</v>
      </c>
      <c r="AD50" s="59">
        <f t="shared" si="22"/>
        <v>0</v>
      </c>
      <c r="AE50" s="59" t="b">
        <f t="shared" si="23"/>
        <v>0</v>
      </c>
      <c r="AF50" s="59" t="str">
        <f t="shared" si="24"/>
        <v>SIN INICIAR</v>
      </c>
      <c r="AG50" s="57" t="str">
        <f t="shared" si="25"/>
        <v>SIN INICIAR</v>
      </c>
      <c r="AH50" s="191" t="s">
        <v>411</v>
      </c>
      <c r="AI50" s="95" t="s">
        <v>188</v>
      </c>
      <c r="AJ50" s="38"/>
      <c r="AK50" s="66"/>
      <c r="AL50" s="57"/>
      <c r="AM50" s="58" t="str">
        <f t="shared" si="6"/>
        <v/>
      </c>
      <c r="AN50" s="62" t="str">
        <f t="shared" si="7"/>
        <v/>
      </c>
      <c r="AO50" s="57" t="str">
        <f t="shared" si="8"/>
        <v/>
      </c>
      <c r="AP50" s="57" t="str">
        <f t="shared" si="9"/>
        <v/>
      </c>
      <c r="AQ50" s="57" t="str">
        <f t="shared" si="10"/>
        <v/>
      </c>
      <c r="AR50" s="67"/>
      <c r="AS50" s="37"/>
      <c r="AT50" s="40" t="str">
        <f t="shared" si="5"/>
        <v>PENDIENTE</v>
      </c>
      <c r="AU50" s="20"/>
      <c r="AV50" s="20"/>
      <c r="AW50" s="37"/>
    </row>
    <row r="51" spans="1:49" s="19" customFormat="1" ht="101.25" x14ac:dyDescent="0.25">
      <c r="A51" s="65">
        <v>136</v>
      </c>
      <c r="B51" s="23">
        <v>43816</v>
      </c>
      <c r="C51" s="20" t="s">
        <v>15</v>
      </c>
      <c r="D51" s="20" t="s">
        <v>190</v>
      </c>
      <c r="E51" s="63">
        <f t="shared" si="39"/>
        <v>43816</v>
      </c>
      <c r="F51" s="31" t="s">
        <v>236</v>
      </c>
      <c r="G51" s="35" t="s">
        <v>237</v>
      </c>
      <c r="H51" s="33" t="s">
        <v>238</v>
      </c>
      <c r="I51" s="20" t="s">
        <v>239</v>
      </c>
      <c r="J51" s="31">
        <v>4</v>
      </c>
      <c r="K51" s="21" t="s">
        <v>36</v>
      </c>
      <c r="L51" s="20" t="s">
        <v>219</v>
      </c>
      <c r="M51" s="31">
        <v>1</v>
      </c>
      <c r="N51" s="25">
        <v>1</v>
      </c>
      <c r="O51" s="26">
        <v>43817</v>
      </c>
      <c r="P51" s="26">
        <v>44182</v>
      </c>
      <c r="Q51" s="20" t="s">
        <v>220</v>
      </c>
      <c r="R51" s="20" t="s">
        <v>221</v>
      </c>
      <c r="S51" s="35" t="s">
        <v>221</v>
      </c>
      <c r="T51" s="38">
        <v>43951</v>
      </c>
      <c r="U51" s="75" t="s">
        <v>282</v>
      </c>
      <c r="V51" s="70">
        <v>0.5</v>
      </c>
      <c r="W51" s="43" t="s">
        <v>173</v>
      </c>
      <c r="X51" s="43"/>
      <c r="Y51" s="64" t="s">
        <v>188</v>
      </c>
      <c r="Z51" s="38">
        <v>44074</v>
      </c>
      <c r="AA51" s="93" t="s">
        <v>403</v>
      </c>
      <c r="AB51" s="57">
        <v>2</v>
      </c>
      <c r="AC51" s="58">
        <f t="shared" si="21"/>
        <v>0.5</v>
      </c>
      <c r="AD51" s="59">
        <f t="shared" si="22"/>
        <v>0.5</v>
      </c>
      <c r="AE51" s="59" t="b">
        <f t="shared" si="23"/>
        <v>0</v>
      </c>
      <c r="AF51" s="59" t="str">
        <f t="shared" si="24"/>
        <v>EN PROCESO</v>
      </c>
      <c r="AG51" s="57" t="str">
        <f t="shared" si="25"/>
        <v>EN PROCESO</v>
      </c>
      <c r="AH51" s="191" t="s">
        <v>423</v>
      </c>
      <c r="AI51" s="95" t="s">
        <v>188</v>
      </c>
      <c r="AJ51" s="38"/>
      <c r="AK51" s="66"/>
      <c r="AL51" s="57"/>
      <c r="AM51" s="58" t="str">
        <f t="shared" si="6"/>
        <v/>
      </c>
      <c r="AN51" s="62" t="str">
        <f t="shared" si="7"/>
        <v/>
      </c>
      <c r="AO51" s="57" t="str">
        <f t="shared" si="8"/>
        <v/>
      </c>
      <c r="AP51" s="57" t="str">
        <f t="shared" si="9"/>
        <v/>
      </c>
      <c r="AQ51" s="57" t="str">
        <f t="shared" si="10"/>
        <v/>
      </c>
      <c r="AR51" s="67"/>
      <c r="AS51" s="37"/>
      <c r="AT51" s="40" t="str">
        <f t="shared" si="5"/>
        <v>PENDIENTE</v>
      </c>
      <c r="AU51" s="20"/>
      <c r="AV51" s="20"/>
      <c r="AW51" s="37"/>
    </row>
    <row r="52" spans="1:49" s="19" customFormat="1" ht="101.25" x14ac:dyDescent="0.25">
      <c r="A52" s="65">
        <v>137</v>
      </c>
      <c r="B52" s="23">
        <v>43816</v>
      </c>
      <c r="C52" s="20" t="s">
        <v>15</v>
      </c>
      <c r="D52" s="20" t="s">
        <v>190</v>
      </c>
      <c r="E52" s="63">
        <f t="shared" si="39"/>
        <v>43816</v>
      </c>
      <c r="F52" s="31" t="s">
        <v>240</v>
      </c>
      <c r="G52" s="35" t="s">
        <v>241</v>
      </c>
      <c r="H52" s="33" t="s">
        <v>238</v>
      </c>
      <c r="I52" s="20" t="s">
        <v>239</v>
      </c>
      <c r="J52" s="31">
        <v>4</v>
      </c>
      <c r="K52" s="21" t="s">
        <v>36</v>
      </c>
      <c r="L52" s="20" t="s">
        <v>219</v>
      </c>
      <c r="M52" s="31">
        <v>1</v>
      </c>
      <c r="N52" s="25">
        <v>1</v>
      </c>
      <c r="O52" s="26">
        <v>43817</v>
      </c>
      <c r="P52" s="26">
        <v>44182</v>
      </c>
      <c r="Q52" s="20" t="s">
        <v>220</v>
      </c>
      <c r="R52" s="20" t="s">
        <v>221</v>
      </c>
      <c r="S52" s="35" t="s">
        <v>221</v>
      </c>
      <c r="T52" s="38">
        <v>43951</v>
      </c>
      <c r="U52" s="75" t="s">
        <v>282</v>
      </c>
      <c r="V52" s="70">
        <v>0.5</v>
      </c>
      <c r="W52" s="43" t="s">
        <v>173</v>
      </c>
      <c r="X52" s="43"/>
      <c r="Y52" s="64" t="s">
        <v>188</v>
      </c>
      <c r="Z52" s="38">
        <v>44074</v>
      </c>
      <c r="AA52" s="93" t="s">
        <v>403</v>
      </c>
      <c r="AB52" s="57">
        <v>2</v>
      </c>
      <c r="AC52" s="58">
        <f t="shared" si="21"/>
        <v>0.5</v>
      </c>
      <c r="AD52" s="59">
        <f t="shared" si="22"/>
        <v>0.5</v>
      </c>
      <c r="AE52" s="59" t="b">
        <f t="shared" si="23"/>
        <v>0</v>
      </c>
      <c r="AF52" s="59" t="str">
        <f t="shared" si="24"/>
        <v>EN PROCESO</v>
      </c>
      <c r="AG52" s="57" t="str">
        <f t="shared" si="25"/>
        <v>EN PROCESO</v>
      </c>
      <c r="AH52" s="191" t="s">
        <v>423</v>
      </c>
      <c r="AI52" s="95" t="s">
        <v>188</v>
      </c>
      <c r="AJ52" s="38"/>
      <c r="AK52" s="66"/>
      <c r="AL52" s="57"/>
      <c r="AM52" s="58" t="str">
        <f t="shared" si="6"/>
        <v/>
      </c>
      <c r="AN52" s="62" t="str">
        <f t="shared" si="7"/>
        <v/>
      </c>
      <c r="AO52" s="57" t="str">
        <f t="shared" si="8"/>
        <v/>
      </c>
      <c r="AP52" s="57" t="str">
        <f t="shared" si="9"/>
        <v/>
      </c>
      <c r="AQ52" s="57" t="str">
        <f t="shared" si="10"/>
        <v/>
      </c>
      <c r="AR52" s="67"/>
      <c r="AS52" s="37"/>
      <c r="AT52" s="40" t="str">
        <f t="shared" si="5"/>
        <v>PENDIENTE</v>
      </c>
      <c r="AU52" s="20"/>
      <c r="AV52" s="20"/>
      <c r="AW52" s="37"/>
    </row>
    <row r="53" spans="1:49" s="19" customFormat="1" ht="101.25" x14ac:dyDescent="0.25">
      <c r="A53" s="65">
        <v>138</v>
      </c>
      <c r="B53" s="23">
        <v>43816</v>
      </c>
      <c r="C53" s="20" t="s">
        <v>15</v>
      </c>
      <c r="D53" s="20" t="s">
        <v>190</v>
      </c>
      <c r="E53" s="63">
        <f t="shared" si="39"/>
        <v>43816</v>
      </c>
      <c r="F53" s="31" t="s">
        <v>242</v>
      </c>
      <c r="G53" s="35" t="s">
        <v>243</v>
      </c>
      <c r="H53" s="33" t="s">
        <v>238</v>
      </c>
      <c r="I53" s="20" t="s">
        <v>239</v>
      </c>
      <c r="J53" s="31">
        <v>4</v>
      </c>
      <c r="K53" s="21" t="s">
        <v>36</v>
      </c>
      <c r="L53" s="20" t="s">
        <v>219</v>
      </c>
      <c r="M53" s="31">
        <v>1</v>
      </c>
      <c r="N53" s="25">
        <v>1</v>
      </c>
      <c r="O53" s="26">
        <v>43817</v>
      </c>
      <c r="P53" s="26">
        <v>44182</v>
      </c>
      <c r="Q53" s="20" t="s">
        <v>220</v>
      </c>
      <c r="R53" s="20" t="s">
        <v>221</v>
      </c>
      <c r="S53" s="35" t="s">
        <v>221</v>
      </c>
      <c r="T53" s="38">
        <v>43951</v>
      </c>
      <c r="U53" s="75" t="s">
        <v>282</v>
      </c>
      <c r="V53" s="70">
        <v>0.5</v>
      </c>
      <c r="W53" s="43" t="s">
        <v>173</v>
      </c>
      <c r="X53" s="43"/>
      <c r="Y53" s="64" t="s">
        <v>188</v>
      </c>
      <c r="Z53" s="38">
        <v>44074</v>
      </c>
      <c r="AA53" s="93" t="s">
        <v>403</v>
      </c>
      <c r="AB53" s="57">
        <v>2</v>
      </c>
      <c r="AC53" s="58">
        <f t="shared" si="21"/>
        <v>0.5</v>
      </c>
      <c r="AD53" s="59">
        <f t="shared" si="22"/>
        <v>0.5</v>
      </c>
      <c r="AE53" s="59" t="b">
        <f t="shared" si="23"/>
        <v>0</v>
      </c>
      <c r="AF53" s="59" t="str">
        <f t="shared" si="24"/>
        <v>EN PROCESO</v>
      </c>
      <c r="AG53" s="57" t="str">
        <f t="shared" si="25"/>
        <v>EN PROCESO</v>
      </c>
      <c r="AH53" s="191" t="s">
        <v>423</v>
      </c>
      <c r="AI53" s="95" t="s">
        <v>188</v>
      </c>
      <c r="AJ53" s="38"/>
      <c r="AK53" s="66"/>
      <c r="AL53" s="57"/>
      <c r="AM53" s="58" t="str">
        <f t="shared" si="6"/>
        <v/>
      </c>
      <c r="AN53" s="62" t="str">
        <f t="shared" si="7"/>
        <v/>
      </c>
      <c r="AO53" s="57" t="str">
        <f t="shared" si="8"/>
        <v/>
      </c>
      <c r="AP53" s="57" t="str">
        <f t="shared" si="9"/>
        <v/>
      </c>
      <c r="AQ53" s="57" t="str">
        <f t="shared" si="10"/>
        <v/>
      </c>
      <c r="AR53" s="67"/>
      <c r="AS53" s="37"/>
      <c r="AT53" s="40" t="str">
        <f t="shared" si="5"/>
        <v>PENDIENTE</v>
      </c>
      <c r="AU53" s="20"/>
      <c r="AV53" s="20"/>
      <c r="AW53" s="37"/>
    </row>
    <row r="54" spans="1:49" s="19" customFormat="1" ht="101.25" x14ac:dyDescent="0.25">
      <c r="A54" s="65">
        <v>139</v>
      </c>
      <c r="B54" s="23">
        <v>43816</v>
      </c>
      <c r="C54" s="20" t="s">
        <v>15</v>
      </c>
      <c r="D54" s="20" t="s">
        <v>190</v>
      </c>
      <c r="E54" s="63">
        <f t="shared" si="39"/>
        <v>43816</v>
      </c>
      <c r="F54" s="31" t="s">
        <v>244</v>
      </c>
      <c r="G54" s="35" t="s">
        <v>245</v>
      </c>
      <c r="H54" s="33" t="s">
        <v>238</v>
      </c>
      <c r="I54" s="20" t="s">
        <v>239</v>
      </c>
      <c r="J54" s="31">
        <v>4</v>
      </c>
      <c r="K54" s="21" t="s">
        <v>36</v>
      </c>
      <c r="L54" s="20" t="s">
        <v>219</v>
      </c>
      <c r="M54" s="31">
        <v>1</v>
      </c>
      <c r="N54" s="25">
        <v>1</v>
      </c>
      <c r="O54" s="26">
        <v>43817</v>
      </c>
      <c r="P54" s="26">
        <v>44182</v>
      </c>
      <c r="Q54" s="20" t="s">
        <v>220</v>
      </c>
      <c r="R54" s="20" t="s">
        <v>221</v>
      </c>
      <c r="S54" s="35" t="s">
        <v>221</v>
      </c>
      <c r="T54" s="38">
        <v>43951</v>
      </c>
      <c r="U54" s="75" t="s">
        <v>282</v>
      </c>
      <c r="V54" s="70">
        <v>0.5</v>
      </c>
      <c r="W54" s="43" t="s">
        <v>173</v>
      </c>
      <c r="X54" s="43"/>
      <c r="Y54" s="64" t="s">
        <v>188</v>
      </c>
      <c r="Z54" s="38">
        <v>44074</v>
      </c>
      <c r="AA54" s="93" t="s">
        <v>403</v>
      </c>
      <c r="AB54" s="57">
        <v>2</v>
      </c>
      <c r="AC54" s="58">
        <f t="shared" si="21"/>
        <v>0.5</v>
      </c>
      <c r="AD54" s="59">
        <f t="shared" si="22"/>
        <v>0.5</v>
      </c>
      <c r="AE54" s="59" t="b">
        <f t="shared" si="23"/>
        <v>0</v>
      </c>
      <c r="AF54" s="59" t="str">
        <f t="shared" si="24"/>
        <v>EN PROCESO</v>
      </c>
      <c r="AG54" s="57" t="str">
        <f t="shared" si="25"/>
        <v>EN PROCESO</v>
      </c>
      <c r="AH54" s="191" t="s">
        <v>423</v>
      </c>
      <c r="AI54" s="95" t="s">
        <v>188</v>
      </c>
      <c r="AJ54" s="38"/>
      <c r="AK54" s="66"/>
      <c r="AL54" s="57"/>
      <c r="AM54" s="58" t="str">
        <f t="shared" si="6"/>
        <v/>
      </c>
      <c r="AN54" s="62" t="str">
        <f t="shared" si="7"/>
        <v/>
      </c>
      <c r="AO54" s="57" t="str">
        <f t="shared" si="8"/>
        <v/>
      </c>
      <c r="AP54" s="57" t="str">
        <f t="shared" si="9"/>
        <v/>
      </c>
      <c r="AQ54" s="57" t="str">
        <f t="shared" si="10"/>
        <v/>
      </c>
      <c r="AR54" s="67"/>
      <c r="AS54" s="37"/>
      <c r="AT54" s="40" t="str">
        <f t="shared" si="5"/>
        <v>PENDIENTE</v>
      </c>
      <c r="AU54" s="20"/>
      <c r="AV54" s="20"/>
      <c r="AW54" s="37"/>
    </row>
    <row r="55" spans="1:49" s="19" customFormat="1" ht="146.25" customHeight="1" x14ac:dyDescent="0.25">
      <c r="A55" s="65">
        <v>140</v>
      </c>
      <c r="B55" s="23">
        <v>43816</v>
      </c>
      <c r="C55" s="20" t="s">
        <v>15</v>
      </c>
      <c r="D55" s="20" t="s">
        <v>190</v>
      </c>
      <c r="E55" s="63">
        <f t="shared" si="39"/>
        <v>43816</v>
      </c>
      <c r="F55" s="31" t="s">
        <v>246</v>
      </c>
      <c r="G55" s="35" t="s">
        <v>247</v>
      </c>
      <c r="H55" s="33" t="s">
        <v>248</v>
      </c>
      <c r="I55" s="20" t="s">
        <v>249</v>
      </c>
      <c r="J55" s="31">
        <v>1</v>
      </c>
      <c r="K55" s="21" t="s">
        <v>36</v>
      </c>
      <c r="L55" s="20" t="s">
        <v>250</v>
      </c>
      <c r="M55" s="31">
        <v>1</v>
      </c>
      <c r="N55" s="25">
        <v>1</v>
      </c>
      <c r="O55" s="26">
        <v>43862</v>
      </c>
      <c r="P55" s="26">
        <v>44182</v>
      </c>
      <c r="Q55" s="31" t="s">
        <v>28</v>
      </c>
      <c r="R55" s="20" t="s">
        <v>93</v>
      </c>
      <c r="S55" s="35" t="s">
        <v>93</v>
      </c>
      <c r="T55" s="38">
        <v>43951</v>
      </c>
      <c r="U55" s="74" t="s">
        <v>275</v>
      </c>
      <c r="V55" s="70">
        <v>0</v>
      </c>
      <c r="W55" s="43" t="s">
        <v>174</v>
      </c>
      <c r="X55" s="43"/>
      <c r="Y55" s="41" t="s">
        <v>188</v>
      </c>
      <c r="Z55" s="38">
        <v>44074</v>
      </c>
      <c r="AA55" s="93" t="s">
        <v>412</v>
      </c>
      <c r="AB55" s="57">
        <v>1</v>
      </c>
      <c r="AC55" s="58">
        <f t="shared" si="21"/>
        <v>1</v>
      </c>
      <c r="AD55" s="59">
        <f t="shared" si="22"/>
        <v>1</v>
      </c>
      <c r="AE55" s="59" t="b">
        <f t="shared" si="23"/>
        <v>0</v>
      </c>
      <c r="AF55" s="59" t="str">
        <f t="shared" si="24"/>
        <v>TERMINADA</v>
      </c>
      <c r="AG55" s="57" t="str">
        <f t="shared" si="25"/>
        <v>TERMINADA</v>
      </c>
      <c r="AH55" s="93" t="s">
        <v>413</v>
      </c>
      <c r="AI55" s="95" t="s">
        <v>188</v>
      </c>
      <c r="AJ55" s="38"/>
      <c r="AK55" s="66"/>
      <c r="AL55" s="57"/>
      <c r="AM55" s="58" t="str">
        <f t="shared" si="6"/>
        <v/>
      </c>
      <c r="AN55" s="62" t="str">
        <f t="shared" si="7"/>
        <v/>
      </c>
      <c r="AO55" s="57" t="str">
        <f t="shared" si="8"/>
        <v/>
      </c>
      <c r="AP55" s="57" t="str">
        <f t="shared" si="9"/>
        <v/>
      </c>
      <c r="AQ55" s="57" t="str">
        <f t="shared" si="10"/>
        <v/>
      </c>
      <c r="AR55" s="67"/>
      <c r="AS55" s="37"/>
      <c r="AT55" s="40" t="str">
        <f t="shared" si="5"/>
        <v>CUMPLIDA</v>
      </c>
      <c r="AU55" s="20" t="s">
        <v>404</v>
      </c>
      <c r="AV55" s="20" t="s">
        <v>143</v>
      </c>
      <c r="AW55" s="37" t="s">
        <v>425</v>
      </c>
    </row>
    <row r="56" spans="1:49" s="19" customFormat="1" ht="56.25" x14ac:dyDescent="0.25">
      <c r="A56" s="65">
        <v>141</v>
      </c>
      <c r="B56" s="23">
        <v>43816</v>
      </c>
      <c r="C56" s="20" t="s">
        <v>15</v>
      </c>
      <c r="D56" s="20" t="s">
        <v>190</v>
      </c>
      <c r="E56" s="63">
        <f t="shared" si="39"/>
        <v>43816</v>
      </c>
      <c r="F56" s="31" t="s">
        <v>251</v>
      </c>
      <c r="G56" s="35" t="s">
        <v>252</v>
      </c>
      <c r="H56" s="33" t="s">
        <v>253</v>
      </c>
      <c r="I56" s="20" t="s">
        <v>254</v>
      </c>
      <c r="J56" s="31">
        <v>1</v>
      </c>
      <c r="K56" s="21" t="s">
        <v>36</v>
      </c>
      <c r="L56" s="31" t="s">
        <v>255</v>
      </c>
      <c r="M56" s="31">
        <v>1</v>
      </c>
      <c r="N56" s="25">
        <v>1</v>
      </c>
      <c r="O56" s="26">
        <v>43831</v>
      </c>
      <c r="P56" s="26">
        <v>44182</v>
      </c>
      <c r="Q56" s="20" t="s">
        <v>256</v>
      </c>
      <c r="R56" s="20" t="s">
        <v>64</v>
      </c>
      <c r="S56" s="35" t="s">
        <v>64</v>
      </c>
      <c r="T56" s="38">
        <v>43951</v>
      </c>
      <c r="U56" s="74" t="s">
        <v>271</v>
      </c>
      <c r="V56" s="70">
        <v>0</v>
      </c>
      <c r="W56" s="43" t="s">
        <v>174</v>
      </c>
      <c r="X56" s="43"/>
      <c r="Y56" s="41" t="s">
        <v>270</v>
      </c>
      <c r="Z56" s="38">
        <v>44074</v>
      </c>
      <c r="AA56" s="93" t="s">
        <v>400</v>
      </c>
      <c r="AB56" s="57">
        <v>0</v>
      </c>
      <c r="AC56" s="58">
        <f t="shared" si="21"/>
        <v>0</v>
      </c>
      <c r="AD56" s="59">
        <f t="shared" si="22"/>
        <v>0</v>
      </c>
      <c r="AE56" s="59" t="b">
        <f t="shared" si="23"/>
        <v>0</v>
      </c>
      <c r="AF56" s="59" t="str">
        <f t="shared" si="24"/>
        <v>SIN INICIAR</v>
      </c>
      <c r="AG56" s="57" t="str">
        <f t="shared" si="25"/>
        <v>SIN INICIAR</v>
      </c>
      <c r="AH56" s="75" t="s">
        <v>271</v>
      </c>
      <c r="AI56" s="41" t="s">
        <v>270</v>
      </c>
      <c r="AJ56" s="38"/>
      <c r="AK56" s="66"/>
      <c r="AL56" s="57"/>
      <c r="AM56" s="58" t="str">
        <f t="shared" si="6"/>
        <v/>
      </c>
      <c r="AN56" s="62" t="str">
        <f t="shared" si="7"/>
        <v/>
      </c>
      <c r="AO56" s="57" t="str">
        <f t="shared" si="8"/>
        <v/>
      </c>
      <c r="AP56" s="57" t="str">
        <f t="shared" si="9"/>
        <v/>
      </c>
      <c r="AQ56" s="57" t="str">
        <f t="shared" si="10"/>
        <v/>
      </c>
      <c r="AR56" s="67"/>
      <c r="AS56" s="37"/>
      <c r="AT56" s="40" t="str">
        <f t="shared" si="5"/>
        <v>PENDIENTE</v>
      </c>
      <c r="AU56" s="20"/>
      <c r="AV56" s="20"/>
      <c r="AW56" s="37"/>
    </row>
    <row r="57" spans="1:49" s="19" customFormat="1" ht="123.75" x14ac:dyDescent="0.25">
      <c r="A57" s="65">
        <v>142</v>
      </c>
      <c r="B57" s="23">
        <v>43816</v>
      </c>
      <c r="C57" s="20" t="s">
        <v>15</v>
      </c>
      <c r="D57" s="20" t="s">
        <v>190</v>
      </c>
      <c r="E57" s="63">
        <f t="shared" si="39"/>
        <v>43816</v>
      </c>
      <c r="F57" s="31" t="s">
        <v>257</v>
      </c>
      <c r="G57" s="35" t="s">
        <v>258</v>
      </c>
      <c r="H57" s="33" t="s">
        <v>259</v>
      </c>
      <c r="I57" s="20" t="s">
        <v>260</v>
      </c>
      <c r="J57" s="31">
        <v>1</v>
      </c>
      <c r="K57" s="21" t="s">
        <v>36</v>
      </c>
      <c r="L57" s="20" t="s">
        <v>261</v>
      </c>
      <c r="M57" s="31">
        <v>1</v>
      </c>
      <c r="N57" s="25">
        <v>1</v>
      </c>
      <c r="O57" s="26">
        <v>43825</v>
      </c>
      <c r="P57" s="26">
        <v>44182</v>
      </c>
      <c r="Q57" s="20" t="s">
        <v>60</v>
      </c>
      <c r="R57" s="20" t="s">
        <v>24</v>
      </c>
      <c r="S57" s="35" t="s">
        <v>110</v>
      </c>
      <c r="T57" s="38">
        <v>43951</v>
      </c>
      <c r="U57" s="74" t="s">
        <v>273</v>
      </c>
      <c r="V57" s="70">
        <v>0</v>
      </c>
      <c r="W57" s="43" t="s">
        <v>174</v>
      </c>
      <c r="X57" s="43"/>
      <c r="Y57" s="41" t="s">
        <v>263</v>
      </c>
      <c r="Z57" s="38">
        <v>44074</v>
      </c>
      <c r="AA57" s="94" t="s">
        <v>400</v>
      </c>
      <c r="AB57" s="57">
        <v>0</v>
      </c>
      <c r="AC57" s="58">
        <f t="shared" si="21"/>
        <v>0</v>
      </c>
      <c r="AD57" s="59">
        <f t="shared" si="22"/>
        <v>0</v>
      </c>
      <c r="AE57" s="59" t="b">
        <f t="shared" si="23"/>
        <v>0</v>
      </c>
      <c r="AF57" s="59" t="str">
        <f t="shared" si="24"/>
        <v>SIN INICIAR</v>
      </c>
      <c r="AG57" s="57" t="str">
        <f t="shared" si="25"/>
        <v>SIN INICIAR</v>
      </c>
      <c r="AH57" s="75" t="s">
        <v>398</v>
      </c>
      <c r="AI57" s="41" t="s">
        <v>263</v>
      </c>
      <c r="AJ57" s="38"/>
      <c r="AK57" s="66"/>
      <c r="AL57" s="57"/>
      <c r="AM57" s="58" t="str">
        <f t="shared" si="6"/>
        <v/>
      </c>
      <c r="AN57" s="62" t="str">
        <f t="shared" si="7"/>
        <v/>
      </c>
      <c r="AO57" s="57" t="str">
        <f t="shared" si="8"/>
        <v/>
      </c>
      <c r="AP57" s="57" t="str">
        <f t="shared" si="9"/>
        <v/>
      </c>
      <c r="AQ57" s="57" t="str">
        <f t="shared" si="10"/>
        <v/>
      </c>
      <c r="AR57" s="67"/>
      <c r="AS57" s="37"/>
      <c r="AT57" s="40" t="str">
        <f t="shared" si="5"/>
        <v>PENDIENTE</v>
      </c>
      <c r="AU57" s="20"/>
      <c r="AV57" s="20"/>
      <c r="AW57" s="37"/>
    </row>
  </sheetData>
  <sheetProtection algorithmName="SHA-512" hashValue="1t0CAA+rRLrO0ec74ExjPidaoUmPEmvx4FDCO3PG0DNCpquv7Z1oCskRDrrs+sGxowiA29KxWzUXoMy6Wg+8Yg==" saltValue="jzZtP/NSCr9O+CpcCh2zHA==" spinCount="100000" sheet="1" formatCells="0" formatColumns="0"/>
  <mergeCells count="61">
    <mergeCell ref="W7:W8"/>
    <mergeCell ref="T7:T8"/>
    <mergeCell ref="U7:U8"/>
    <mergeCell ref="V7:V8"/>
    <mergeCell ref="F7:F8"/>
    <mergeCell ref="I7:J7"/>
    <mergeCell ref="N7:N8"/>
    <mergeCell ref="O7:O8"/>
    <mergeCell ref="M7:M8"/>
    <mergeCell ref="S7:S8"/>
    <mergeCell ref="P7:P8"/>
    <mergeCell ref="K7:K8"/>
    <mergeCell ref="R7:R8"/>
    <mergeCell ref="L7:L8"/>
    <mergeCell ref="Q7:Q8"/>
    <mergeCell ref="G7:G8"/>
    <mergeCell ref="A7:A8"/>
    <mergeCell ref="B7:B8"/>
    <mergeCell ref="C7:C8"/>
    <mergeCell ref="D7:D8"/>
    <mergeCell ref="E7:E8"/>
    <mergeCell ref="H7:H8"/>
    <mergeCell ref="AT2:AV2"/>
    <mergeCell ref="AT3:AV3"/>
    <mergeCell ref="AT4:AV4"/>
    <mergeCell ref="AT6:AW6"/>
    <mergeCell ref="T6:Y6"/>
    <mergeCell ref="D1:AS4"/>
    <mergeCell ref="AJ6:AS6"/>
    <mergeCell ref="H6:S6"/>
    <mergeCell ref="Z6:AI6"/>
    <mergeCell ref="A6:G6"/>
    <mergeCell ref="A1:C4"/>
    <mergeCell ref="AW1:AW4"/>
    <mergeCell ref="AT1:AV1"/>
    <mergeCell ref="AO7:AO9"/>
    <mergeCell ref="AP7:AP9"/>
    <mergeCell ref="AJ7:AJ8"/>
    <mergeCell ref="AK7:AK8"/>
    <mergeCell ref="AL7:AL8"/>
    <mergeCell ref="AN7:AN8"/>
    <mergeCell ref="AW7:AW8"/>
    <mergeCell ref="AT7:AT8"/>
    <mergeCell ref="AU7:AU8"/>
    <mergeCell ref="AV7:AV8"/>
    <mergeCell ref="AQ7:AQ8"/>
    <mergeCell ref="AR7:AR8"/>
    <mergeCell ref="AS7:AS8"/>
    <mergeCell ref="AM7:AM8"/>
    <mergeCell ref="X7:X8"/>
    <mergeCell ref="AA7:AA8"/>
    <mergeCell ref="AB7:AB8"/>
    <mergeCell ref="AC7:AC8"/>
    <mergeCell ref="Y7:Y8"/>
    <mergeCell ref="Z7:Z8"/>
    <mergeCell ref="AD7:AD8"/>
    <mergeCell ref="AI7:AI8"/>
    <mergeCell ref="AE7:AE9"/>
    <mergeCell ref="AF7:AF9"/>
    <mergeCell ref="AG7:AG8"/>
    <mergeCell ref="AH7:AH8"/>
  </mergeCells>
  <conditionalFormatting sqref="W10:W57 AG10:AG57">
    <cfRule type="containsText" dxfId="12" priority="14" operator="containsText" text="SIN INICIAR">
      <formula>NOT(ISERROR(SEARCH("SIN INICIAR",W10)))</formula>
    </cfRule>
    <cfRule type="containsText" dxfId="11" priority="13" operator="containsText" text="TERMINADA">
      <formula>NOT(ISERROR(SEARCH("TERMINADA",W10)))</formula>
    </cfRule>
    <cfRule type="containsText" dxfId="10" priority="11" operator="containsText" text="INCUMPLIDA">
      <formula>NOT(ISERROR(SEARCH("INCUMPLIDA",W10)))</formula>
    </cfRule>
    <cfRule type="containsText" dxfId="9" priority="10" operator="containsText" text="EN PROCESO">
      <formula>NOT(ISERROR(SEARCH("EN PROCESO",W10)))</formula>
    </cfRule>
  </conditionalFormatting>
  <conditionalFormatting sqref="X10:X57 AV10:AV57">
    <cfRule type="containsText" dxfId="8" priority="15" operator="containsText" text="CERRADA">
      <formula>NOT(ISERROR(SEARCH("CERRADA",X10)))</formula>
    </cfRule>
    <cfRule type="containsText" dxfId="7" priority="16" operator="containsText" text="ABIERTA">
      <formula>NOT(ISERROR(SEARCH("ABIERTA",X10)))</formula>
    </cfRule>
  </conditionalFormatting>
  <conditionalFormatting sqref="AT10:AT57">
    <cfRule type="containsText" dxfId="6" priority="8" operator="containsText" text="CUMPLIDA">
      <formula>NOT(ISERROR(SEARCH("CUMPLIDA",AT10)))</formula>
    </cfRule>
    <cfRule type="containsText" dxfId="5" priority="7" operator="containsText" text="PENDIENTE">
      <formula>NOT(ISERROR(SEARCH("PENDIENTE",AT10)))</formula>
    </cfRule>
  </conditionalFormatting>
  <conditionalFormatting sqref="AA17">
    <cfRule type="containsText" dxfId="4" priority="6" stopIfTrue="1" operator="containsText" text="Fecha debe ser posterior a la">
      <formula>NOT(ISERROR(SEARCH("Fecha debe ser posterior a la",AA17)))</formula>
    </cfRule>
  </conditionalFormatting>
  <conditionalFormatting sqref="AH17">
    <cfRule type="containsText" dxfId="3" priority="5" stopIfTrue="1" operator="containsText" text="Fecha debe ser posterior a la">
      <formula>NOT(ISERROR(SEARCH("Fecha debe ser posterior a la",AH17)))</formula>
    </cfRule>
  </conditionalFormatting>
  <conditionalFormatting sqref="AA19">
    <cfRule type="containsText" dxfId="2" priority="4" stopIfTrue="1" operator="containsText" text="Fecha debe ser posterior a la">
      <formula>NOT(ISERROR(SEARCH("Fecha debe ser posterior a la",AA19)))</formula>
    </cfRule>
  </conditionalFormatting>
  <conditionalFormatting sqref="AH19">
    <cfRule type="containsText" dxfId="1" priority="2" stopIfTrue="1" operator="containsText" text="Fecha debe ser posterior a la">
      <formula>NOT(ISERROR(SEARCH("Fecha debe ser posterior a la",AH19)))</formula>
    </cfRule>
  </conditionalFormatting>
  <conditionalFormatting sqref="AG10:AG57">
    <cfRule type="containsText" dxfId="0" priority="1" operator="containsText" text="TERMINADA EXTEMPORÁNEA">
      <formula>NOT(ISERROR(SEARCH("TERMINADA EXTEMPORÁNEA",AG10)))</formula>
    </cfRule>
  </conditionalFormatting>
  <dataValidations count="8">
    <dataValidation type="textLength" allowBlank="1" showInputMessage="1" showErrorMessage="1" errorTitle="Entrada no válida" error="Escriba un texto  Maximo 200 Caracteres" promptTitle="Cualquier contenido Maximo 200 Caracteres" sqref="L10:L23 L26:L36" xr:uid="{00000000-0002-0000-0000-000001000000}">
      <formula1>0</formula1>
      <formula2>200</formula2>
    </dataValidation>
    <dataValidation type="textLength" allowBlank="1" showInputMessage="1" showErrorMessage="1" errorTitle="Entrada no válida" error="Escriba un texto  Maximo 500 Caracteres" promptTitle="Cualquier contenido Maximo 500 Caracteres" sqref="H10:I23 H25:I36" xr:uid="{00000000-0002-0000-0000-000000000000}">
      <formula1>0</formula1>
      <formula2>500</formula2>
    </dataValidation>
    <dataValidation type="whole" allowBlank="1" showInputMessage="1" showErrorMessage="1" errorTitle="Entrada no válida" error="Por favor escriba un número entero" promptTitle="Escriba un número entero en esta casilla" sqref="J10:J23 J25:J36" xr:uid="{00000000-0002-0000-0000-000003000000}">
      <formula1>-999</formula1>
      <formula2>999</formula2>
    </dataValidation>
    <dataValidation type="textLength" allowBlank="1" showInputMessage="1" showErrorMessage="1" errorTitle="Entrada no válida" error="Escriba un texto  Maximo 100 Caracteres" promptTitle="Cualquier contenido Maximo 100 Caracteres" sqref="M10:M23 L24:L25 M25:M36" xr:uid="{00000000-0002-0000-0000-000002000000}">
      <formula1>0</formula1>
      <formula2>100</formula2>
    </dataValidation>
    <dataValidation type="date" errorStyle="warning" operator="greaterThan" allowBlank="1" showInputMessage="1" showErrorMessage="1" error="Fecha debe ser posterior a la de inicio (Columna U)" sqref="Z10:Z57 AJ17:AJ57 T10:T57" xr:uid="{00000000-0002-0000-0000-000004000000}">
      <formula1>#REF!</formula1>
    </dataValidation>
    <dataValidation type="textLength" allowBlank="1" showInputMessage="1" showErrorMessage="1" errorTitle="Entrada no válida" error="Escriba un texto  Maximo 20 Caracteres" promptTitle="Cualquier contenido Maximo 20 Caracteres" sqref="F10:F36" xr:uid="{00000000-0002-0000-0000-000005000000}">
      <formula1>0</formula1>
      <formula2>20</formula2>
    </dataValidation>
    <dataValidation type="date" operator="greaterThan" allowBlank="1" showInputMessage="1" showErrorMessage="1" sqref="E10:E36 B10:B57" xr:uid="{00000000-0002-0000-0000-000006000000}">
      <formula1>36892</formula1>
    </dataValidation>
    <dataValidation type="date" operator="greaterThan" allowBlank="1" showInputMessage="1" showErrorMessage="1" error="Fecha debe ser posterior a la del hallazgo (Columna E)" sqref="O10:P36" xr:uid="{00000000-0002-0000-0000-000007000000}">
      <formula1>D10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G21:AG22" 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9000000}">
          <x14:formula1>
            <xm:f>Datos.!$K$3:$K$24</xm:f>
          </x14:formula1>
          <xm:sqref>X35 AL17:AL57 X17 X19 X22 AB10:AB57</xm:sqref>
        </x14:dataValidation>
        <x14:dataValidation type="list" allowBlank="1" showInputMessage="1" showErrorMessage="1" xr:uid="{00000000-0002-0000-0000-00000A000000}">
          <x14:formula1>
            <xm:f>Datos.!$N$3:$N$4</xm:f>
          </x14:formula1>
          <xm:sqref>X42:X43 X49 X10:X16 X36 X18 X20:X21 X23:X34 AV10:AV57</xm:sqref>
        </x14:dataValidation>
        <x14:dataValidation type="list" allowBlank="1" showInputMessage="1" showErrorMessage="1" xr:uid="{00000000-0002-0000-0000-00000B000000}">
          <x14:formula1>
            <xm:f>Datos.!$I$3:$I$13</xm:f>
          </x14:formula1>
          <xm:sqref>N17 N19 N22 N35 N37:N57</xm:sqref>
        </x14:dataValidation>
        <x14:dataValidation type="list" allowBlank="1" showInputMessage="1" showErrorMessage="1" xr:uid="{00000000-0002-0000-0000-00000C000000}">
          <x14:formula1>
            <xm:f>Datos.!$C$3:$C$4</xm:f>
          </x14:formula1>
          <xm:sqref>C17 C19 C22 C35 C37:C57</xm:sqref>
        </x14:dataValidation>
        <x14:dataValidation type="list" allowBlank="1" showInputMessage="1" showErrorMessage="1" xr:uid="{00000000-0002-0000-0000-00000D000000}">
          <x14:formula1>
            <xm:f>Datos.!$E$3:$E$6</xm:f>
          </x14:formula1>
          <xm:sqref>K17 K19 K22 K35 K37:K57</xm:sqref>
        </x14:dataValidation>
        <x14:dataValidation type="list" allowBlank="1" showInputMessage="1" showErrorMessage="1" xr:uid="{FC2325FF-EB56-425F-8E56-FC0CA02D899B}">
          <x14:formula1>
            <xm:f>'C:\Users\Jizeth G\Documents\JIZETH\Jizeth_González\CAPITAL\SEGUIMIENTOS\PM_INSTITUCIONAL\II Seguimiento\Seguimiento\[Para cerrar II Seg_2020.xlsx]Datos.'!#REF!</xm:f>
          </x14:formula1>
          <xm:sqref>K10:K16 K18 K20:K21 K23:K34 K36 N10:N16 N18 N20:N21 N23:N34 N36 C10:C16 C18 C20:C21 C23:C34 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73</v>
      </c>
      <c r="C2" s="7" t="s">
        <v>74</v>
      </c>
      <c r="D2" s="7" t="s">
        <v>75</v>
      </c>
      <c r="E2" s="7" t="s">
        <v>76</v>
      </c>
      <c r="F2" s="7" t="s">
        <v>77</v>
      </c>
      <c r="G2" s="7" t="s">
        <v>78</v>
      </c>
      <c r="H2" s="7" t="s">
        <v>79</v>
      </c>
      <c r="I2" s="8" t="s">
        <v>80</v>
      </c>
      <c r="J2" s="8" t="s">
        <v>37</v>
      </c>
      <c r="K2" s="8" t="s">
        <v>81</v>
      </c>
      <c r="L2" s="7" t="s">
        <v>82</v>
      </c>
      <c r="M2" s="7" t="s">
        <v>83</v>
      </c>
      <c r="N2" s="7" t="s">
        <v>84</v>
      </c>
    </row>
    <row r="3" spans="2:14" x14ac:dyDescent="0.2">
      <c r="B3" s="1">
        <v>1</v>
      </c>
      <c r="C3" s="2" t="s">
        <v>85</v>
      </c>
      <c r="D3" s="9" t="s">
        <v>86</v>
      </c>
      <c r="E3" s="10" t="s">
        <v>17</v>
      </c>
      <c r="F3" s="10" t="s">
        <v>49</v>
      </c>
      <c r="G3" s="11" t="s">
        <v>51</v>
      </c>
      <c r="H3" s="10" t="s">
        <v>87</v>
      </c>
      <c r="I3" s="6">
        <v>0.5</v>
      </c>
      <c r="J3" s="1">
        <v>0</v>
      </c>
      <c r="K3" s="1">
        <v>0</v>
      </c>
      <c r="L3" s="1" t="s">
        <v>88</v>
      </c>
      <c r="M3" s="2" t="s">
        <v>16</v>
      </c>
      <c r="N3" s="1" t="s">
        <v>142</v>
      </c>
    </row>
    <row r="4" spans="2:14" x14ac:dyDescent="0.2">
      <c r="B4" s="1">
        <v>2</v>
      </c>
      <c r="C4" s="2" t="s">
        <v>15</v>
      </c>
      <c r="D4" s="9" t="s">
        <v>89</v>
      </c>
      <c r="E4" s="10" t="s">
        <v>18</v>
      </c>
      <c r="F4" s="10" t="s">
        <v>49</v>
      </c>
      <c r="G4" s="11" t="s">
        <v>52</v>
      </c>
      <c r="H4" s="10" t="s">
        <v>50</v>
      </c>
      <c r="I4" s="6">
        <v>0.55000000000000004</v>
      </c>
      <c r="J4" s="12">
        <v>1</v>
      </c>
      <c r="K4" s="1">
        <v>0.5</v>
      </c>
      <c r="L4" s="1" t="s">
        <v>90</v>
      </c>
      <c r="M4" s="2" t="s">
        <v>91</v>
      </c>
      <c r="N4" s="1" t="s">
        <v>143</v>
      </c>
    </row>
    <row r="5" spans="2:14" x14ac:dyDescent="0.2">
      <c r="B5" s="1">
        <v>3</v>
      </c>
      <c r="D5" s="13" t="s">
        <v>92</v>
      </c>
      <c r="E5" s="10" t="s">
        <v>19</v>
      </c>
      <c r="F5" s="10" t="s">
        <v>39</v>
      </c>
      <c r="G5" s="11" t="s">
        <v>28</v>
      </c>
      <c r="H5" s="10" t="s">
        <v>93</v>
      </c>
      <c r="I5" s="6">
        <v>0.6</v>
      </c>
      <c r="J5" s="12">
        <v>2</v>
      </c>
      <c r="K5" s="12">
        <v>1</v>
      </c>
      <c r="L5" s="1"/>
      <c r="M5" s="2" t="s">
        <v>94</v>
      </c>
      <c r="N5" s="1"/>
    </row>
    <row r="6" spans="2:14" x14ac:dyDescent="0.2">
      <c r="B6" s="1">
        <v>4</v>
      </c>
      <c r="D6" s="9" t="s">
        <v>95</v>
      </c>
      <c r="E6" s="14" t="s">
        <v>36</v>
      </c>
      <c r="F6" s="10" t="s">
        <v>39</v>
      </c>
      <c r="G6" s="11" t="s">
        <v>53</v>
      </c>
      <c r="H6" s="10" t="s">
        <v>67</v>
      </c>
      <c r="I6" s="6">
        <v>0.65</v>
      </c>
      <c r="J6" s="12">
        <v>3</v>
      </c>
      <c r="K6" s="12">
        <v>2</v>
      </c>
      <c r="L6" s="1"/>
      <c r="M6" s="2" t="s">
        <v>96</v>
      </c>
    </row>
    <row r="7" spans="2:14" x14ac:dyDescent="0.2">
      <c r="B7" s="1">
        <v>5</v>
      </c>
      <c r="D7" s="9" t="s">
        <v>97</v>
      </c>
      <c r="F7" s="10" t="s">
        <v>39</v>
      </c>
      <c r="G7" s="11" t="s">
        <v>54</v>
      </c>
      <c r="H7" s="10" t="s">
        <v>39</v>
      </c>
      <c r="I7" s="6">
        <v>0.7</v>
      </c>
      <c r="J7" s="12">
        <v>4</v>
      </c>
      <c r="K7" s="12">
        <v>3</v>
      </c>
      <c r="L7" s="1"/>
      <c r="M7" s="2" t="s">
        <v>98</v>
      </c>
    </row>
    <row r="8" spans="2:14" x14ac:dyDescent="0.2">
      <c r="B8" s="1">
        <v>6</v>
      </c>
      <c r="D8" s="9" t="s">
        <v>99</v>
      </c>
      <c r="F8" s="10" t="s">
        <v>39</v>
      </c>
      <c r="G8" s="11" t="s">
        <v>55</v>
      </c>
      <c r="H8" s="11" t="s">
        <v>44</v>
      </c>
      <c r="I8" s="6">
        <v>0.75</v>
      </c>
      <c r="J8" s="12">
        <v>5</v>
      </c>
      <c r="K8" s="12">
        <v>4</v>
      </c>
      <c r="L8" s="1"/>
      <c r="M8" s="2" t="s">
        <v>68</v>
      </c>
    </row>
    <row r="9" spans="2:14" x14ac:dyDescent="0.2">
      <c r="B9" s="1">
        <v>7</v>
      </c>
      <c r="D9" s="9" t="s">
        <v>100</v>
      </c>
      <c r="F9" s="10" t="s">
        <v>40</v>
      </c>
      <c r="G9" s="11" t="s">
        <v>56</v>
      </c>
      <c r="H9" s="11" t="s">
        <v>63</v>
      </c>
      <c r="I9" s="6">
        <v>0.8</v>
      </c>
      <c r="J9" s="12">
        <v>6</v>
      </c>
      <c r="K9" s="12">
        <v>5</v>
      </c>
      <c r="L9" s="1"/>
    </row>
    <row r="10" spans="2:14" x14ac:dyDescent="0.2">
      <c r="B10" s="1">
        <v>8</v>
      </c>
      <c r="D10" s="9" t="s">
        <v>101</v>
      </c>
      <c r="F10" s="11" t="s">
        <v>44</v>
      </c>
      <c r="G10" s="11" t="s">
        <v>57</v>
      </c>
      <c r="H10" s="10" t="s">
        <v>45</v>
      </c>
      <c r="I10" s="6">
        <v>0.85</v>
      </c>
      <c r="J10" s="12">
        <v>7</v>
      </c>
      <c r="K10" s="12">
        <v>6</v>
      </c>
      <c r="L10" s="1"/>
    </row>
    <row r="11" spans="2:14" ht="12.75" customHeight="1" x14ac:dyDescent="0.2">
      <c r="B11" s="1">
        <v>9</v>
      </c>
      <c r="D11" s="13" t="s">
        <v>102</v>
      </c>
      <c r="F11" s="11" t="s">
        <v>42</v>
      </c>
      <c r="G11" s="11" t="s">
        <v>58</v>
      </c>
      <c r="H11" s="10" t="s">
        <v>46</v>
      </c>
      <c r="I11" s="6">
        <v>0.9</v>
      </c>
      <c r="J11" s="12">
        <v>8</v>
      </c>
      <c r="K11" s="12">
        <v>7</v>
      </c>
      <c r="L11" s="1"/>
    </row>
    <row r="12" spans="2:14" x14ac:dyDescent="0.2">
      <c r="B12" s="1">
        <v>10</v>
      </c>
      <c r="D12" s="9" t="s">
        <v>103</v>
      </c>
      <c r="F12" s="11" t="s">
        <v>42</v>
      </c>
      <c r="G12" s="11" t="s">
        <v>59</v>
      </c>
      <c r="H12" s="11" t="s">
        <v>104</v>
      </c>
      <c r="I12" s="6">
        <v>0.95</v>
      </c>
      <c r="J12" s="12">
        <v>9</v>
      </c>
      <c r="K12" s="12">
        <v>8</v>
      </c>
      <c r="L12" s="1"/>
    </row>
    <row r="13" spans="2:14" x14ac:dyDescent="0.2">
      <c r="B13" s="1">
        <v>11</v>
      </c>
      <c r="D13" s="9" t="s">
        <v>105</v>
      </c>
      <c r="F13" s="11" t="s">
        <v>44</v>
      </c>
      <c r="G13" s="11" t="s">
        <v>106</v>
      </c>
      <c r="H13" s="11" t="s">
        <v>41</v>
      </c>
      <c r="I13" s="6">
        <v>1</v>
      </c>
      <c r="J13" s="12">
        <v>10</v>
      </c>
      <c r="K13" s="12">
        <v>9</v>
      </c>
      <c r="L13" s="1"/>
    </row>
    <row r="14" spans="2:14" x14ac:dyDescent="0.2">
      <c r="B14" s="1">
        <v>12</v>
      </c>
      <c r="D14" s="13" t="s">
        <v>107</v>
      </c>
      <c r="F14" s="10" t="s">
        <v>50</v>
      </c>
      <c r="G14" s="11" t="s">
        <v>60</v>
      </c>
      <c r="H14" s="11" t="s">
        <v>40</v>
      </c>
      <c r="I14" s="6"/>
      <c r="J14" s="12"/>
      <c r="K14" s="12">
        <v>10</v>
      </c>
      <c r="L14" s="1"/>
    </row>
    <row r="15" spans="2:14" ht="15" customHeight="1" x14ac:dyDescent="0.2">
      <c r="B15" s="1">
        <v>13</v>
      </c>
      <c r="D15" s="13" t="s">
        <v>108</v>
      </c>
      <c r="F15" s="10" t="s">
        <v>49</v>
      </c>
      <c r="G15" s="11" t="s">
        <v>61</v>
      </c>
      <c r="H15" s="11" t="s">
        <v>42</v>
      </c>
      <c r="I15" s="6"/>
      <c r="J15" s="12"/>
      <c r="K15" s="12">
        <v>11</v>
      </c>
      <c r="L15" s="1"/>
    </row>
    <row r="16" spans="2:14" ht="14.25" customHeight="1" x14ac:dyDescent="0.2">
      <c r="B16" s="1">
        <v>14</v>
      </c>
      <c r="D16" s="13" t="s">
        <v>109</v>
      </c>
      <c r="F16" s="10" t="s">
        <v>39</v>
      </c>
      <c r="G16" s="11" t="s">
        <v>24</v>
      </c>
      <c r="H16" s="10" t="s">
        <v>110</v>
      </c>
      <c r="I16" s="6"/>
      <c r="J16" s="12"/>
      <c r="K16" s="12">
        <v>12</v>
      </c>
      <c r="L16" s="1"/>
    </row>
    <row r="17" spans="2:12" x14ac:dyDescent="0.2">
      <c r="B17" s="1">
        <v>15</v>
      </c>
      <c r="G17" s="11" t="s">
        <v>25</v>
      </c>
      <c r="H17" s="11" t="s">
        <v>111</v>
      </c>
      <c r="I17" s="6"/>
      <c r="J17" s="12"/>
      <c r="K17" s="12">
        <v>13</v>
      </c>
      <c r="L17" s="1"/>
    </row>
    <row r="18" spans="2:12" x14ac:dyDescent="0.2">
      <c r="B18" s="1">
        <v>16</v>
      </c>
      <c r="G18" s="11" t="s">
        <v>26</v>
      </c>
      <c r="H18" s="11" t="s">
        <v>112</v>
      </c>
      <c r="I18" s="6"/>
      <c r="J18" s="12"/>
      <c r="K18" s="12">
        <v>14</v>
      </c>
      <c r="L18" s="1"/>
    </row>
    <row r="19" spans="2:12" x14ac:dyDescent="0.2">
      <c r="B19" s="1">
        <v>17</v>
      </c>
      <c r="G19" s="11" t="s">
        <v>113</v>
      </c>
      <c r="H19" s="11" t="s">
        <v>114</v>
      </c>
      <c r="I19" s="6"/>
      <c r="J19" s="12"/>
      <c r="K19" s="12">
        <v>15</v>
      </c>
      <c r="L19" s="1"/>
    </row>
    <row r="20" spans="2:12" x14ac:dyDescent="0.2">
      <c r="B20" s="1">
        <v>18</v>
      </c>
      <c r="G20" s="11" t="s">
        <v>115</v>
      </c>
      <c r="H20" s="11" t="s">
        <v>116</v>
      </c>
      <c r="I20" s="6"/>
      <c r="J20" s="12"/>
      <c r="K20" s="12">
        <v>16</v>
      </c>
      <c r="L20" s="1"/>
    </row>
    <row r="21" spans="2:12" x14ac:dyDescent="0.2">
      <c r="B21" s="1">
        <v>19</v>
      </c>
      <c r="G21" s="11" t="s">
        <v>27</v>
      </c>
      <c r="H21" s="11" t="s">
        <v>117</v>
      </c>
      <c r="I21" s="6"/>
      <c r="J21" s="12"/>
      <c r="K21" s="12">
        <v>17</v>
      </c>
      <c r="L21" s="1"/>
    </row>
    <row r="22" spans="2:12" x14ac:dyDescent="0.2">
      <c r="B22" s="1">
        <v>20</v>
      </c>
      <c r="G22" s="11" t="s">
        <v>62</v>
      </c>
      <c r="H22" s="11" t="s">
        <v>43</v>
      </c>
      <c r="I22" s="6"/>
      <c r="J22" s="12"/>
      <c r="K22" s="12">
        <v>18</v>
      </c>
      <c r="L22" s="1"/>
    </row>
    <row r="23" spans="2:12" x14ac:dyDescent="0.2">
      <c r="B23" s="1">
        <v>21</v>
      </c>
      <c r="G23" s="11" t="s">
        <v>69</v>
      </c>
      <c r="H23" s="11" t="s">
        <v>118</v>
      </c>
      <c r="J23" s="12"/>
      <c r="K23" s="12">
        <v>19</v>
      </c>
    </row>
    <row r="24" spans="2:12" x14ac:dyDescent="0.2">
      <c r="B24" s="1">
        <v>22</v>
      </c>
      <c r="G24" s="11" t="s">
        <v>119</v>
      </c>
      <c r="H24" s="10" t="s">
        <v>120</v>
      </c>
      <c r="J24" s="12"/>
      <c r="K24" s="12">
        <v>20</v>
      </c>
    </row>
    <row r="25" spans="2:12" x14ac:dyDescent="0.2">
      <c r="B25" s="1">
        <v>23</v>
      </c>
      <c r="J25" s="12"/>
      <c r="K25" s="12"/>
    </row>
    <row r="26" spans="2:12" x14ac:dyDescent="0.2">
      <c r="B26" s="1">
        <v>24</v>
      </c>
      <c r="J26" s="12"/>
      <c r="K26" s="12"/>
    </row>
    <row r="27" spans="2:12" x14ac:dyDescent="0.2">
      <c r="B27" s="1">
        <v>25</v>
      </c>
      <c r="D27" s="7" t="s">
        <v>75</v>
      </c>
      <c r="E27" s="7" t="s">
        <v>77</v>
      </c>
      <c r="G27" s="7" t="s">
        <v>78</v>
      </c>
      <c r="H27" s="15" t="s">
        <v>122</v>
      </c>
      <c r="J27" s="7" t="s">
        <v>78</v>
      </c>
      <c r="K27" s="7" t="s">
        <v>121</v>
      </c>
    </row>
    <row r="28" spans="2:12" x14ac:dyDescent="0.2">
      <c r="B28" s="1">
        <v>26</v>
      </c>
      <c r="D28" s="9" t="s">
        <v>86</v>
      </c>
      <c r="E28" s="10" t="s">
        <v>49</v>
      </c>
      <c r="G28" s="11" t="s">
        <v>51</v>
      </c>
      <c r="H28" s="5" t="s">
        <v>49</v>
      </c>
      <c r="J28" s="11" t="s">
        <v>51</v>
      </c>
      <c r="K28" s="10" t="s">
        <v>87</v>
      </c>
    </row>
    <row r="29" spans="2:12" x14ac:dyDescent="0.2">
      <c r="B29" s="1">
        <v>27</v>
      </c>
      <c r="D29" s="9" t="s">
        <v>89</v>
      </c>
      <c r="E29" s="10" t="s">
        <v>49</v>
      </c>
      <c r="G29" s="11" t="s">
        <v>52</v>
      </c>
      <c r="H29" s="5" t="s">
        <v>123</v>
      </c>
      <c r="J29" s="11" t="s">
        <v>52</v>
      </c>
      <c r="K29" s="10" t="s">
        <v>50</v>
      </c>
    </row>
    <row r="30" spans="2:12" x14ac:dyDescent="0.2">
      <c r="B30" s="1">
        <v>28</v>
      </c>
      <c r="D30" s="13" t="s">
        <v>92</v>
      </c>
      <c r="E30" s="10" t="s">
        <v>39</v>
      </c>
      <c r="G30" s="11" t="s">
        <v>28</v>
      </c>
      <c r="H30" s="5" t="s">
        <v>49</v>
      </c>
      <c r="J30" s="11" t="s">
        <v>28</v>
      </c>
      <c r="K30" s="10" t="s">
        <v>93</v>
      </c>
    </row>
    <row r="31" spans="2:12" x14ac:dyDescent="0.2">
      <c r="B31" s="1">
        <v>29</v>
      </c>
      <c r="D31" s="9" t="s">
        <v>95</v>
      </c>
      <c r="E31" s="10" t="s">
        <v>39</v>
      </c>
      <c r="G31" s="11" t="s">
        <v>53</v>
      </c>
      <c r="H31" s="5" t="s">
        <v>49</v>
      </c>
      <c r="J31" s="11" t="s">
        <v>53</v>
      </c>
      <c r="K31" s="10" t="s">
        <v>67</v>
      </c>
    </row>
    <row r="32" spans="2:12" x14ac:dyDescent="0.2">
      <c r="B32" s="1">
        <v>30</v>
      </c>
      <c r="D32" s="9" t="s">
        <v>97</v>
      </c>
      <c r="E32" s="10" t="s">
        <v>39</v>
      </c>
      <c r="G32" s="11" t="s">
        <v>54</v>
      </c>
      <c r="H32" s="5" t="s">
        <v>39</v>
      </c>
      <c r="J32" s="11" t="s">
        <v>54</v>
      </c>
      <c r="K32" s="10" t="s">
        <v>39</v>
      </c>
    </row>
    <row r="33" spans="4:11" x14ac:dyDescent="0.2">
      <c r="D33" s="9" t="s">
        <v>99</v>
      </c>
      <c r="E33" s="10" t="s">
        <v>39</v>
      </c>
      <c r="G33" s="11" t="s">
        <v>55</v>
      </c>
      <c r="H33" s="5" t="s">
        <v>44</v>
      </c>
      <c r="J33" s="11" t="s">
        <v>55</v>
      </c>
      <c r="K33" s="11" t="s">
        <v>44</v>
      </c>
    </row>
    <row r="34" spans="4:11" x14ac:dyDescent="0.2">
      <c r="D34" s="9" t="s">
        <v>100</v>
      </c>
      <c r="E34" s="10" t="s">
        <v>40</v>
      </c>
      <c r="G34" s="11" t="s">
        <v>56</v>
      </c>
      <c r="H34" s="5" t="s">
        <v>124</v>
      </c>
      <c r="J34" s="11" t="s">
        <v>56</v>
      </c>
      <c r="K34" s="11" t="s">
        <v>63</v>
      </c>
    </row>
    <row r="35" spans="4:11" x14ac:dyDescent="0.2">
      <c r="D35" s="9" t="s">
        <v>101</v>
      </c>
      <c r="E35" s="11" t="s">
        <v>44</v>
      </c>
      <c r="G35" s="11" t="s">
        <v>57</v>
      </c>
      <c r="H35" s="5" t="s">
        <v>124</v>
      </c>
      <c r="J35" s="11" t="s">
        <v>57</v>
      </c>
      <c r="K35" s="10" t="s">
        <v>45</v>
      </c>
    </row>
    <row r="36" spans="4:11" x14ac:dyDescent="0.2">
      <c r="D36" s="13" t="s">
        <v>102</v>
      </c>
      <c r="E36" s="11" t="s">
        <v>42</v>
      </c>
      <c r="G36" s="11" t="s">
        <v>58</v>
      </c>
      <c r="H36" s="5" t="s">
        <v>124</v>
      </c>
      <c r="J36" s="11" t="s">
        <v>58</v>
      </c>
      <c r="K36" s="10" t="s">
        <v>46</v>
      </c>
    </row>
    <row r="37" spans="4:11" x14ac:dyDescent="0.2">
      <c r="D37" s="9" t="s">
        <v>103</v>
      </c>
      <c r="E37" s="11" t="s">
        <v>42</v>
      </c>
      <c r="G37" s="11" t="s">
        <v>59</v>
      </c>
      <c r="H37" s="5" t="s">
        <v>124</v>
      </c>
      <c r="J37" s="11" t="s">
        <v>59</v>
      </c>
      <c r="K37" s="11" t="s">
        <v>104</v>
      </c>
    </row>
    <row r="38" spans="4:11" x14ac:dyDescent="0.2">
      <c r="D38" s="9" t="s">
        <v>105</v>
      </c>
      <c r="E38" s="11" t="s">
        <v>44</v>
      </c>
      <c r="G38" s="11" t="s">
        <v>106</v>
      </c>
      <c r="H38" s="5" t="s">
        <v>44</v>
      </c>
      <c r="J38" s="11" t="s">
        <v>106</v>
      </c>
      <c r="K38" s="11" t="s">
        <v>41</v>
      </c>
    </row>
    <row r="39" spans="4:11" x14ac:dyDescent="0.2">
      <c r="D39" s="13" t="s">
        <v>107</v>
      </c>
      <c r="E39" s="10" t="s">
        <v>50</v>
      </c>
      <c r="G39" s="11" t="s">
        <v>60</v>
      </c>
      <c r="H39" s="5" t="s">
        <v>40</v>
      </c>
      <c r="J39" s="11" t="s">
        <v>60</v>
      </c>
      <c r="K39" s="11" t="s">
        <v>40</v>
      </c>
    </row>
    <row r="40" spans="4:11" x14ac:dyDescent="0.2">
      <c r="D40" s="13" t="s">
        <v>108</v>
      </c>
      <c r="E40" s="10" t="s">
        <v>49</v>
      </c>
      <c r="G40" s="11" t="s">
        <v>61</v>
      </c>
      <c r="H40" s="5" t="s">
        <v>64</v>
      </c>
      <c r="J40" s="11" t="s">
        <v>61</v>
      </c>
      <c r="K40" s="11" t="s">
        <v>42</v>
      </c>
    </row>
    <row r="41" spans="4:11" x14ac:dyDescent="0.2">
      <c r="D41" s="13" t="s">
        <v>109</v>
      </c>
      <c r="E41" s="10" t="s">
        <v>39</v>
      </c>
      <c r="G41" s="11" t="s">
        <v>24</v>
      </c>
      <c r="H41" s="5" t="s">
        <v>40</v>
      </c>
      <c r="J41" s="11" t="s">
        <v>24</v>
      </c>
      <c r="K41" s="10" t="s">
        <v>110</v>
      </c>
    </row>
    <row r="42" spans="4:11" x14ac:dyDescent="0.2">
      <c r="G42" s="11" t="s">
        <v>25</v>
      </c>
      <c r="H42" s="5" t="s">
        <v>40</v>
      </c>
      <c r="J42" s="11" t="s">
        <v>25</v>
      </c>
      <c r="K42" s="11" t="s">
        <v>111</v>
      </c>
    </row>
    <row r="43" spans="4:11" x14ac:dyDescent="0.2">
      <c r="G43" s="11" t="s">
        <v>26</v>
      </c>
      <c r="H43" s="5" t="s">
        <v>40</v>
      </c>
      <c r="J43" s="11" t="s">
        <v>26</v>
      </c>
      <c r="K43" s="11" t="s">
        <v>112</v>
      </c>
    </row>
    <row r="44" spans="4:11" x14ac:dyDescent="0.2">
      <c r="G44" s="11" t="s">
        <v>113</v>
      </c>
      <c r="H44" s="5" t="s">
        <v>40</v>
      </c>
      <c r="J44" s="11" t="s">
        <v>113</v>
      </c>
      <c r="K44" s="11" t="s">
        <v>114</v>
      </c>
    </row>
    <row r="45" spans="4:11" x14ac:dyDescent="0.2">
      <c r="G45" s="11" t="s">
        <v>115</v>
      </c>
      <c r="H45" s="5" t="s">
        <v>64</v>
      </c>
      <c r="J45" s="11" t="s">
        <v>115</v>
      </c>
      <c r="K45" s="11" t="s">
        <v>116</v>
      </c>
    </row>
    <row r="46" spans="4:11" x14ac:dyDescent="0.2">
      <c r="G46" s="11" t="s">
        <v>27</v>
      </c>
      <c r="H46" s="5" t="s">
        <v>64</v>
      </c>
      <c r="J46" s="11" t="s">
        <v>27</v>
      </c>
      <c r="K46" s="11" t="s">
        <v>117</v>
      </c>
    </row>
    <row r="47" spans="4:11" x14ac:dyDescent="0.2">
      <c r="G47" s="11" t="s">
        <v>62</v>
      </c>
      <c r="H47" s="5" t="s">
        <v>64</v>
      </c>
      <c r="J47" s="11" t="s">
        <v>62</v>
      </c>
      <c r="K47" s="11" t="s">
        <v>43</v>
      </c>
    </row>
    <row r="48" spans="4:11" x14ac:dyDescent="0.2">
      <c r="G48" s="11" t="s">
        <v>69</v>
      </c>
      <c r="H48" s="5" t="s">
        <v>44</v>
      </c>
      <c r="J48" s="11" t="s">
        <v>69</v>
      </c>
      <c r="K48" s="11" t="s">
        <v>140</v>
      </c>
    </row>
    <row r="49" spans="7:11" x14ac:dyDescent="0.2">
      <c r="G49" s="11" t="s">
        <v>119</v>
      </c>
      <c r="H49" s="5" t="s">
        <v>64</v>
      </c>
      <c r="J49" s="11" t="s">
        <v>119</v>
      </c>
      <c r="K49" s="10" t="s">
        <v>141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G</cp:lastModifiedBy>
  <cp:lastPrinted>2020-09-29T19:09:33Z</cp:lastPrinted>
  <dcterms:created xsi:type="dcterms:W3CDTF">2013-10-03T17:21:56Z</dcterms:created>
  <dcterms:modified xsi:type="dcterms:W3CDTF">2020-09-29T19:09:55Z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