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20" yWindow="585" windowWidth="23715" windowHeight="8535" tabRatio="667" firstSheet="2" activeTab="2"/>
  </bookViews>
  <sheets>
    <sheet name="Mapa" sheetId="4" state="hidden" r:id="rId1"/>
    <sheet name="Listas" sheetId="3" state="hidden" r:id="rId2"/>
    <sheet name="Matriz" sheetId="1" r:id="rId3"/>
    <sheet name="Anexo 1 - Impacto (RC)" sheetId="7" state="hidden" r:id="rId4"/>
    <sheet name="Anexo 2 - Valoración Controles" sheetId="6" state="hidden" r:id="rId5"/>
  </sheets>
  <externalReferences>
    <externalReference r:id="rId6"/>
  </externalReferences>
  <definedNames>
    <definedName name="_xlnm._FilterDatabase" localSheetId="2" hidden="1">Matriz!$A$12:$AP$37</definedName>
    <definedName name="A">[1]Listas!$I$6:$I$7</definedName>
    <definedName name="B">[1]Listas!#REF!</definedName>
    <definedName name="Ejecución">Listas!$P$3:$P$6</definedName>
    <definedName name="evaluación">'Anexo 2 - Valoración Controles'!$E$19</definedName>
    <definedName name="Frecuencia">Listas!$E$3:$E$8</definedName>
    <definedName name="Impacto">Listas!$F$3:$F$8</definedName>
    <definedName name="MACROPROCESO">[1]Listas!$B$5:$B$9</definedName>
    <definedName name="Macroprocesos">Listas!$A$3:$A$7</definedName>
    <definedName name="P_1">Listas!$I$3:$I$5</definedName>
    <definedName name="P_2">Listas!$J$3:$J$5</definedName>
    <definedName name="P_3">Listas!$K$3:$K$5</definedName>
    <definedName name="P_4">Listas!$L$3:$L$5</definedName>
    <definedName name="P_5">Listas!$M$3:$M$5</definedName>
    <definedName name="P_6">Listas!$N$3:$N$5</definedName>
    <definedName name="P_7">Listas!$O$3:$O$6</definedName>
    <definedName name="P_8">Listas!$Q$3:$Q$5</definedName>
    <definedName name="P_9">Listas!$R$3:$R$6</definedName>
    <definedName name="Procesos">Listas!$B$3:$B$15</definedName>
    <definedName name="Si_No">Listas!$G$3:$G$5</definedName>
    <definedName name="TIPO">[1]Listas!#REF!</definedName>
    <definedName name="TIPO_">[1]Listas!$H$6:$H$8</definedName>
    <definedName name="Tipo_Impacto">Listas!$D$3:$D$12</definedName>
    <definedName name="Tipología">Listas!$C$3:$C$6</definedName>
    <definedName name="_xlnm.Print_Titles" localSheetId="2">Matriz!$1:$12</definedName>
    <definedName name="Valor_Riesgo">Listas!$H$3:$H$7</definedName>
  </definedNames>
  <calcPr calcId="144525"/>
</workbook>
</file>

<file path=xl/calcChain.xml><?xml version="1.0" encoding="utf-8"?>
<calcChain xmlns="http://schemas.openxmlformats.org/spreadsheetml/2006/main">
  <c r="X31" i="1" l="1"/>
  <c r="AC24" i="1" l="1"/>
  <c r="AD26" i="1"/>
  <c r="R35" i="1"/>
  <c r="T35" i="1" s="1"/>
  <c r="U35" i="1" s="1"/>
  <c r="R34" i="1"/>
  <c r="V34" i="1" s="1"/>
  <c r="R32" i="1"/>
  <c r="T32" i="1" s="1"/>
  <c r="U32" i="1" s="1"/>
  <c r="R31" i="1"/>
  <c r="AO246" i="6"/>
  <c r="AG246" i="6"/>
  <c r="AA246" i="6"/>
  <c r="S246" i="6"/>
  <c r="K246" i="6"/>
  <c r="AP255" i="6"/>
  <c r="AH255" i="6"/>
  <c r="AB255" i="6"/>
  <c r="AP254" i="6"/>
  <c r="AH254" i="6"/>
  <c r="AB254" i="6"/>
  <c r="AP253" i="6"/>
  <c r="AH253" i="6"/>
  <c r="AB253" i="6"/>
  <c r="AP252" i="6"/>
  <c r="AH252" i="6"/>
  <c r="AB252" i="6"/>
  <c r="AP251" i="6"/>
  <c r="AH251" i="6"/>
  <c r="AB251" i="6"/>
  <c r="AP250" i="6"/>
  <c r="AH250" i="6"/>
  <c r="AB250" i="6"/>
  <c r="AP249" i="6"/>
  <c r="AO257" i="6" s="1"/>
  <c r="AO258" i="6" s="1"/>
  <c r="R36" i="1" s="1"/>
  <c r="AH249" i="6"/>
  <c r="AG257" i="6" s="1"/>
  <c r="AG258" i="6" s="1"/>
  <c r="AB249" i="6"/>
  <c r="AA257" i="6" s="1"/>
  <c r="AA258" i="6" s="1"/>
  <c r="E246" i="6"/>
  <c r="B243" i="6"/>
  <c r="A243" i="6"/>
  <c r="T255" i="6"/>
  <c r="L255" i="6"/>
  <c r="F255" i="6"/>
  <c r="T254" i="6"/>
  <c r="L254" i="6"/>
  <c r="F254" i="6"/>
  <c r="T253" i="6"/>
  <c r="L253" i="6"/>
  <c r="F253" i="6"/>
  <c r="T252" i="6"/>
  <c r="L252" i="6"/>
  <c r="F252" i="6"/>
  <c r="T251" i="6"/>
  <c r="L251" i="6"/>
  <c r="F251" i="6"/>
  <c r="T250" i="6"/>
  <c r="L250" i="6"/>
  <c r="F250" i="6"/>
  <c r="T249" i="6"/>
  <c r="L249" i="6"/>
  <c r="K257" i="6" s="1"/>
  <c r="K258" i="6" s="1"/>
  <c r="F249" i="6"/>
  <c r="E257" i="6" s="1"/>
  <c r="E258" i="6" s="1"/>
  <c r="V32" i="1"/>
  <c r="V35" i="1"/>
  <c r="V36" i="1" l="1"/>
  <c r="T36" i="1"/>
  <c r="U36" i="1" s="1"/>
  <c r="S257" i="6"/>
  <c r="S258" i="6" s="1"/>
  <c r="R33" i="1" s="1"/>
  <c r="T34" i="1"/>
  <c r="U34" i="1" s="1"/>
  <c r="E229" i="6" l="1"/>
  <c r="E212" i="6"/>
  <c r="B226" i="6"/>
  <c r="A226" i="6"/>
  <c r="B209" i="6"/>
  <c r="A209" i="6"/>
  <c r="F238" i="6"/>
  <c r="F237" i="6"/>
  <c r="F236" i="6"/>
  <c r="F235" i="6"/>
  <c r="F234" i="6"/>
  <c r="F233" i="6"/>
  <c r="F232" i="6"/>
  <c r="F221" i="6"/>
  <c r="F220" i="6"/>
  <c r="F219" i="6"/>
  <c r="F218" i="6"/>
  <c r="F217" i="6"/>
  <c r="F216" i="6"/>
  <c r="F215" i="6"/>
  <c r="E240" i="6" l="1"/>
  <c r="E241" i="6" s="1"/>
  <c r="R29" i="1" s="1"/>
  <c r="E223" i="6"/>
  <c r="E224" i="6" s="1"/>
  <c r="R28" i="1" s="1"/>
  <c r="R26" i="1" l="1"/>
  <c r="R25" i="1"/>
  <c r="A192" i="6"/>
  <c r="B192" i="6"/>
  <c r="K195" i="6"/>
  <c r="E195" i="6"/>
  <c r="L204" i="6"/>
  <c r="F204" i="6"/>
  <c r="L203" i="6"/>
  <c r="F203" i="6"/>
  <c r="L202" i="6"/>
  <c r="F202" i="6"/>
  <c r="L201" i="6"/>
  <c r="F201" i="6"/>
  <c r="L200" i="6"/>
  <c r="F200" i="6"/>
  <c r="L199" i="6"/>
  <c r="F199" i="6"/>
  <c r="L198" i="6"/>
  <c r="K206" i="6" s="1"/>
  <c r="K207" i="6" s="1"/>
  <c r="F198" i="6"/>
  <c r="E206" i="6" s="1"/>
  <c r="E207" i="6" s="1"/>
  <c r="W22" i="1" l="1"/>
  <c r="W21" i="1"/>
  <c r="W20" i="1"/>
  <c r="R22" i="1"/>
  <c r="R21" i="1"/>
  <c r="R20" i="1"/>
  <c r="S178" i="6"/>
  <c r="K178" i="6"/>
  <c r="E178" i="6"/>
  <c r="B175" i="6"/>
  <c r="A175" i="6"/>
  <c r="T187" i="6"/>
  <c r="T186" i="6"/>
  <c r="T185" i="6"/>
  <c r="T184" i="6"/>
  <c r="S189" i="6" s="1"/>
  <c r="S190" i="6" s="1"/>
  <c r="T183" i="6"/>
  <c r="T182" i="6"/>
  <c r="T181" i="6"/>
  <c r="L187" i="6"/>
  <c r="F187" i="6"/>
  <c r="L186" i="6"/>
  <c r="F186" i="6"/>
  <c r="L185" i="6"/>
  <c r="F185" i="6"/>
  <c r="L184" i="6"/>
  <c r="F184" i="6"/>
  <c r="L183" i="6"/>
  <c r="F183" i="6"/>
  <c r="L182" i="6"/>
  <c r="F182" i="6"/>
  <c r="E189" i="6" s="1"/>
  <c r="E190" i="6" s="1"/>
  <c r="L181" i="6"/>
  <c r="K189" i="6" s="1"/>
  <c r="K190" i="6" s="1"/>
  <c r="F181" i="6"/>
  <c r="R27" i="1" l="1"/>
  <c r="E161" i="6"/>
  <c r="B158" i="6"/>
  <c r="A158" i="6"/>
  <c r="F170" i="6"/>
  <c r="F169" i="6"/>
  <c r="F168" i="6"/>
  <c r="F167" i="6"/>
  <c r="F166" i="6"/>
  <c r="F165" i="6"/>
  <c r="F164" i="6"/>
  <c r="E172" i="6" l="1"/>
  <c r="E173" i="6" s="1"/>
  <c r="R18" i="1" l="1"/>
  <c r="E144" i="6"/>
  <c r="B141" i="6"/>
  <c r="A141" i="6"/>
  <c r="F153" i="6"/>
  <c r="F152" i="6"/>
  <c r="F151" i="6"/>
  <c r="F150" i="6"/>
  <c r="F149" i="6"/>
  <c r="F148" i="6"/>
  <c r="F147" i="6"/>
  <c r="E155" i="6" l="1"/>
  <c r="E156" i="6" s="1"/>
  <c r="R17" i="1" l="1"/>
  <c r="E127" i="6"/>
  <c r="B124" i="6"/>
  <c r="A124" i="6"/>
  <c r="F136" i="6"/>
  <c r="F135" i="6"/>
  <c r="F134" i="6"/>
  <c r="F133" i="6"/>
  <c r="F132" i="6"/>
  <c r="F131" i="6"/>
  <c r="F130" i="6"/>
  <c r="E138" i="6" l="1"/>
  <c r="E139" i="6" s="1"/>
  <c r="R15" i="1" l="1"/>
  <c r="R14" i="1"/>
  <c r="E110" i="6"/>
  <c r="E93" i="6"/>
  <c r="B107" i="6"/>
  <c r="A107" i="6"/>
  <c r="B90" i="6"/>
  <c r="A90" i="6"/>
  <c r="F119" i="6"/>
  <c r="F118" i="6"/>
  <c r="F117" i="6"/>
  <c r="F116" i="6"/>
  <c r="F115" i="6"/>
  <c r="F114" i="6"/>
  <c r="F113" i="6"/>
  <c r="F102" i="6"/>
  <c r="F101" i="6"/>
  <c r="F100" i="6"/>
  <c r="F99" i="6"/>
  <c r="F98" i="6"/>
  <c r="F97" i="6"/>
  <c r="F96" i="6"/>
  <c r="E121" i="6" l="1"/>
  <c r="E122" i="6" s="1"/>
  <c r="E104" i="6"/>
  <c r="E105" i="6" s="1"/>
  <c r="E76" i="6" l="1"/>
  <c r="B73" i="6"/>
  <c r="A73" i="6"/>
  <c r="F85" i="6"/>
  <c r="F84" i="6"/>
  <c r="F83" i="6"/>
  <c r="F82" i="6"/>
  <c r="F81" i="6"/>
  <c r="F80" i="6"/>
  <c r="F79" i="6"/>
  <c r="N16" i="1"/>
  <c r="L16" i="1"/>
  <c r="L18" i="1"/>
  <c r="N18" i="1"/>
  <c r="T18" i="1"/>
  <c r="U18" i="1" s="1"/>
  <c r="X18" i="1" s="1"/>
  <c r="Y18" i="1" s="1"/>
  <c r="AA18" i="1" s="1"/>
  <c r="AD18" i="1" s="1"/>
  <c r="V18" i="1"/>
  <c r="AC18" i="1" l="1"/>
  <c r="AF18" i="1" s="1"/>
  <c r="AG18" i="1" s="1"/>
  <c r="O16" i="1"/>
  <c r="P16" i="1" s="1"/>
  <c r="E87" i="6"/>
  <c r="E88" i="6" s="1"/>
  <c r="R16" i="1" s="1"/>
  <c r="V16" i="1" s="1"/>
  <c r="O18" i="1"/>
  <c r="P18" i="1" s="1"/>
  <c r="AE18" i="1"/>
  <c r="AH18" i="1" l="1"/>
  <c r="AI18" i="1" s="1"/>
  <c r="AJ18" i="1" s="1"/>
  <c r="T16" i="1"/>
  <c r="U16" i="1" s="1"/>
  <c r="X16" i="1" s="1"/>
  <c r="Y16" i="1" s="1"/>
  <c r="AC16" i="1" s="1"/>
  <c r="AF16" i="1" s="1"/>
  <c r="AG16" i="1" s="1"/>
  <c r="AA16" i="1" l="1"/>
  <c r="AD16" i="1" s="1"/>
  <c r="AE16" i="1" s="1"/>
  <c r="AH16" i="1" l="1"/>
  <c r="AI16" i="1" s="1"/>
  <c r="AJ16" i="1" s="1"/>
  <c r="K59" i="6"/>
  <c r="E59" i="6"/>
  <c r="B56" i="6"/>
  <c r="A56" i="6"/>
  <c r="L68" i="6"/>
  <c r="F68" i="6"/>
  <c r="L67" i="6"/>
  <c r="F67" i="6"/>
  <c r="L66" i="6"/>
  <c r="F66" i="6"/>
  <c r="L65" i="6"/>
  <c r="F65" i="6"/>
  <c r="L64" i="6"/>
  <c r="F64" i="6"/>
  <c r="L63" i="6"/>
  <c r="F63" i="6"/>
  <c r="L62" i="6"/>
  <c r="F62" i="6"/>
  <c r="N23" i="1"/>
  <c r="L23" i="1"/>
  <c r="E70" i="6" l="1"/>
  <c r="E71" i="6" s="1"/>
  <c r="R23" i="1" s="1"/>
  <c r="T23" i="1" s="1"/>
  <c r="U23" i="1" s="1"/>
  <c r="O23" i="1"/>
  <c r="P23" i="1" s="1"/>
  <c r="K70" i="6"/>
  <c r="K71" i="6" s="1"/>
  <c r="R24" i="1" s="1"/>
  <c r="V24" i="1" s="1"/>
  <c r="V23" i="1" l="1"/>
  <c r="T24" i="1"/>
  <c r="U24" i="1" s="1"/>
  <c r="X23" i="1" s="1"/>
  <c r="Y23" i="1" s="1"/>
  <c r="AC23" i="1" s="1"/>
  <c r="AF23" i="1" s="1"/>
  <c r="AG23" i="1" s="1"/>
  <c r="AA23" i="1" l="1"/>
  <c r="AD23" i="1" s="1"/>
  <c r="AH23" i="1" s="1"/>
  <c r="AI23" i="1" s="1"/>
  <c r="AJ23" i="1" s="1"/>
  <c r="AA24" i="1"/>
  <c r="AE23" i="1" l="1"/>
  <c r="E42" i="6" l="1"/>
  <c r="B39" i="6"/>
  <c r="A39" i="6"/>
  <c r="F51" i="6"/>
  <c r="F50" i="6"/>
  <c r="F49" i="6"/>
  <c r="F48" i="6"/>
  <c r="F47" i="6"/>
  <c r="F46" i="6"/>
  <c r="F45" i="6"/>
  <c r="E53" i="6" l="1"/>
  <c r="E54" i="6" s="1"/>
  <c r="R19" i="1" s="1"/>
  <c r="Z8" i="1"/>
  <c r="Z7" i="1"/>
  <c r="Z6" i="1"/>
  <c r="E24" i="6"/>
  <c r="B21" i="6"/>
  <c r="A21" i="6"/>
  <c r="F33" i="6"/>
  <c r="F32" i="6"/>
  <c r="F31" i="6"/>
  <c r="F30" i="6"/>
  <c r="F29" i="6"/>
  <c r="F28" i="6"/>
  <c r="F27" i="6"/>
  <c r="L30" i="1"/>
  <c r="N30" i="1"/>
  <c r="O30" i="1" l="1"/>
  <c r="P30" i="1" s="1"/>
  <c r="E35" i="6"/>
  <c r="E36" i="6" s="1"/>
  <c r="R30" i="1" s="1"/>
  <c r="V30" i="1" s="1"/>
  <c r="T30" i="1" l="1"/>
  <c r="U30" i="1" s="1"/>
  <c r="X30" i="1" s="1"/>
  <c r="Y30" i="1" s="1"/>
  <c r="AA30" i="1" s="1"/>
  <c r="AD30" i="1" s="1"/>
  <c r="AE30" i="1" s="1"/>
  <c r="A4" i="6"/>
  <c r="AC30" i="1" l="1"/>
  <c r="AF30" i="1" s="1"/>
  <c r="AG30" i="1" s="1"/>
  <c r="E7" i="6"/>
  <c r="B4" i="6"/>
  <c r="AH30" i="1" l="1"/>
  <c r="AI30" i="1" s="1"/>
  <c r="AJ30" i="1" s="1"/>
  <c r="D4" i="7"/>
  <c r="D5" i="7" s="1"/>
  <c r="E4" i="7"/>
  <c r="E5" i="7" s="1"/>
  <c r="F4" i="7"/>
  <c r="F5" i="7" s="1"/>
  <c r="G4" i="7"/>
  <c r="G5" i="7" s="1"/>
  <c r="H4" i="7"/>
  <c r="H5" i="7" s="1"/>
  <c r="I4" i="7"/>
  <c r="I5" i="7" s="1"/>
  <c r="J4" i="7"/>
  <c r="J5" i="7" s="1"/>
  <c r="K4" i="7"/>
  <c r="K5" i="7" s="1"/>
  <c r="L4" i="7"/>
  <c r="L5" i="7" s="1"/>
  <c r="M4" i="7"/>
  <c r="M5" i="7" s="1"/>
  <c r="N4" i="7"/>
  <c r="N5" i="7" s="1"/>
  <c r="O4" i="7"/>
  <c r="O5" i="7" s="1"/>
  <c r="P4" i="7"/>
  <c r="P5" i="7" s="1"/>
  <c r="Q4" i="7"/>
  <c r="Q5" i="7" s="1"/>
  <c r="W7" i="1" l="1"/>
  <c r="W6" i="1"/>
  <c r="AM4" i="1"/>
  <c r="AM3" i="1"/>
  <c r="AM2" i="1"/>
  <c r="AM1" i="1"/>
  <c r="Z1" i="1"/>
  <c r="L14" i="1" l="1"/>
  <c r="N14" i="1"/>
  <c r="L15" i="1"/>
  <c r="N15" i="1"/>
  <c r="L17" i="1"/>
  <c r="N17" i="1"/>
  <c r="L19" i="1"/>
  <c r="N19" i="1"/>
  <c r="L20" i="1"/>
  <c r="N20" i="1"/>
  <c r="L25" i="1"/>
  <c r="N25" i="1"/>
  <c r="L27" i="1"/>
  <c r="N27" i="1"/>
  <c r="L28" i="1"/>
  <c r="N28" i="1"/>
  <c r="L29" i="1"/>
  <c r="N29" i="1"/>
  <c r="L31" i="1"/>
  <c r="N31" i="1"/>
  <c r="L37" i="1"/>
  <c r="N37" i="1"/>
  <c r="AA37" i="1"/>
  <c r="AD37" i="1" s="1"/>
  <c r="AC37" i="1"/>
  <c r="AF37" i="1" s="1"/>
  <c r="AG37" i="1" s="1"/>
  <c r="O17" i="1" l="1"/>
  <c r="P17" i="1" s="1"/>
  <c r="O31" i="1"/>
  <c r="P31" i="1" s="1"/>
  <c r="O37" i="1"/>
  <c r="P37" i="1" s="1"/>
  <c r="O29" i="1"/>
  <c r="P29" i="1" s="1"/>
  <c r="O19" i="1"/>
  <c r="P19" i="1" s="1"/>
  <c r="O28" i="1"/>
  <c r="P28" i="1" s="1"/>
  <c r="O27" i="1"/>
  <c r="P27" i="1" s="1"/>
  <c r="O25" i="1"/>
  <c r="P25" i="1" s="1"/>
  <c r="O20" i="1"/>
  <c r="P20" i="1" s="1"/>
  <c r="O15" i="1"/>
  <c r="P15" i="1" s="1"/>
  <c r="O14" i="1"/>
  <c r="P14" i="1" s="1"/>
  <c r="AH37" i="1"/>
  <c r="AI37" i="1" s="1"/>
  <c r="AJ37" i="1" s="1"/>
  <c r="AE37" i="1"/>
  <c r="C4" i="7" l="1"/>
  <c r="C5" i="7" s="1"/>
  <c r="F16" i="6"/>
  <c r="F15" i="6"/>
  <c r="F14" i="6"/>
  <c r="F13" i="6"/>
  <c r="F12" i="6"/>
  <c r="F11" i="6"/>
  <c r="F10" i="6"/>
  <c r="E18" i="6" l="1"/>
  <c r="N13" i="1"/>
  <c r="L13" i="1"/>
  <c r="E19" i="6" l="1"/>
  <c r="O13" i="1"/>
  <c r="P13" i="1" s="1"/>
  <c r="R13" i="1" l="1"/>
  <c r="T13" i="1" s="1"/>
  <c r="U13" i="1" s="1"/>
  <c r="X13" i="1" s="1"/>
  <c r="Y13" i="1" s="1"/>
  <c r="AC13" i="1" s="1"/>
  <c r="AF13" i="1" s="1"/>
  <c r="AG13" i="1" s="1"/>
  <c r="V13" i="1" l="1"/>
  <c r="T19" i="1"/>
  <c r="U19" i="1" s="1"/>
  <c r="X19" i="1" s="1"/>
  <c r="Y19" i="1" s="1"/>
  <c r="V19" i="1"/>
  <c r="V29" i="1"/>
  <c r="T29" i="1"/>
  <c r="U29" i="1" s="1"/>
  <c r="X29" i="1" s="1"/>
  <c r="Y29" i="1" s="1"/>
  <c r="T14" i="1"/>
  <c r="U14" i="1" s="1"/>
  <c r="X14" i="1" s="1"/>
  <c r="Y14" i="1" s="1"/>
  <c r="V14" i="1"/>
  <c r="V25" i="1"/>
  <c r="T25" i="1"/>
  <c r="U25" i="1" s="1"/>
  <c r="V20" i="1"/>
  <c r="T20" i="1"/>
  <c r="U20" i="1" s="1"/>
  <c r="T15" i="1"/>
  <c r="U15" i="1" s="1"/>
  <c r="X15" i="1" s="1"/>
  <c r="Y15" i="1" s="1"/>
  <c r="V15" i="1"/>
  <c r="T26" i="1"/>
  <c r="U26" i="1" s="1"/>
  <c r="V26" i="1"/>
  <c r="T21" i="1"/>
  <c r="U21" i="1" s="1"/>
  <c r="V21" i="1"/>
  <c r="V27" i="1"/>
  <c r="T27" i="1"/>
  <c r="U27" i="1" s="1"/>
  <c r="X27" i="1" s="1"/>
  <c r="Y27" i="1" s="1"/>
  <c r="T37" i="1"/>
  <c r="U37" i="1" s="1"/>
  <c r="X37" i="1" s="1"/>
  <c r="Y37" i="1" s="1"/>
  <c r="V37" i="1"/>
  <c r="T22" i="1"/>
  <c r="U22" i="1" s="1"/>
  <c r="V22" i="1"/>
  <c r="V33" i="1"/>
  <c r="T33" i="1"/>
  <c r="U33" i="1" s="1"/>
  <c r="V17" i="1"/>
  <c r="T17" i="1"/>
  <c r="U17" i="1" s="1"/>
  <c r="X17" i="1" s="1"/>
  <c r="Y17" i="1" s="1"/>
  <c r="T28" i="1"/>
  <c r="U28" i="1" s="1"/>
  <c r="X28" i="1" s="1"/>
  <c r="Y28" i="1" s="1"/>
  <c r="V28" i="1"/>
  <c r="V31" i="1"/>
  <c r="T31" i="1"/>
  <c r="U31" i="1" s="1"/>
  <c r="AA13" i="1"/>
  <c r="Y31" i="1" l="1"/>
  <c r="AA28" i="1"/>
  <c r="AD28" i="1" s="1"/>
  <c r="AC28" i="1"/>
  <c r="AF28" i="1" s="1"/>
  <c r="AG28" i="1" s="1"/>
  <c r="AA29" i="1"/>
  <c r="AD29" i="1" s="1"/>
  <c r="AC29" i="1"/>
  <c r="AF29" i="1" s="1"/>
  <c r="AG29" i="1" s="1"/>
  <c r="X25" i="1"/>
  <c r="Y25" i="1" s="1"/>
  <c r="X20" i="1"/>
  <c r="Y20" i="1" s="1"/>
  <c r="AA27" i="1"/>
  <c r="AD27" i="1" s="1"/>
  <c r="AC27" i="1"/>
  <c r="AF27" i="1" s="1"/>
  <c r="AG27" i="1" s="1"/>
  <c r="AA17" i="1"/>
  <c r="AD17" i="1" s="1"/>
  <c r="AC17" i="1"/>
  <c r="AF17" i="1" s="1"/>
  <c r="AG17" i="1" s="1"/>
  <c r="AA15" i="1"/>
  <c r="AD15" i="1" s="1"/>
  <c r="AC15" i="1"/>
  <c r="AF15" i="1" s="1"/>
  <c r="AG15" i="1" s="1"/>
  <c r="AA14" i="1"/>
  <c r="AD14" i="1" s="1"/>
  <c r="AC14" i="1"/>
  <c r="AF14" i="1" s="1"/>
  <c r="AG14" i="1" s="1"/>
  <c r="AA19" i="1"/>
  <c r="AD19" i="1" s="1"/>
  <c r="AC19" i="1"/>
  <c r="AF19" i="1" s="1"/>
  <c r="AG19" i="1" s="1"/>
  <c r="AD13" i="1"/>
  <c r="AE13" i="1" s="1"/>
  <c r="AC36" i="1" l="1"/>
  <c r="AC32" i="1"/>
  <c r="AA33" i="1"/>
  <c r="AC35" i="1"/>
  <c r="AA36" i="1"/>
  <c r="AA32" i="1"/>
  <c r="AC34" i="1"/>
  <c r="AA35" i="1"/>
  <c r="AC33" i="1"/>
  <c r="AA34" i="1"/>
  <c r="AA31" i="1"/>
  <c r="AD31" i="1" s="1"/>
  <c r="AC31" i="1"/>
  <c r="AF31" i="1" s="1"/>
  <c r="AG31" i="1" s="1"/>
  <c r="AH29" i="1"/>
  <c r="AI29" i="1" s="1"/>
  <c r="AJ29" i="1" s="1"/>
  <c r="AE29" i="1"/>
  <c r="AH28" i="1"/>
  <c r="AI28" i="1" s="1"/>
  <c r="AJ28" i="1" s="1"/>
  <c r="AE28" i="1"/>
  <c r="AC26" i="1"/>
  <c r="AF26" i="1" s="1"/>
  <c r="AG26" i="1" s="1"/>
  <c r="AA26" i="1"/>
  <c r="AA25" i="1"/>
  <c r="AD25" i="1" s="1"/>
  <c r="AC25" i="1"/>
  <c r="AF25" i="1" s="1"/>
  <c r="AG25" i="1" s="1"/>
  <c r="AC22" i="1"/>
  <c r="AC21" i="1"/>
  <c r="AA22" i="1"/>
  <c r="AA21" i="1"/>
  <c r="AC20" i="1"/>
  <c r="AF20" i="1" s="1"/>
  <c r="AG20" i="1" s="1"/>
  <c r="AA20" i="1"/>
  <c r="AD20" i="1" s="1"/>
  <c r="AE27" i="1"/>
  <c r="AH27" i="1"/>
  <c r="AI27" i="1" s="1"/>
  <c r="AJ27" i="1" s="1"/>
  <c r="AH17" i="1"/>
  <c r="AI17" i="1" s="1"/>
  <c r="AJ17" i="1" s="1"/>
  <c r="AE17" i="1"/>
  <c r="AH14" i="1"/>
  <c r="AI14" i="1" s="1"/>
  <c r="AJ14" i="1" s="1"/>
  <c r="AE14" i="1"/>
  <c r="AE15" i="1"/>
  <c r="AH15" i="1"/>
  <c r="AI15" i="1" s="1"/>
  <c r="AJ15" i="1" s="1"/>
  <c r="AE19" i="1"/>
  <c r="AH19" i="1"/>
  <c r="AI19" i="1" s="1"/>
  <c r="AJ19" i="1" s="1"/>
  <c r="AH13" i="1"/>
  <c r="AI13" i="1" s="1"/>
  <c r="AJ13" i="1" s="1"/>
  <c r="AH31" i="1" l="1"/>
  <c r="AI31" i="1" s="1"/>
  <c r="AJ31" i="1" s="1"/>
  <c r="AE31" i="1"/>
  <c r="AH25" i="1"/>
  <c r="AI25" i="1" s="1"/>
  <c r="AJ25" i="1" s="1"/>
  <c r="AE25" i="1"/>
  <c r="AH26" i="1"/>
  <c r="AI26" i="1" s="1"/>
  <c r="AJ26" i="1" s="1"/>
  <c r="AE26" i="1"/>
  <c r="AH20" i="1"/>
  <c r="AI20" i="1" s="1"/>
  <c r="AJ20" i="1" s="1"/>
  <c r="AE20" i="1"/>
</calcChain>
</file>

<file path=xl/comments1.xml><?xml version="1.0" encoding="utf-8"?>
<comments xmlns="http://schemas.openxmlformats.org/spreadsheetml/2006/main">
  <authors>
    <author>John Fredy Garcia Lopez</author>
    <author>Juan Manuel Solano Peña</author>
  </authors>
  <commentList>
    <comment ref="F11" authorId="0">
      <text>
        <r>
          <rPr>
            <sz val="9"/>
            <color indexed="81"/>
            <rFont val="Tahoma"/>
            <family val="2"/>
          </rPr>
          <t xml:space="preserve">Describir la situación de riesgo, siguiendo los parámetros de formulación descritos en el documento EPLE-MN-003 MANUAL METODOLÓGICO PARA LA ADMINISTRACIÓN DEL RIESGO.
</t>
        </r>
        <r>
          <rPr>
            <i/>
            <sz val="9"/>
            <color indexed="81"/>
            <rFont val="Tahoma"/>
            <family val="2"/>
          </rPr>
          <t>Para riesgos de corrupción, bajo los componentes:</t>
        </r>
        <r>
          <rPr>
            <sz val="9"/>
            <color indexed="81"/>
            <rFont val="Tahoma"/>
            <family val="2"/>
          </rPr>
          <t xml:space="preserve">
</t>
        </r>
        <r>
          <rPr>
            <b/>
            <sz val="9"/>
            <color indexed="81"/>
            <rFont val="Tahoma"/>
            <family val="2"/>
          </rPr>
          <t xml:space="preserve">
Acción u omisión</t>
        </r>
        <r>
          <rPr>
            <sz val="9"/>
            <color indexed="81"/>
            <rFont val="Tahoma"/>
            <family val="2"/>
          </rPr>
          <t xml:space="preserve"> + </t>
        </r>
        <r>
          <rPr>
            <b/>
            <sz val="9"/>
            <color indexed="81"/>
            <rFont val="Tahoma"/>
            <family val="2"/>
          </rPr>
          <t>uso de poder</t>
        </r>
        <r>
          <rPr>
            <sz val="9"/>
            <color indexed="81"/>
            <rFont val="Tahoma"/>
            <family val="2"/>
          </rPr>
          <t xml:space="preserve"> + </t>
        </r>
        <r>
          <rPr>
            <b/>
            <sz val="9"/>
            <color indexed="81"/>
            <rFont val="Tahoma"/>
            <family val="2"/>
          </rPr>
          <t>desviación de la gestión de lo público</t>
        </r>
        <r>
          <rPr>
            <sz val="9"/>
            <color indexed="81"/>
            <rFont val="Tahoma"/>
            <family val="2"/>
          </rPr>
          <t xml:space="preserve"> + </t>
        </r>
        <r>
          <rPr>
            <b/>
            <sz val="9"/>
            <color indexed="81"/>
            <rFont val="Tahoma"/>
            <family val="2"/>
          </rPr>
          <t>beneficio privado.</t>
        </r>
        <r>
          <rPr>
            <sz val="9"/>
            <color indexed="81"/>
            <rFont val="Tahoma"/>
            <family val="2"/>
          </rPr>
          <t xml:space="preserve">
Para otros riesgos identificando elementos como:
</t>
        </r>
        <r>
          <rPr>
            <b/>
            <sz val="9"/>
            <color indexed="81"/>
            <rFont val="Tahoma"/>
            <family val="2"/>
          </rPr>
          <t>¿Qué, cómo, cuándo puede suceder y qué consecuencias trae su materialización?</t>
        </r>
      </text>
    </comment>
    <comment ref="G11" authorId="0">
      <text>
        <r>
          <rPr>
            <sz val="9"/>
            <color indexed="81"/>
            <rFont val="Tahoma"/>
            <family val="2"/>
          </rPr>
          <t>Detallar la manera en la que se presenta la materialización del riesgo, considerando sus posibles causas y consecuencias</t>
        </r>
      </text>
    </comment>
    <comment ref="H11" authorId="0">
      <text>
        <r>
          <rPr>
            <sz val="9"/>
            <color indexed="81"/>
            <rFont val="Tahoma"/>
            <family val="2"/>
          </rPr>
          <t>Seleccionar, de acuerdo con las tipologías descritas y con el riesgo identificado.</t>
        </r>
      </text>
    </comment>
    <comment ref="I11" authorId="0">
      <text>
        <r>
          <rPr>
            <sz val="9"/>
            <color indexed="81"/>
            <rFont val="Tahoma"/>
            <family val="2"/>
          </rPr>
          <t>Describir las causas internas y/o externas que generan la posibilidad de presentación del riesgo.</t>
        </r>
      </text>
    </comment>
    <comment ref="J11" authorId="0">
      <text>
        <r>
          <rPr>
            <sz val="9"/>
            <color indexed="81"/>
            <rFont val="Tahoma"/>
            <family val="2"/>
          </rPr>
          <t>Identificar los efectos que pueden suceder cuando el riesgo se manifiesta, al interior o externas a la entidad.</t>
        </r>
      </text>
    </comment>
    <comment ref="K11" authorId="0">
      <text>
        <r>
          <rPr>
            <sz val="9"/>
            <color indexed="81"/>
            <rFont val="Tahoma"/>
            <family val="2"/>
          </rPr>
          <t>Analizar sobre las causas qué tan posible es que ocurra el riesgo, expresado en términos de frecuencia o factibilidad.</t>
        </r>
      </text>
    </comment>
    <comment ref="L11" authorId="0">
      <text>
        <r>
          <rPr>
            <sz val="9"/>
            <color indexed="81"/>
            <rFont val="Tahoma"/>
            <family val="2"/>
          </rPr>
          <t xml:space="preserve">Cálculo Automático
</t>
        </r>
      </text>
    </comment>
    <comment ref="M11" authorId="0">
      <text>
        <r>
          <rPr>
            <sz val="9"/>
            <color indexed="81"/>
            <rFont val="Tahoma"/>
            <family val="2"/>
          </rPr>
          <t>Seleccionar de la lista, el descriptor de impacto sobre las consecuencias si se presentara materialización.
Si se requiere la determinación del impacto en riesgos de corrupción, diligenciar el cuestionario del Anexo 1 - Impacto (riesgos de corrupción), por cada riesgo identificado.</t>
        </r>
      </text>
    </comment>
    <comment ref="N11" authorId="0">
      <text>
        <r>
          <rPr>
            <sz val="9"/>
            <color indexed="81"/>
            <rFont val="Tahoma"/>
            <family val="2"/>
          </rPr>
          <t xml:space="preserve">Cálculo Automático
</t>
        </r>
      </text>
    </comment>
    <comment ref="O11" authorId="0">
      <text>
        <r>
          <rPr>
            <sz val="9"/>
            <color indexed="81"/>
            <rFont val="Tahoma"/>
            <family val="2"/>
          </rPr>
          <t xml:space="preserve">Cálculo Automático
</t>
        </r>
      </text>
    </comment>
    <comment ref="P11" authorId="0">
      <text>
        <r>
          <rPr>
            <sz val="9"/>
            <color indexed="81"/>
            <rFont val="Tahoma"/>
            <family val="2"/>
          </rPr>
          <t>Cálculo Automático.</t>
        </r>
      </text>
    </comment>
    <comment ref="Q11" authorId="1">
      <text>
        <r>
          <rPr>
            <sz val="9"/>
            <color indexed="81"/>
            <rFont val="Tahoma"/>
            <family val="2"/>
          </rPr>
          <t xml:space="preserve">Describir el método de control determinado para el riesgo identificado, siguiendo los parámetros definidos en el documento EPLE-MN-003 MANUAL METODOLÓGICO PARA LA ADMINISTRACIÓN DEL RIESGO.
</t>
        </r>
        <r>
          <rPr>
            <b/>
            <sz val="9"/>
            <color indexed="81"/>
            <rFont val="Tahoma"/>
            <family val="2"/>
          </rPr>
          <t>Tener en cuenta:</t>
        </r>
        <r>
          <rPr>
            <sz val="9"/>
            <color indexed="81"/>
            <rFont val="Tahoma"/>
            <family val="2"/>
          </rPr>
          <t xml:space="preserve">
- Definir un responsable.
- Definir periodicidad de ejecución.
- Indicar el propósito del control.
- Establecer cómo se hace el control.
- Indicar qué hacer con las observaciones o desviaciones del control.
- Dejar evidencia de aplicación.</t>
        </r>
      </text>
    </comment>
    <comment ref="R11" authorId="0">
      <text>
        <r>
          <rPr>
            <sz val="9"/>
            <color indexed="81"/>
            <rFont val="Tahoma"/>
            <family val="2"/>
          </rPr>
          <t>Diligenciar los criterios de evaluación de diseño del control, descritos en el Anexo 2 de la matriz, para los controles descritos por cada riesgo.</t>
        </r>
      </text>
    </comment>
    <comment ref="S11" authorId="0">
      <text>
        <r>
          <rPr>
            <sz val="9"/>
            <color indexed="81"/>
            <rFont val="Tahoma"/>
            <family val="2"/>
          </rPr>
          <t>Seleccionar de la lista, según la frecuencia de ejecución del control:</t>
        </r>
        <r>
          <rPr>
            <b/>
            <sz val="9"/>
            <color indexed="81"/>
            <rFont val="Tahoma"/>
            <family val="2"/>
          </rPr>
          <t xml:space="preserve">
</t>
        </r>
        <r>
          <rPr>
            <sz val="9"/>
            <color indexed="81"/>
            <rFont val="Tahoma"/>
            <family val="2"/>
          </rPr>
          <t>Fuerte - (siempre se ejecuta)
Moderado - (algunas veces)
Débil - (nunca ejecuta el control)</t>
        </r>
      </text>
    </comment>
    <comment ref="T11" authorId="0">
      <text>
        <r>
          <rPr>
            <sz val="9"/>
            <color indexed="81"/>
            <rFont val="Tahoma"/>
            <family val="2"/>
          </rPr>
          <t>Cálculo automático</t>
        </r>
      </text>
    </comment>
    <comment ref="U11" authorId="0">
      <text>
        <r>
          <rPr>
            <sz val="9"/>
            <color indexed="81"/>
            <rFont val="Tahoma"/>
            <family val="2"/>
          </rPr>
          <t>Cálculo Automático.</t>
        </r>
      </text>
    </comment>
    <comment ref="V11" authorId="0">
      <text>
        <r>
          <rPr>
            <sz val="9"/>
            <color indexed="81"/>
            <rFont val="Tahoma"/>
            <family val="2"/>
          </rPr>
          <t>Cálculo Automático.</t>
        </r>
      </text>
    </comment>
    <comment ref="W11" authorId="0">
      <text>
        <r>
          <rPr>
            <sz val="9"/>
            <color indexed="81"/>
            <rFont val="Tahoma"/>
            <family val="2"/>
          </rPr>
          <t xml:space="preserve">Ponderar la importancia de los controles definidos para un riesgo.
</t>
        </r>
      </text>
    </comment>
    <comment ref="X11" authorId="0">
      <text>
        <r>
          <rPr>
            <sz val="9"/>
            <color indexed="81"/>
            <rFont val="Tahoma"/>
            <family val="2"/>
          </rPr>
          <t>Resultado de la suma promedio del valor de solidez de cada control, por su porcentaje de ponderación.</t>
        </r>
      </text>
    </comment>
    <comment ref="Y11" authorId="0">
      <text>
        <r>
          <rPr>
            <sz val="9"/>
            <color indexed="81"/>
            <rFont val="Tahoma"/>
            <family val="2"/>
          </rPr>
          <t>Cálculo automático, del promedio ponderado de los resultados de solidez individual de los controles y sus ponderaciones.</t>
        </r>
      </text>
    </comment>
    <comment ref="Z11" authorId="0">
      <text>
        <r>
          <rPr>
            <sz val="9"/>
            <color indexed="81"/>
            <rFont val="Tahoma"/>
            <family val="2"/>
          </rPr>
          <t>Seleccionar de la lista, teniendo en cuenta si la aplicación del control reduce la probabilidad de ocurrencia del riesgo.</t>
        </r>
      </text>
    </comment>
    <comment ref="AA11" authorId="0">
      <text>
        <r>
          <rPr>
            <sz val="9"/>
            <color indexed="81"/>
            <rFont val="Tahoma"/>
            <family val="2"/>
          </rPr>
          <t xml:space="preserve">Cálculo Automático.
</t>
        </r>
      </text>
    </comment>
    <comment ref="AB11" authorId="0">
      <text>
        <r>
          <rPr>
            <sz val="9"/>
            <color indexed="81"/>
            <rFont val="Tahoma"/>
            <family val="2"/>
          </rPr>
          <t xml:space="preserve">Seleccionar de la lista, teniendo en cuenta si la aplicación del control reduce el impacto en las consecuencias de materialización del riesgo.
</t>
        </r>
      </text>
    </comment>
    <comment ref="AC11" authorId="0">
      <text>
        <r>
          <rPr>
            <sz val="9"/>
            <color indexed="81"/>
            <rFont val="Tahoma"/>
            <family val="2"/>
          </rPr>
          <t>Cálculo Automático.</t>
        </r>
      </text>
    </comment>
    <comment ref="AI11" authorId="0">
      <text>
        <r>
          <rPr>
            <sz val="9"/>
            <color indexed="81"/>
            <rFont val="Tahoma"/>
            <family val="2"/>
          </rPr>
          <t xml:space="preserve">Cálculo automático de la zona de riesgo residual
</t>
        </r>
      </text>
    </comment>
    <comment ref="AJ11" authorId="0">
      <text>
        <r>
          <rPr>
            <sz val="9"/>
            <color indexed="81"/>
            <rFont val="Tahoma"/>
            <family val="2"/>
          </rPr>
          <t xml:space="preserve">Resultado automático, en función de la zona de riesgo residual identificada.
</t>
        </r>
      </text>
    </comment>
    <comment ref="AK11" authorId="1">
      <text>
        <r>
          <rPr>
            <sz val="9"/>
            <color indexed="81"/>
            <rFont val="Tahoma"/>
            <family val="2"/>
          </rPr>
          <t>Registre las acciones necesarias para evidenciar la gestión de los riesgos en el proceso.</t>
        </r>
      </text>
    </comment>
    <comment ref="AL11" authorId="1">
      <text>
        <r>
          <rPr>
            <sz val="9"/>
            <color indexed="81"/>
            <rFont val="Tahoma"/>
            <family val="2"/>
          </rPr>
          <t>Indique el soporte de cumplimiento de la actividad propuesta</t>
        </r>
      </text>
    </comment>
    <comment ref="AM11" authorId="1">
      <text>
        <r>
          <rPr>
            <sz val="9"/>
            <color indexed="81"/>
            <rFont val="Tahoma"/>
            <family val="2"/>
          </rPr>
          <t>Toda acción de tratamiento , debe tener un responsable.
Indique el cargo de la persona responsable.</t>
        </r>
      </text>
    </comment>
    <comment ref="AN11" authorId="1">
      <text>
        <r>
          <rPr>
            <sz val="9"/>
            <color indexed="81"/>
            <rFont val="Tahoma"/>
            <family val="2"/>
          </rPr>
          <t xml:space="preserve">Toda acción formulada debe tener una fecha de inicio y una fecha de finalización.
</t>
        </r>
      </text>
    </comment>
    <comment ref="AO11" authorId="1">
      <text>
        <r>
          <rPr>
            <sz val="9"/>
            <color indexed="81"/>
            <rFont val="Tahoma"/>
            <family val="2"/>
          </rPr>
          <t>Defina un indicador por cada acción de tratamiento que formule.
El indicador permitirá realizar un seguimiento al avance de la acción propuesta.</t>
        </r>
      </text>
    </comment>
    <comment ref="A12" authorId="0">
      <text>
        <r>
          <rPr>
            <sz val="9"/>
            <color indexed="81"/>
            <rFont val="Tahoma"/>
            <family val="2"/>
          </rPr>
          <t>Seleccionar el macroproceso al que pertenece o se asocia el proceso / proyecto evaluado.</t>
        </r>
      </text>
    </comment>
    <comment ref="B12" authorId="0">
      <text>
        <r>
          <rPr>
            <sz val="9"/>
            <color indexed="81"/>
            <rFont val="Tahoma"/>
            <family val="2"/>
          </rPr>
          <t>Seleccionar de la lista el proceso / proyecto sobre el cual se adelantará el análisis de riesgos.</t>
        </r>
      </text>
    </comment>
    <comment ref="C12" authorId="0">
      <text>
        <r>
          <rPr>
            <sz val="9"/>
            <color indexed="81"/>
            <rFont val="Tahoma"/>
            <family val="2"/>
          </rPr>
          <t xml:space="preserve">Describir el objetivo, asociado a la caracterización del proceso identificado o al proyecto.
</t>
        </r>
      </text>
    </comment>
    <comment ref="D12" authorId="0">
      <text>
        <r>
          <rPr>
            <sz val="9"/>
            <color indexed="81"/>
            <rFont val="Tahoma"/>
            <family val="2"/>
          </rPr>
          <t>Seleccionar de la lista el tipo de riesgo a documentar:
- Gestión
- Corrupción
- Ambiental</t>
        </r>
      </text>
    </comment>
    <comment ref="E12" authorId="0">
      <text>
        <r>
          <rPr>
            <sz val="9"/>
            <color indexed="81"/>
            <rFont val="Tahoma"/>
            <family val="2"/>
          </rPr>
          <t>Asignar código de identificación del riesgo, relacionado con el proceso y con el tipo de riesgo.</t>
        </r>
      </text>
    </comment>
    <comment ref="AD12" authorId="0">
      <text>
        <r>
          <rPr>
            <sz val="9"/>
            <color indexed="81"/>
            <rFont val="Tahoma"/>
            <family val="2"/>
          </rPr>
          <t xml:space="preserve">Cálculo automático de probabilidad o frecuencia, después de analizar los controles.
</t>
        </r>
      </text>
    </comment>
    <comment ref="AE12" authorId="0">
      <text>
        <r>
          <rPr>
            <sz val="9"/>
            <color indexed="81"/>
            <rFont val="Tahoma"/>
            <family val="2"/>
          </rPr>
          <t xml:space="preserve">Cálculo automático, que corresponde con el nuevo descriptor de probabilidad después de controles.
</t>
        </r>
      </text>
    </comment>
    <comment ref="AF12" authorId="0">
      <text>
        <r>
          <rPr>
            <sz val="9"/>
            <color indexed="81"/>
            <rFont val="Tahoma"/>
            <family val="2"/>
          </rPr>
          <t>Cálculo automático de impacto, después de analizar los controles.</t>
        </r>
      </text>
    </comment>
    <comment ref="AG12" authorId="0">
      <text>
        <r>
          <rPr>
            <sz val="9"/>
            <color indexed="81"/>
            <rFont val="Tahoma"/>
            <family val="2"/>
          </rPr>
          <t xml:space="preserve">Cálculo automático, que corresponde con el nuevo descriptor de impacto después de controles.
</t>
        </r>
      </text>
    </comment>
    <comment ref="AH12" authorId="0">
      <text>
        <r>
          <rPr>
            <sz val="9"/>
            <color indexed="81"/>
            <rFont val="Tahoma"/>
            <family val="2"/>
          </rPr>
          <t xml:space="preserve">Cálculo automático del nivel de exposición después del análisis de controles.
</t>
        </r>
      </text>
    </comment>
  </commentList>
</comments>
</file>

<file path=xl/sharedStrings.xml><?xml version="1.0" encoding="utf-8"?>
<sst xmlns="http://schemas.openxmlformats.org/spreadsheetml/2006/main" count="1712" uniqueCount="510">
  <si>
    <t>Identificación del riesgo</t>
  </si>
  <si>
    <t>Macroproceso</t>
  </si>
  <si>
    <t>Proceso / Proyecto</t>
  </si>
  <si>
    <t>PROBABILIDAD</t>
  </si>
  <si>
    <t xml:space="preserve">Casi Seguro (5) </t>
  </si>
  <si>
    <t>Probable (4)</t>
  </si>
  <si>
    <t>Posible (3)</t>
  </si>
  <si>
    <t>Improbable (2)</t>
  </si>
  <si>
    <t>Raro (1)</t>
  </si>
  <si>
    <t>Insignificante (1)</t>
  </si>
  <si>
    <t>Menor (2)</t>
  </si>
  <si>
    <t>Moderado (3)</t>
  </si>
  <si>
    <t>Mayor (4)</t>
  </si>
  <si>
    <t>Catastrófico (5)</t>
  </si>
  <si>
    <t>IMPACTO</t>
  </si>
  <si>
    <t>MACROPROCESOS</t>
  </si>
  <si>
    <t xml:space="preserve">PROCESOS </t>
  </si>
  <si>
    <t>FRECUENCIA</t>
  </si>
  <si>
    <t>SI/NO</t>
  </si>
  <si>
    <t>Estratégico</t>
  </si>
  <si>
    <t>Planeación Estratégica</t>
  </si>
  <si>
    <t>Gestión</t>
  </si>
  <si>
    <t>Estatégico</t>
  </si>
  <si>
    <t>Rara vez</t>
  </si>
  <si>
    <t>Si</t>
  </si>
  <si>
    <t>Baja</t>
  </si>
  <si>
    <t>Misional</t>
  </si>
  <si>
    <t xml:space="preserve">Gestión de las Comunicaciones </t>
  </si>
  <si>
    <t>Corrupción</t>
  </si>
  <si>
    <t>Financiero</t>
  </si>
  <si>
    <t>Improbable</t>
  </si>
  <si>
    <t>No</t>
  </si>
  <si>
    <t>Moderada</t>
  </si>
  <si>
    <t>Apoyo</t>
  </si>
  <si>
    <t>Diseño y Creación de Contenidos</t>
  </si>
  <si>
    <t>Operativo</t>
  </si>
  <si>
    <t>Posible</t>
  </si>
  <si>
    <t>Moderado</t>
  </si>
  <si>
    <t>Alta</t>
  </si>
  <si>
    <t>Control, Seguimiento y Evaluación</t>
  </si>
  <si>
    <t>Emisión de Contenidos</t>
  </si>
  <si>
    <t>Probable</t>
  </si>
  <si>
    <t>Mayor</t>
  </si>
  <si>
    <t>Extrema</t>
  </si>
  <si>
    <t xml:space="preserve">Comercialización </t>
  </si>
  <si>
    <t>Tecnológico</t>
  </si>
  <si>
    <t>Casi seguro</t>
  </si>
  <si>
    <t>Catastrófico</t>
  </si>
  <si>
    <t>Producción de Televisión</t>
  </si>
  <si>
    <t xml:space="preserve">Gestión Financiera y Facturación </t>
  </si>
  <si>
    <t xml:space="preserve">Gestión Jurídica y Contractual </t>
  </si>
  <si>
    <t xml:space="preserve">Gestión de Recursos y Administración de la Información </t>
  </si>
  <si>
    <t>Gestión del Talento Humano</t>
  </si>
  <si>
    <t>Servicio a la Ciudadania y Defensor del Televidente</t>
  </si>
  <si>
    <t xml:space="preserve">Control, Seguimiento y Evaluación </t>
  </si>
  <si>
    <t>Objetivo del proceso / proyecto</t>
  </si>
  <si>
    <t>Código</t>
  </si>
  <si>
    <t>Tipología</t>
  </si>
  <si>
    <t>VALORACIÓN DEL RIESGO</t>
  </si>
  <si>
    <t>(1-2)</t>
  </si>
  <si>
    <t>(3-6)</t>
  </si>
  <si>
    <t>(8-12)</t>
  </si>
  <si>
    <t>(15-25)</t>
  </si>
  <si>
    <t>Bajo</t>
  </si>
  <si>
    <t>Alto</t>
  </si>
  <si>
    <t>Extremo</t>
  </si>
  <si>
    <t>Valoración del nivel de riesgo</t>
  </si>
  <si>
    <t>Asumir el Riesgo (Genera menores efectos que pueden ser fácilmente remediados).</t>
  </si>
  <si>
    <t>Reducir el Riesgo (Se administra con procedimientos normales de control).</t>
  </si>
  <si>
    <t>Reducir el Riesgo, Evitar, Compartir o Transferir (Se requiere pronta atención).</t>
  </si>
  <si>
    <t>Reducir el Riesgo, Evitar o Compartir (Se requiere acción inmediata).</t>
  </si>
  <si>
    <t>Niveles de impacto aplicados a riesgos de corrupción</t>
  </si>
  <si>
    <t>Descripción</t>
  </si>
  <si>
    <t>Cumplimiento</t>
  </si>
  <si>
    <t>Seguridad Digital</t>
  </si>
  <si>
    <t>Ambientales</t>
  </si>
  <si>
    <t>Seguridad y Salud (SST)</t>
  </si>
  <si>
    <t>TIPO RIESGO</t>
  </si>
  <si>
    <t>Análisis de Riesgo (Riesgo inherente)</t>
  </si>
  <si>
    <t>Zona de riesgo Inherente</t>
  </si>
  <si>
    <t>F</t>
  </si>
  <si>
    <t>I</t>
  </si>
  <si>
    <t>Insignificante</t>
  </si>
  <si>
    <t>Menor</t>
  </si>
  <si>
    <r>
      <t xml:space="preserve">Riesgo 
</t>
    </r>
    <r>
      <rPr>
        <sz val="10"/>
        <color theme="1"/>
        <rFont val="Arial"/>
        <family val="2"/>
      </rPr>
      <t>(¿Qué puede suceder?)</t>
    </r>
  </si>
  <si>
    <r>
      <t xml:space="preserve">Consecuencias
</t>
    </r>
    <r>
      <rPr>
        <sz val="10"/>
        <color theme="1"/>
        <rFont val="Arial"/>
        <family val="2"/>
      </rPr>
      <t>(Lo que podría ocasionar…)</t>
    </r>
  </si>
  <si>
    <r>
      <t xml:space="preserve">Total Nivel de Exposición
</t>
    </r>
    <r>
      <rPr>
        <sz val="10"/>
        <color theme="1"/>
        <rFont val="Arial"/>
        <family val="2"/>
      </rPr>
      <t>(F x I)</t>
    </r>
  </si>
  <si>
    <t>Descripción del control</t>
  </si>
  <si>
    <t>¿Existe un responsable asignado a la ejecución del control?</t>
  </si>
  <si>
    <r>
      <t xml:space="preserve">Probabilidad o Frecuencia
</t>
    </r>
    <r>
      <rPr>
        <sz val="10"/>
        <color theme="1"/>
        <rFont val="Arial"/>
        <family val="2"/>
      </rPr>
      <t>(Sobre las causas)</t>
    </r>
  </si>
  <si>
    <r>
      <t xml:space="preserve">Impacto
</t>
    </r>
    <r>
      <rPr>
        <sz val="10"/>
        <color theme="1"/>
        <rFont val="Arial"/>
        <family val="2"/>
      </rPr>
      <t>(Sobre las consecuencias)</t>
    </r>
  </si>
  <si>
    <r>
      <t xml:space="preserve">Información general  </t>
    </r>
    <r>
      <rPr>
        <sz val="10"/>
        <color theme="1"/>
        <rFont val="Arial"/>
        <family val="2"/>
      </rPr>
      <t>(asignada por planeación)</t>
    </r>
  </si>
  <si>
    <t>¿El responsable tiene la autoridad y adecuada segregación de funciones en la ejecución del control?</t>
  </si>
  <si>
    <t>¿La oportunidad en que se ejecuta el control ayuda a prevenir la mitigación del riesgo o a detectar la materialización del riesgo de manera oportuna?</t>
  </si>
  <si>
    <t>¿Las actividades que se desarrollan en el control realmente buscan por si sola prevenir o detectar las causas que pueden dar origen al riesgo, Ej.: verificar, validar, cotejar, comparar, revisar, etc.?</t>
  </si>
  <si>
    <t>¿La fuente de información que se utiliza en el desarrollo del control es información confiable que permita mitigar el riesgo?</t>
  </si>
  <si>
    <t>¿Las observaciones, desviaciones o diferencias identificadas como resultados de la ejecución del control son investigadas y resueltas de manera oportuna?</t>
  </si>
  <si>
    <t>¿Se deja evidencia o rastro de la ejecución del control que permita a cualquier tercero con la evidencia llegar a la misma conclusión?</t>
  </si>
  <si>
    <t>Resultado</t>
  </si>
  <si>
    <t>P1</t>
  </si>
  <si>
    <t>P2</t>
  </si>
  <si>
    <t>P3</t>
  </si>
  <si>
    <t>P4</t>
  </si>
  <si>
    <t>P5</t>
  </si>
  <si>
    <t>P6</t>
  </si>
  <si>
    <t>P7</t>
  </si>
  <si>
    <t>Asignado</t>
  </si>
  <si>
    <t>No asignado</t>
  </si>
  <si>
    <t>Adecuado</t>
  </si>
  <si>
    <t>Inadecuado</t>
  </si>
  <si>
    <t>Oportuna</t>
  </si>
  <si>
    <t>Inoportuna</t>
  </si>
  <si>
    <t>Prevenir o detectar</t>
  </si>
  <si>
    <t>No es control</t>
  </si>
  <si>
    <t>Confiable</t>
  </si>
  <si>
    <t>No confiable</t>
  </si>
  <si>
    <t>Se investigan y resuelven oportunamente</t>
  </si>
  <si>
    <t>No se investigan y resuelven oportunamente</t>
  </si>
  <si>
    <t>Completa</t>
  </si>
  <si>
    <t>Incompleta</t>
  </si>
  <si>
    <t>No existe</t>
  </si>
  <si>
    <t>Valoración</t>
  </si>
  <si>
    <t>Cualitativa</t>
  </si>
  <si>
    <t>Cuantitativa</t>
  </si>
  <si>
    <t>Tipo</t>
  </si>
  <si>
    <t>CONTROL 1</t>
  </si>
  <si>
    <t>Criterio</t>
  </si>
  <si>
    <t>Aspecto a evaluar</t>
  </si>
  <si>
    <t>Responsable</t>
  </si>
  <si>
    <t>Periodicidad</t>
  </si>
  <si>
    <t>Propósito</t>
  </si>
  <si>
    <t>Evidencias</t>
  </si>
  <si>
    <t>Control</t>
  </si>
  <si>
    <t>Observaciones, desviaciones o diferencias</t>
  </si>
  <si>
    <t>¿Afecta al grupo de funcionarios del proceso?</t>
  </si>
  <si>
    <t>¿Afecta el cumplimiento de metas y objetivos de la dependencia?</t>
  </si>
  <si>
    <t>¿Afecta el cumplimiento de misión de la Entidad?</t>
  </si>
  <si>
    <t>¿Afecta el cumplimiento de la misión del sector al que pertenece la Entidad?</t>
  </si>
  <si>
    <t>¿Genera pérdida de confianza de la Entidad, afectando su reputación?</t>
  </si>
  <si>
    <t>¿Genera pérdida de recursos económicos?</t>
  </si>
  <si>
    <t>¿Afecta la generación de los productos o la prestación de servicios?</t>
  </si>
  <si>
    <t>¿Genera pérdida de información de la Entidad?</t>
  </si>
  <si>
    <t>¿Genera intervención de los órganos de control, de la Fiscalía, u otro ente?</t>
  </si>
  <si>
    <t>¿Da lugar a procesos sancionatorios?</t>
  </si>
  <si>
    <t>¿Da lugar a procesos disciplinarios?</t>
  </si>
  <si>
    <t>¿Da lugar a procesos fiscales?</t>
  </si>
  <si>
    <t>¿Da lugar a procesos penales?</t>
  </si>
  <si>
    <t>¿Genera pérdida de credibilidad del sector?</t>
  </si>
  <si>
    <t>¿Ocasiona lesiones físicas o pérdida de vidas humanas?</t>
  </si>
  <si>
    <t>¿Afecta la imagen regional?</t>
  </si>
  <si>
    <t>¿Afecta la imagen nacional?</t>
  </si>
  <si>
    <t>¿Genera daño Ambiental?</t>
  </si>
  <si>
    <t>RESULTADO</t>
  </si>
  <si>
    <t>¿Da lugar al detrimento de calidad de vida de la comunidad por la pérdida del bien o servicios o los recursos públicos?</t>
  </si>
  <si>
    <t>P8</t>
  </si>
  <si>
    <t>EJECUCIÓN</t>
  </si>
  <si>
    <t>Fuerte</t>
  </si>
  <si>
    <t>Débil</t>
  </si>
  <si>
    <t>¿Requiere acciones para fortalecer el control?</t>
  </si>
  <si>
    <t>EVALUACIÓN DE DISEÑO DEL CONTROL</t>
  </si>
  <si>
    <t>Riesgo Residual</t>
  </si>
  <si>
    <t>Zona de riesgo residual</t>
  </si>
  <si>
    <t>¿Disminuye probabilidad?</t>
  </si>
  <si>
    <t>¿Disminuye impacto?</t>
  </si>
  <si>
    <t>Directamente</t>
  </si>
  <si>
    <t>No disminuye</t>
  </si>
  <si>
    <t>Indirectamente</t>
  </si>
  <si>
    <t>Evaluación de ejecución</t>
  </si>
  <si>
    <t>Solidez conjunta</t>
  </si>
  <si>
    <t>Solidez individual</t>
  </si>
  <si>
    <t>Ponderación
(%)</t>
  </si>
  <si>
    <t>Valor #</t>
  </si>
  <si>
    <t>Valor Ponderado</t>
  </si>
  <si>
    <t>Evaluación de controles</t>
  </si>
  <si>
    <t>Valor de reducción de probabilidad</t>
  </si>
  <si>
    <t>Valor de reducción de impacto</t>
  </si>
  <si>
    <t>P9</t>
  </si>
  <si>
    <t>Probabilidad e impacto después de controles</t>
  </si>
  <si>
    <t>F'</t>
  </si>
  <si>
    <t>Probabilidad (residual)</t>
  </si>
  <si>
    <t>I'</t>
  </si>
  <si>
    <t>Impacto (residual)</t>
  </si>
  <si>
    <r>
      <t xml:space="preserve">Total nivel de exposición residual
</t>
    </r>
    <r>
      <rPr>
        <sz val="10"/>
        <color theme="1"/>
        <rFont val="Arial"/>
        <family val="2"/>
      </rPr>
      <t>(F' x I')</t>
    </r>
  </si>
  <si>
    <t>ANEXO 1 - IMPACTO (RIESGO DE CORRUPCIÓN)</t>
  </si>
  <si>
    <t>Opciones de manejo</t>
  </si>
  <si>
    <t>Evaluación de diseño
(Anexo 2)</t>
  </si>
  <si>
    <t>ANEXO 2 - VALORACIÓN DE CONTROLES</t>
  </si>
  <si>
    <t>Plazo de ejecución</t>
  </si>
  <si>
    <t>Plan de manejo de riesgos</t>
  </si>
  <si>
    <t>Clasificación</t>
  </si>
  <si>
    <t>Actividad de control</t>
  </si>
  <si>
    <t>Soporte</t>
  </si>
  <si>
    <t>Ambiental</t>
  </si>
  <si>
    <r>
      <t xml:space="preserve">Causa - Vulnerabilidades y amenazas
 </t>
    </r>
    <r>
      <rPr>
        <sz val="10"/>
        <color theme="1"/>
        <rFont val="Arial"/>
        <family val="2"/>
      </rPr>
      <t>(Factores Internos y Externos, Agente Generador)</t>
    </r>
  </si>
  <si>
    <t>CÓDIGO: EPLE-FT-025</t>
  </si>
  <si>
    <t>VERSIÓN: 09</t>
  </si>
  <si>
    <t>RESPONSABLE: PLANEACIÓN</t>
  </si>
  <si>
    <t>MATRIZ DE CALIFICACIÓN, EVALUACIÓN Y RESPUESTA A LOS RIESGOS</t>
  </si>
  <si>
    <t>FECHA DE APROBACIÓN: 15/01/2020</t>
  </si>
  <si>
    <t>Indicador / producto</t>
  </si>
  <si>
    <t>Fecha de actualización:</t>
  </si>
  <si>
    <t>Versión:</t>
  </si>
  <si>
    <t>MAPA DE RIESGOS</t>
  </si>
  <si>
    <t>Orientar estratégicamente al Canal a través de la formulación y seguimiento de políticas, planes, programas, proyectos, procesos y procedimientos, con el propósito de lograr el cumplimiento de la misión y de los objetivos estratégicos de la entidad.</t>
  </si>
  <si>
    <t>Generar contenidos audiovisuales que permitan construir ciudadanía a partir de la defensa y promoción de los Derechos Humanos y una Cultura de Paz.</t>
  </si>
  <si>
    <t>Ofrecer a los televidentes y usuarios una parrilla de programación de calidad, que promueva la construcción de ciudadanía a partir de la defensa y promoción de los derechos humanos y una cultura de paz.</t>
  </si>
  <si>
    <t>Garantizar la calidad de la señal de transmisión del canal, evaluando y monitoreando el correcto funcionamiento de los equipos técnicos, ejecutando oportunamente los mantenimientos preventivos y correctivos, y revisando periódicamente la vigencia de las garantías de los equipos.</t>
  </si>
  <si>
    <t>Ofrecer los productos y servicios de Canal Capital a clientes públicos y privados a través de diversas estrategias de mercadeo, con el fin de posicionar al canal y generar beneficios económicos y sociales.</t>
  </si>
  <si>
    <t>Gestionar, administrar y garantizar oportunidad y eficiencia en el suministro de los recursos físicos, tecnológicos y documentales mediante la entrega y control de los insumos, bienes y soporte para el cumplimiento de los objetivos misionales y el normal funcionamiento de los procesos de Canal Capital.</t>
  </si>
  <si>
    <t>Brindar apoyo a las unidades funcionales del canal, para que los procesos de contratación cumplan con la normatividad vigente, mediante la asesoría y acompañamiento en las diferentes etapas de cada uno de los procedimientos establecidos en el manual de contratación vigente, así como la atención y oportuna respuesta en materia jurídica de temas que se susciten para prevenir el daño antijurídico.</t>
  </si>
  <si>
    <t>Atender los diferentes requerimientos de los ciudadanos con el apoyo del área competente para satisfacer sus necesidades</t>
  </si>
  <si>
    <t>Atender los requerimientos y necesidades en materia salarial, prestacional, de protección social, seguridad y salud en el trabajo, bienestar social y el desarrollo de competencias, a partir de herramientas de gestión y control que permitan ofrecer una respuesta ágil y oportuna a los servidores de Canal Capital.</t>
  </si>
  <si>
    <t>Administrar, registrar, controlar y ejecutar los recursos financieros del Canal, por medio de las actividades relacionadas con los procesos financieros en todos sus aspectos ( gestión presupuestal, de tesorería, facturación, cartera y contabilidad), los cuales deben estar soportados en los registros que se deriven de cada operación, con el propósito de garantizar la calidad, razonabilidad y oportunidad de la información financiera, conforme a las normas legales vigentes.</t>
  </si>
  <si>
    <t>Agregar valor a la gestión del Canal a través de la evaluación en forma independiente y objetiva la eficiencia, eficacia y economía de los procesos, planes, proyectos y metas institucionales, ayudando al Canal con el cumplimiento de sus objetivos a través de la mejora continua de los procesos.</t>
  </si>
  <si>
    <t>EPLE-RC-001</t>
  </si>
  <si>
    <t>MPTV-RC-001</t>
  </si>
  <si>
    <t>MPTV-RC-002</t>
  </si>
  <si>
    <t>MDCC-RC-001</t>
  </si>
  <si>
    <t>MECN-RC-001</t>
  </si>
  <si>
    <t>MCOM-RC-001</t>
  </si>
  <si>
    <t>AGTH-RC-001</t>
  </si>
  <si>
    <t>AGJU-RC-001</t>
  </si>
  <si>
    <t>AGFF-RC-001</t>
  </si>
  <si>
    <t>AGFF-RC-002</t>
  </si>
  <si>
    <t>AAUT-RC-001</t>
  </si>
  <si>
    <t>CCSE-RC-001</t>
  </si>
  <si>
    <t>Reportes de avances manipulados e inconsistentes respecto a la ejecución real de presupuesto y de metas de la Entidad a favor de un tercero.</t>
  </si>
  <si>
    <t>Aprovechamiento personal o para un tercero de los equipos de grabación del canal (Live U, microondas, etc.).</t>
  </si>
  <si>
    <t>Favorecer a un cliente respecto a la acomodación de contenidos en la parrilla.</t>
  </si>
  <si>
    <t>Favorecimiento de un tercero en el proceso de contratación de equipos y servicios relacionados del área</t>
  </si>
  <si>
    <t>Interés de vincular a una persona sin el cumplimiento de la totalidad de requisitos, por influencia externa o por presión de un tercero.</t>
  </si>
  <si>
    <t xml:space="preserve">Manipulación de la información para beneficio de un tercero </t>
  </si>
  <si>
    <t xml:space="preserve"> Posibilidad de recibir o solicitar cualquier dádiva o beneficio a nombre propio o de terceros, por destinar recursos de la entidad; impactando de forma negativa los intereses del Canal.</t>
  </si>
  <si>
    <t>Registrar operaciones contables no ciertas con el fin de beneficiar a un tercero.</t>
  </si>
  <si>
    <t>Facilitar copias de material audiovisual sin el debido procedimiento a cambio de beneficios económicos personales dados por parte de terceros</t>
  </si>
  <si>
    <t>Apropiarse de manera particular de los elementos y/o activos para las actividades institucionales.</t>
  </si>
  <si>
    <t>Obtención de comisiones u otro tipo de ventajas con los anunciantes favoreciendo intereses personales.</t>
  </si>
  <si>
    <t>Favorecimiento de un tercero en el proceso de contratación de equipos y servicios relacionados del área.</t>
  </si>
  <si>
    <t>1. Interés personales para obtener beneficios económicos</t>
  </si>
  <si>
    <t>1. Inadecuado manejo de los recursos del Canal por desvío intencional de recursos a título propio o a favor de terceros</t>
  </si>
  <si>
    <t>1. Presiones por parte de terceros o superiores
2. Ocultamiento de fallas en las operaciones contables.</t>
  </si>
  <si>
    <t>1. El servicio de transporte prestado no se realiza para actividades exclusivas del canal 
2. El personal no tiene claro los servicios de transporte contratados por el canal.</t>
  </si>
  <si>
    <t>1. Falta de puntos de control en la emisión de los contenidos.</t>
  </si>
  <si>
    <t>1. Interés de obtener comisiones o beneficiar a terceros.
2. Falta de transparencia al interior de la coordinación.</t>
  </si>
  <si>
    <t>1. Favorecimiento a los anunciantes para dar descuentos no permitidos o autorizados.
2. Desconocimiento y/o aplicación indebida de las resoluciones internas de tarifas.</t>
  </si>
  <si>
    <t>1. Omisión de los requisitos de vinculación de personal de planta  para favorecer a un particular.
2. Manipulación de los documentos de vinculación y/o requisitos de ingreso de personal de planta para favorecer su contratación.
3. Presión de superiores para vincular a un tercero.</t>
  </si>
  <si>
    <t>1. Interés de obtener comisiones o beneficiar a terceros.
2. Falta de transparencia al interior del área.</t>
  </si>
  <si>
    <t>1. Interés sobre cualquier documento con información del Canal. 
2. Falta de control con el custodio documental 
3. Bajo control sobre la confidencialidad de la información con el equipo de trabajo</t>
  </si>
  <si>
    <t>1. Falta de articulación y comunicación efectiva entre la oficina de Atención al Ciudadano y la Coordinación de Programación. 
2. Incumplimiento del procedimiento establecido para la entrega de copias de material audiovisual.</t>
  </si>
  <si>
    <t xml:space="preserve">1. Detrimento patrimonial
2. Investigaciones Disciplinarias, Penales y Fiscales.
3. Que no se adelanten acciones correctivas para eliminar las causas de las observaciones omitidas. 
4. Pérdida de credibilidad de la Oficina de Control Interno </t>
  </si>
  <si>
    <t>1. Investigaciones Penales y Fiscales.
2. Información errada para la toma de decisiones.
3. Daño de la imagen institucional.</t>
  </si>
  <si>
    <t>1. Detrimento patrimonial.
2. Investigaciones Penales y Fiscales.</t>
  </si>
  <si>
    <t>1. Detrimento patrimonial.
2. Investigaciones Disciplinarias y Fiscales.</t>
  </si>
  <si>
    <t>1. Sanciones.
2. Daño a la imagen institucional
3. Afectación a la pertinencia de los contenidos
4. Pérdida de credibilidad y clientes.</t>
  </si>
  <si>
    <t>1. Medidas disciplinarias y penales.
2. Detrimento patrimonial.
3. Afectación de la imagen institucional.
4. No garantizar la calidad de la producción.</t>
  </si>
  <si>
    <t xml:space="preserve">1. Detrimento patrimonial
2. Investigaciones Penales y Fiscales
3. Daño de la imagen institucional </t>
  </si>
  <si>
    <t>1. Detrimento patrimonial
2. Investigaciones Penales y Fiscales.</t>
  </si>
  <si>
    <t>1. Medidas disciplinarias y penales.
2. Detrimento patrimonial.
3. Afectación de la imagen institucional.</t>
  </si>
  <si>
    <t>1. Pérdida o alteración de la información. 
2. Pérdida de credibilidad de la gestión documental de la entidad
3. Sanciones e investigaciones 
4. Procesos disciplinarios, fiscales y penales 
5. Pérdidas económicas para el Canal.</t>
  </si>
  <si>
    <t>1. Detrimento patrimonial
2. Investigaciones Disciplinarias, Penales y Fiscales.</t>
  </si>
  <si>
    <t>1. Perdida de los recursos financieros de la empresa e inadecuado manejo de los mismos. 
2. Detrimento patrimonial
Investigaciones Disciplinarias, Penales y Fiscales</t>
  </si>
  <si>
    <t>1. Incumplimiento de la Ley 23 de 1982 de derechos de autor y derechos de imagen.
2. Incumplimiento de los términos establecidos para la difusión, comercialización y reproducción de las copias de material audiovisual.
3. Detrimento en los recursos obtenidos por parte del Canal por parte de copias de material audiovisual.</t>
  </si>
  <si>
    <t xml:space="preserve">No </t>
  </si>
  <si>
    <t>Autorización de salida de equipos, de la Coordinación de Producción y Coordinación Técnica (Laboratorio).</t>
  </si>
  <si>
    <t>Planillas de la empresa de transporte diligenciadas con la relación del uso de los vehículos, como soporte de la facturación de los servicios prestados.</t>
  </si>
  <si>
    <t>Continuidad  de emisión diaria
Parrilla de programación</t>
  </si>
  <si>
    <t>Anexos técnicos detallados de acuerdo a los bienes y/o servicios que se vayan a contratar</t>
  </si>
  <si>
    <t>Ejecutar procedimiento AGTH-PD-005 INGRESO DE SERVIDORES PUBLICOS : Puntos de control: 5 Actividades: 3 (Formato AGTH-FT-036 VERIFICACIÓN DEL CUMPLIMIENTO DE PERFIL DEL CARGO)
(Revisión del proceso de ingreso de servidores públicos es responsabilidad del técnico y profesional del área de recursos humanos, con la aprobación del subdirector administrativo).</t>
  </si>
  <si>
    <t>Ejecutar el procedimiento AGRI-SA-PD-010 TOMA FÍSICA DE INVENTARIOS 
Puntos de control: 3,6, 7 y 9</t>
  </si>
  <si>
    <t>Sistema de seguridad física y tecnológica para la custodia de los bienes de la entidad. (Contrato de vigilancia).
1. Personal capacitado
2. Cámaras de monitoreo en HD
3. Sistema de comunicación</t>
  </si>
  <si>
    <t xml:space="preserve">Control al préstamo y consulta de los documentos físicos </t>
  </si>
  <si>
    <t>Cumplir AGJC-CN-MN-001 MANUAL DE CONTRATACIÓN, SUPERVISIÓN E INTERVENTORÍA
Para procesos de selección se tendrá en cuenta los siguientes factores: 
2.5. ETAPAS DEL PROCESO DE CONTRATACIÓN
2.5.12. ETAPA DE PLANEACIÓN.
3.3 Estudios y documentos previos
Para personas naturales realizar la verificación de idoneidad y experiencia de conformidad con la necesidad planteada por la dependencia solicitante de la contratación.</t>
  </si>
  <si>
    <t>Ejecutar procedimiento: AAUT-PD-001 ATENCIÓN Y RESPUESTA A REQUERIMIENTOS DE LA CIUDADANIA - Punto de Control actividad 9</t>
  </si>
  <si>
    <t>Ejecutar procedimiento: AGRI-SA-PD-008 SALIDA DE ELEMENTOS. 
Puntos de Control: 2,3,6,7 y 8</t>
  </si>
  <si>
    <t>Actas de reunión de revisión trimestral sobre la información a reportar.
Correos electrónicos y/o actas de reunión con los responsables de las metas asociadas a los proyectos de inversión.
Reporte de información trimestral de seguimiento a la ejecución de proyectos de inversión en el sistema SEGPLAN.</t>
  </si>
  <si>
    <t xml:space="preserve">Revisión de las obligaciones contractuales
Solicitar anualmente un estudio de seguridad para el Canal.  </t>
  </si>
  <si>
    <t>Realizar una jornada de  socialización sobre el Manual de contratación, supervisión e interventoría y los procedimientos asociados.
Realizar la actualización del manual de contratación en caso de ser necesario</t>
  </si>
  <si>
    <t xml:space="preserve">
1. Revisar y mantener actualizados los procedimientos de la Subdirección Financiera, para que los mismos cumplan  con la normatividad en materia financiera.                                
</t>
  </si>
  <si>
    <r>
      <rPr>
        <b/>
        <sz val="9"/>
        <color theme="1"/>
        <rFont val="Arial"/>
        <family val="2"/>
      </rPr>
      <t>Fecha de inicio:</t>
    </r>
    <r>
      <rPr>
        <sz val="9"/>
        <color theme="1"/>
        <rFont val="Arial"/>
        <family val="2"/>
      </rPr>
      <t xml:space="preserve">
01/01/2020
</t>
    </r>
    <r>
      <rPr>
        <b/>
        <sz val="9"/>
        <color theme="1"/>
        <rFont val="Arial"/>
        <family val="2"/>
      </rPr>
      <t>Fecha de finalización:</t>
    </r>
    <r>
      <rPr>
        <sz val="9"/>
        <color theme="1"/>
        <rFont val="Arial"/>
        <family val="2"/>
      </rPr>
      <t xml:space="preserve">
31/12/2020</t>
    </r>
  </si>
  <si>
    <r>
      <rPr>
        <b/>
        <sz val="9"/>
        <color theme="1"/>
        <rFont val="Arial"/>
        <family val="2"/>
      </rPr>
      <t>Fecha de inicio:</t>
    </r>
    <r>
      <rPr>
        <sz val="9"/>
        <color theme="1"/>
        <rFont val="Arial"/>
        <family val="2"/>
      </rPr>
      <t xml:space="preserve">
01/02/2020
</t>
    </r>
    <r>
      <rPr>
        <b/>
        <sz val="9"/>
        <color theme="1"/>
        <rFont val="Arial"/>
        <family val="2"/>
      </rPr>
      <t>Fecha de finalización:</t>
    </r>
    <r>
      <rPr>
        <sz val="9"/>
        <color theme="1"/>
        <rFont val="Arial"/>
        <family val="2"/>
      </rPr>
      <t xml:space="preserve">
31/12/2020</t>
    </r>
  </si>
  <si>
    <t>Identificar los valores de referencia históricos de la entidad y del sector (Colombia Compra Eficiente)</t>
  </si>
  <si>
    <t>Coordinadora de producción</t>
  </si>
  <si>
    <t xml:space="preserve">Coordinadora Técnica </t>
  </si>
  <si>
    <t>Profesional Universitario de Ventas y Mercadeo</t>
  </si>
  <si>
    <t xml:space="preserve">Profesional Universitario de Talento humano </t>
  </si>
  <si>
    <t xml:space="preserve">Técnico de Servicios Administrativos  </t>
  </si>
  <si>
    <t>Profesional Universitario de Sistemas</t>
  </si>
  <si>
    <t>Coordinadora jurídica y contractual</t>
  </si>
  <si>
    <t>Auxiliar de Atención al Ciudadano</t>
  </si>
  <si>
    <t>Subdirectora Financiera.
Profesionales de la Subdirección Financiera.</t>
  </si>
  <si>
    <t>Jefe Oficina de Control Interno
Equipo Control Interno</t>
  </si>
  <si>
    <t>Profesional Universitario de Planeación.
Equipo de Planeación.</t>
  </si>
  <si>
    <t>Procedimiento actualizado</t>
  </si>
  <si>
    <t>Anexo técnico de los procesos adelantados en el periodo</t>
  </si>
  <si>
    <t xml:space="preserve">Contrato de seguridad firmado y estudios de seguridad </t>
  </si>
  <si>
    <t>Estudios del mercado y análisis del sector de los procesos adelantados</t>
  </si>
  <si>
    <t xml:space="preserve">Acta de asistencia a jornada de socialización
Manual de contratación actualizado </t>
  </si>
  <si>
    <t>Procedimientos actualizados y publicados</t>
  </si>
  <si>
    <t>Elaborar anexos técnicos para la adquisición de bienes y/o servicios que realiza el área.</t>
  </si>
  <si>
    <t>Número de anexos técnicos elaborados / Total de contratos de adquisición de bienes y servicios del área.</t>
  </si>
  <si>
    <t>Número de estudios de mercado y análisis de sector adelantados por adquisición de bienes y/o servicios / Total de contratos de adquisición de bienes y servicios del área.</t>
  </si>
  <si>
    <t>Información registrada y actualizada en el formato de préstamo de expedientes</t>
  </si>
  <si>
    <t>Descripción de la versión:</t>
  </si>
  <si>
    <t>Se puede materializar el riesgo de corrupción para la entrega de copias de material audiovisual a cambio de beneficios económicos personales, ocasionado por el desconocimiento u omisión del procedimiento frente a los requisitos que se deben tener en cuenta para la entrega de las copias, las tarifas o los costos incurridos, así como la falta de comunicación entre las áreas, lo que podría ocasionar detrimento de los recursos y posibles investigaciones por incumplimiento a la Ley de derechos de autor y derechos de imagen.</t>
  </si>
  <si>
    <t>1. Emitir una comunicación a las áreas involucradas en el proceso de copias de material audiovisual sobre las actividades a desarrollar para el registro, validación, aprobación y autorización de entrega y cobro de las copias de material audiovisual, así como sobre las implicaciones en las que se incurren al no cumplir con lo establecido en el mismo.
2. Cotejar mensualmente con el área de tráfico las solicitudes que se encuentran registradas en el cuadro de control frente a las tramitadas.</t>
  </si>
  <si>
    <t>1.  Comunicación enviada a las áreas competentes.
2. Cuadro de control revisado.</t>
  </si>
  <si>
    <r>
      <rPr>
        <b/>
        <sz val="9"/>
        <color theme="1"/>
        <rFont val="Arial"/>
        <family val="2"/>
      </rPr>
      <t>Fecha de inicio:</t>
    </r>
    <r>
      <rPr>
        <sz val="9"/>
        <color theme="1"/>
        <rFont val="Arial"/>
        <family val="2"/>
      </rPr>
      <t xml:space="preserve">
03/02/2020
</t>
    </r>
    <r>
      <rPr>
        <b/>
        <sz val="9"/>
        <color theme="1"/>
        <rFont val="Arial"/>
        <family val="2"/>
      </rPr>
      <t>Fecha de finalización:</t>
    </r>
    <r>
      <rPr>
        <sz val="9"/>
        <color theme="1"/>
        <rFont val="Arial"/>
        <family val="2"/>
      </rPr>
      <t xml:space="preserve">
31/12/2020</t>
    </r>
  </si>
  <si>
    <t>1.  Una comunicación enviada a las áreas competentes.
2. 11 revisiones realizadas al cuadro de control con el auxiliar de tráfico.</t>
  </si>
  <si>
    <t>Para el registro y radicación de la solicitud el auxiliar de atención al ciudadano. Para la aprobación y cobro del material audiovisual el Director Operativo y el Coordinador de Programación</t>
  </si>
  <si>
    <t>Cada vez que se presenta una solicitud de copia de material audiovisual.</t>
  </si>
  <si>
    <t>Verificar, revisar y registrar la solicitud (auxiliar de atención al ciudadano). Verificar, aprobar y autorizar la entrega y el cobro de la copia solicitada (Director Operativo y Coordinador de Programación).</t>
  </si>
  <si>
    <t xml:space="preserve">Solicitud expresa del ciudadano. </t>
  </si>
  <si>
    <t>No se tiene conocimiento por parte del auxiliar de atención al ciudadano del total de solicitudes de copias de material audiovisual que ingresan por medios diferentes a los establecidos para este fin.</t>
  </si>
  <si>
    <t xml:space="preserve">No toda la información de la gestión de la solicitud de copias se registra en el cuadro de control. </t>
  </si>
  <si>
    <t xml:space="preserve">1. Procesos disciplinarios. 
2. Inhabilidades 
3. Investigaciones por los entes de control </t>
  </si>
  <si>
    <t>Se cuenta con un designado para el desarrollo de la actividad de control.</t>
  </si>
  <si>
    <t xml:space="preserve">El técnico de recursos humanos es la persona responsable de hacer la validación de la documentación de la persona a contratar. </t>
  </si>
  <si>
    <t>Cada vez que ingresa un servidor se realiza la validación de la documentación teniendo en cuenta lo definido en el procedimiento.</t>
  </si>
  <si>
    <t xml:space="preserve">Con la aplicación del punto de control se verifica el cumplimiento de los requisitos mínimos para desempeñar un cargo. </t>
  </si>
  <si>
    <t xml:space="preserve">La información de la evaluación reposa en la historia laboral del servidor. </t>
  </si>
  <si>
    <t xml:space="preserve">La verificación a partir del formato definido en el procedimiento garantiza que se identifique el cumplimiento de los requisitos mínimos exigidos para el desempeño del cargo. </t>
  </si>
  <si>
    <t>El control se ejecuta trimestralmente, de acuerdo con la periodicidad del reporte de información.</t>
  </si>
  <si>
    <t xml:space="preserve">Se hacen revisiones sobre la información remitida, de acuerdo con las metas programadas en el sistema, la información remitida por los responsables de las metas y los registros del área. </t>
  </si>
  <si>
    <t>La información es remitida por los líderes y responsables de las metas y proyectos de inversión en la entidad.</t>
  </si>
  <si>
    <t>En caso de inconsistencias, se acude a resolverlas directamente con el responsable del reporte, con el fin de reportar la información correctamente.</t>
  </si>
  <si>
    <t>Se cuenta con los correos remitidos por los líderes y responsables de las metas, las actas de revisión por parte de planeación previo al cargue de la misma y el registro de la información repostada en el sistema SEGPLAN.</t>
  </si>
  <si>
    <t xml:space="preserve">1. Realizar una reunión interna en el área de recursos humanos, abordando la temática de selección de personal. </t>
  </si>
  <si>
    <t xml:space="preserve">* Acta de reunión </t>
  </si>
  <si>
    <t>Número de reuniones realizadas / número de reuniones programadas.</t>
  </si>
  <si>
    <t>Gestión de Recursos y Administración de la Información (Sistemas)</t>
  </si>
  <si>
    <t>Revisar que los anexos técnicos contengan información detallada de acuerdo a los bienes y/o servicios que se vayan a contratar y evidencien la pluralidad del mercado.</t>
  </si>
  <si>
    <t>Comparar lo valores históricos de la contratación de bienes y servicios con las condiciones actuales del mercado y las referencias de entidades estatales.</t>
  </si>
  <si>
    <t>CONTROL 2</t>
  </si>
  <si>
    <t>El profesional de sistemas ó quien adelante los estudios previos de contratación.</t>
  </si>
  <si>
    <t>el área adelanta el estudio de mercado para adelantar el proceso de contratación y surte los tramites en las diferentes dependencias involucradas quienes sugieren los cambios a los que haya lugar.</t>
  </si>
  <si>
    <t xml:space="preserve">el control se ejecuta antes de realizar el proceso de convocatoria y contratación de los bienes y/o servicios. </t>
  </si>
  <si>
    <t>la aplicación del control busca compara las condiciones del mercado para evitar sobrecostos y beneficiar a terceros.</t>
  </si>
  <si>
    <t>Es tomada de la entidad, el mercado y entidades estatales de referencia.</t>
  </si>
  <si>
    <t>se toman acciones previas a la contratación para determinar el valor real de los bienes y/o servicios.</t>
  </si>
  <si>
    <t>este control es parte integral del proceso contractual.</t>
  </si>
  <si>
    <t>1. Correo electrónico con la continuidad diaria de emisión.
2. Solicitud a la gerencia de validación de la parrilla.
3. Bitácoras diarias de seguimiento a la emisión.</t>
  </si>
  <si>
    <t>Coordinadora de Programación
Auxiliar de tráfico</t>
  </si>
  <si>
    <t>El control valida que los contenidos puestos en la parrilla correspondan con los aprobados por la gerencia.</t>
  </si>
  <si>
    <t>La información es obtenida de reuniones entre la gerencia y la dirección operativa, las solicitudes de emisión por parte de la gestión comercial, solicitudes de espacios por parte del ente regulador.</t>
  </si>
  <si>
    <t>Se hacen las investigaciones y análisis de la situación presentada sobra la acomodación indebida de un contenido en la parrilla.</t>
  </si>
  <si>
    <t>Parrilla de programación, continuidad de emisión y la bitácora de emisión.</t>
  </si>
  <si>
    <t>El coordinador de programación.</t>
  </si>
  <si>
    <t>Responsabilidad del coordinador de programación.
Aprobación por parte de la gerencia.</t>
  </si>
  <si>
    <t>El control se ejecuta diariamente.</t>
  </si>
  <si>
    <t>El reporte alterado de información por parte de los líderes y/o responsables de la información por influencia y/o presión de terceros en los sistemas de seguimiento al presupuesto y a la ejecución de metas. Esto puede generar consecuencias de tipo sancionatorio ante entes de control, además de información equivocada sobre resultados en la gestión institucional.</t>
  </si>
  <si>
    <t>1. Presiones por parte de terceros para reportar información alterada frente a los compromisos presupuestales y de gestión.</t>
  </si>
  <si>
    <t>El profesional universitario de planeación revisa, de forma periódica según la programación de la SDP, junto con los profesionales de apoyo del área, la información reportada sobre el cumplimiento en las metas de la entidad, según la información remitida por los líderes y responsables de las mismas. En caso de identificar inconsistencias en los reportes, solicita aclaraciones y validaciones sobre estos. Posteriormente, hace el registro de la información final en el aplicativo de seguimiento correspondiente (SEGPLAN)
Lo anterior, conforme a lo definido en el procedimiento EPLE-PD-006 FORMULACIÓN, REGISTRO Y ACTUALIZACIÓN DE PROYECTOS DE INVERSIÓN.</t>
  </si>
  <si>
    <t>Realizar revisiones periódicas de acuerdo con la programación de la SDP sobre el cumplimiento en la ejecución de los proyectos de inversión, como insumo de validación para el reporte y registro de información en el sistema SEGPLAN.</t>
  </si>
  <si>
    <t>Tres (3) reportes de información realizados en la vigencia en el sistema SEGPLAN.</t>
  </si>
  <si>
    <r>
      <rPr>
        <b/>
        <sz val="9"/>
        <color theme="1"/>
        <rFont val="Arial"/>
        <family val="2"/>
      </rPr>
      <t>Fecha de inicio:</t>
    </r>
    <r>
      <rPr>
        <sz val="9"/>
        <color theme="1"/>
        <rFont val="Arial"/>
        <family val="2"/>
      </rPr>
      <t xml:space="preserve">
01/01/2020
</t>
    </r>
    <r>
      <rPr>
        <b/>
        <sz val="9"/>
        <color theme="1"/>
        <rFont val="Arial"/>
        <family val="2"/>
      </rPr>
      <t>Fecha de finalización:</t>
    </r>
    <r>
      <rPr>
        <sz val="9"/>
        <color theme="1"/>
        <rFont val="Arial"/>
        <family val="2"/>
      </rPr>
      <t xml:space="preserve">
31/01/2021</t>
    </r>
  </si>
  <si>
    <t>El riesgo de corrupción por aprovechamiento personal o para terceros de los equipos de grabación puede presentarse por intereses particulares en búsqueda de un beneficio económico, causando detrimento patrimonial e investigaciones de los entes de control.</t>
  </si>
  <si>
    <t>El riesgo de corrupción por mal uso del recurso de transporte, puede presentarse en provecho de que el servicio de transporte prestado no se realiza para actividades exclusivas del canal, así como por falta de claridad de su uso por parte del personal, ocasionando con ello detrimento patrimonial e investigaciones de los entes de control.</t>
  </si>
  <si>
    <t>Mal uso del recurso de transporte contratado, para obtener beneficios personales.</t>
  </si>
  <si>
    <t xml:space="preserve">La profesional de profesional de producción o la coordinadora de producción se encargan de llevar el control de la salida de elementos. </t>
  </si>
  <si>
    <t xml:space="preserve">Con el diligenciamiento de los formatos se garantiza conocer el uso externo que se le dará a los mismos. </t>
  </si>
  <si>
    <t xml:space="preserve">Los apoyos a la supervisión de la coordinación de producción. </t>
  </si>
  <si>
    <t xml:space="preserve">Se asignan las funciones de acuerdo con el rol dentro del proceso de gestión de la flota vehicular. </t>
  </si>
  <si>
    <t>Con el uso de las planillas y la programación diaria permiten identificar el uso del servicio</t>
  </si>
  <si>
    <t xml:space="preserve">Con los documentos soporte se garantiza conocer el uso del servicio de transporte evitando uso indebido del mismo.  </t>
  </si>
  <si>
    <t xml:space="preserve">Profesional de producción. </t>
  </si>
  <si>
    <t>Carpeta en drive con los seguimientos al contrato de transporte</t>
  </si>
  <si>
    <t xml:space="preserve">La coordinadora del área técnica se encarga de hacer la solicitud de requisitos a los oferentes en la fase precontractual del proceso, así mismo e caso de que la coordinadora no realice directamente el proceso designa a algún profesional de su equipo para hacer la solicitud. . </t>
  </si>
  <si>
    <t xml:space="preserve">El uso del anexo técnico garantiza que los oferentes estén en igualdad de condiciones, así mismo permite hacer una valoración transparente de estos en la fase precontractual. </t>
  </si>
  <si>
    <t xml:space="preserve">El equipo del área técnica se encarga de verificar y comparar la información suministrada por los diferentes oferentes con el fin de seleccionar aquel que garantice el objeto del contrato. </t>
  </si>
  <si>
    <t>El anexo técnico permite contar con los criterios para determinar si el oferente cumple o no con el objeto del contrato.</t>
  </si>
  <si>
    <t xml:space="preserve">Se cuenta con toda la información de soporte en el expediente. </t>
  </si>
  <si>
    <t>Elaborar anexos técnicos cuando sea requerido para la adquisición de bienes y/o servicios que realiza la coordinación</t>
  </si>
  <si>
    <t>Número de anexos técnicos elaborados / Total de contratos de adquisición de bienes y servicios de la coordinación técnica que requieren anexo técnico.</t>
  </si>
  <si>
    <r>
      <rPr>
        <b/>
        <sz val="9"/>
        <color theme="1"/>
        <rFont val="Arial"/>
        <family val="2"/>
      </rPr>
      <t>Fecha de inicio:</t>
    </r>
    <r>
      <rPr>
        <sz val="9"/>
        <color theme="1"/>
        <rFont val="Arial"/>
        <family val="2"/>
      </rPr>
      <t xml:space="preserve">
24/01/2020
</t>
    </r>
    <r>
      <rPr>
        <b/>
        <sz val="9"/>
        <color theme="1"/>
        <rFont val="Arial"/>
        <family val="2"/>
      </rPr>
      <t>Fecha de finalización:</t>
    </r>
    <r>
      <rPr>
        <sz val="9"/>
        <color theme="1"/>
        <rFont val="Arial"/>
        <family val="2"/>
      </rPr>
      <t xml:space="preserve">
31/12/2020</t>
    </r>
  </si>
  <si>
    <t>MCOM-PD-002 GESTIÓN COMERCIAL Y VENTAS punto de control actividad 10</t>
  </si>
  <si>
    <t>Para la ejecución del control se cuenta con la profesional de ventas y mercadeo y su equipo de apoyo, los cuales son supervisados por el Director Operativo.</t>
  </si>
  <si>
    <t xml:space="preserve">La elaboración de la oferta comercial es responsabilidad de la profesional de ventas y mercadeo y la aprobación final está a cargo del Director Operativo. </t>
  </si>
  <si>
    <t xml:space="preserve">La elaboración de la propuesta comercial permite evidenciar los criterios para definir los costos y/o descuentos autorizados para proceder a pautar. </t>
  </si>
  <si>
    <t>La resolución de tarifas garantiza que los precios pactados así como las condiciones para ofrecer el servicio cumplen con los requisitos de ley y precios del mercado.</t>
  </si>
  <si>
    <t xml:space="preserve">Se hace la revisión de la propuesta comercial y los requisitos mínimos definidos para verificar su cumplimiento, validando con el cliente las inconsistencias que se puedan presentar. </t>
  </si>
  <si>
    <t>Se cuenta con los correos electrónicos y documentos físicos enviados a los clientes con la cotización inicial, oferta comercial y como soporte final la aceptación de la oferta del cliente con su correspondiente firma.</t>
  </si>
  <si>
    <t xml:space="preserve">Hacer seguimiento a los ejecutivos comerciales del Canal, verificando el cumplimiento en la elaboración, el seguimiento y validación de las ofertas comerciales en cumplimiento de los requisitos mínimos definidos en la resolución de tarifas y procedimiento comercial. </t>
  </si>
  <si>
    <t xml:space="preserve">Acta de reunión mensual </t>
  </si>
  <si>
    <t xml:space="preserve">Acta de reunión con el equipo comercial. </t>
  </si>
  <si>
    <r>
      <rPr>
        <b/>
        <sz val="9"/>
        <color theme="1"/>
        <rFont val="Arial"/>
        <family val="2"/>
      </rPr>
      <t>Fecha de inicio:</t>
    </r>
    <r>
      <rPr>
        <sz val="9"/>
        <color theme="1"/>
        <rFont val="Arial"/>
        <family val="2"/>
      </rPr>
      <t xml:space="preserve">
01/04/2020
</t>
    </r>
    <r>
      <rPr>
        <b/>
        <sz val="9"/>
        <color theme="1"/>
        <rFont val="Arial"/>
        <family val="2"/>
      </rPr>
      <t>Fecha de finalización:</t>
    </r>
    <r>
      <rPr>
        <sz val="9"/>
        <color theme="1"/>
        <rFont val="Arial"/>
        <family val="2"/>
      </rPr>
      <t xml:space="preserve">
31/12/2020</t>
    </r>
  </si>
  <si>
    <t>Establecer en los estudios de conveniencia y oportunidad y/o en los en los pliegos de condiciones, disposiciones que permitan direccionar hacia un grupo y/o firma en particular, la obtención de un contrato determinado, por acción u omisión generada con dolo, presión de superiores o terceros, en busca de un beneficio privado, resultando en una desviación de la gestión pública.</t>
  </si>
  <si>
    <t>1. Intereses privados de personal del canal de generar favorecimiento propio o hacia un tercero.</t>
  </si>
  <si>
    <t xml:space="preserve">
1. Desviación de recursos.
2. Investigaciones disciplinarias, penales y fiscales.
3. Riesgos de incumplimiento por parte del contratista que no cumpliría con la capacidad e idoneidad para ejecutar el contrato.</t>
  </si>
  <si>
    <t>Coordinación jurídica</t>
  </si>
  <si>
    <t>La Coordinación tiene dentro sus funciones, las de vigilancia, seguimiento y control de los procesos de contratación del Canal.</t>
  </si>
  <si>
    <t>Los controles establecidos por la Coordinación Jurídica no tiene el alcance de detectar las desviaciones de corrupción que se generen en el área requirente, toda vez que no se cuenta con el conocimiento técnico que permita establecer si realmente el bien o servicio solicitado es en efecto una necesidad, además bajo los parámetros establecidos por el área solicitante.</t>
  </si>
  <si>
    <t>Se realizan mesas de trabajo con el fin de aclarar las inquietudes que surjan en los procesos de contratación, con el área requirente.</t>
  </si>
  <si>
    <t>Se cuenta con actas, coreos y los VoBo de los documentos consolidados, en su versión definitiva.</t>
  </si>
  <si>
    <t>No. De actividades ejecutadas / No. De actividades programadas.</t>
  </si>
  <si>
    <t>Gestión de Recursos y Administración de la Información (Servicios administrativos)</t>
  </si>
  <si>
    <t>CONTROL 3</t>
  </si>
  <si>
    <t>CONTROL 4</t>
  </si>
  <si>
    <t xml:space="preserve">si es confiable </t>
  </si>
  <si>
    <t>se cuenta con toda la trazabilidad</t>
  </si>
  <si>
    <t xml:space="preserve">La periodicidad con la que se realiza  la toma fisca, mitiga la posibilidad de que se presente el riesgo </t>
  </si>
  <si>
    <t xml:space="preserve">Si es confiable </t>
  </si>
  <si>
    <t>Se cuenta con toda la trazabilidad</t>
  </si>
  <si>
    <t xml:space="preserve">Se cuenta con una empresa de vigilancia </t>
  </si>
  <si>
    <t xml:space="preserve">Ayuda a controlar  mas no prevenir </t>
  </si>
  <si>
    <t xml:space="preserve">Si, es confiable </t>
  </si>
  <si>
    <t xml:space="preserve">Un (1) procedimiento actualizado. O documento que sustente dicha actividad. </t>
  </si>
  <si>
    <t xml:space="preserve">Un (1) documento con el estudio de seguridad.
Un (1) documento contrato de vigilancia con la inclusión de los requisitos. O documento que sustente dicha actividad. </t>
  </si>
  <si>
    <t xml:space="preserve">
Revisar procedimiento AGRI-SA-PD-010 TOMA FÍSICA DE INVENTARIOS  y actualizar en caso de  requerirlo. </t>
  </si>
  <si>
    <t>Gestión de Recursos y Administración de la Información (Gestión documental)</t>
  </si>
  <si>
    <t>Puede presentarse el riesgo de corrupción de manipulación de la información para el beneficio de un tercero, como causa de la búsqueda de beneficios particulares sobre información específica y/o clasificada del canal, por fallas en el control de su custodia o de su confidencialidad, ocasionando alteraciones en la misma, sanciones e investigaciones y pérdida de la credibilidad en la gestión documental institucional.</t>
  </si>
  <si>
    <t xml:space="preserve">Entrega de documentos digitales a través de correo electrónico al solicitante </t>
  </si>
  <si>
    <t xml:space="preserve">Los puntos de control 6 y 7  del procedimiento AGRI-GD-PD-004 PRESTAMO Y CONSULTA DOCUMENTAL define como responsables a los encargados de los archivos de gestión de cada dependencia y central de la entidad. </t>
  </si>
  <si>
    <t xml:space="preserve">El equipo de gestión del archivo central cuenta con funciones definidas frente al tema </t>
  </si>
  <si>
    <t xml:space="preserve">Con la aplicación del control se deja trazabilidad de la información asociada al préstamo de los documentos de archivo central. </t>
  </si>
  <si>
    <t xml:space="preserve">Con la aplicación del control se previenen las causas para la pérdida y/o manipulación de la información almacenada en el archivo. </t>
  </si>
  <si>
    <t xml:space="preserve">La registros permiten identificar las necesidad de información del solicitante así como las fechas del préstamo y devolución de los documentos. </t>
  </si>
  <si>
    <t xml:space="preserve">No se tiene definido </t>
  </si>
  <si>
    <t>El equipo de gestión del archivo central cuenta con funciones definidas frente al tema</t>
  </si>
  <si>
    <t xml:space="preserve">La registros permiten identificar las necesidad de información del solicitante así como las fechas del préstamo de los documentos. </t>
  </si>
  <si>
    <t xml:space="preserve">Al ser una entrega digital la información no puede ser modificada o alterada de alguna forma. </t>
  </si>
  <si>
    <t xml:space="preserve">Se cuenta con los soportes correspondientes del préstamo de la información. </t>
  </si>
  <si>
    <t xml:space="preserve">Diligenciar el formato de préstamo de expedientes </t>
  </si>
  <si>
    <t>Formato de préstamo de documentos diligenciado
Base de datos de control de préstamos de expedientes.
Registro de indicadores de préstamo de documentos</t>
  </si>
  <si>
    <t xml:space="preserve">Líder de Gestión Documental 
Equipo de Gestión Documental </t>
  </si>
  <si>
    <t xml:space="preserve">Revisar mensualmente la base de datos de las solicitudes para préstamo de documentos recibidas a través de correo electrónico. </t>
  </si>
  <si>
    <t>Correo electrónico de solicitud de préstamo de expedientes
Base de datos de control de préstamos de expedientes.
Registro de indicadores de préstamo de documentos</t>
  </si>
  <si>
    <r>
      <rPr>
        <b/>
        <sz val="9"/>
        <color theme="1"/>
        <rFont val="Arial"/>
        <family val="2"/>
      </rPr>
      <t>Fecha de inicio:</t>
    </r>
    <r>
      <rPr>
        <sz val="9"/>
        <color theme="1"/>
        <rFont val="Arial"/>
        <family val="2"/>
      </rPr>
      <t xml:space="preserve">
03/02/2020
</t>
    </r>
    <r>
      <rPr>
        <b/>
        <sz val="9"/>
        <color theme="1"/>
        <rFont val="Arial"/>
        <family val="2"/>
      </rPr>
      <t xml:space="preserve">
Fecha de finalización:</t>
    </r>
    <r>
      <rPr>
        <sz val="9"/>
        <color theme="1"/>
        <rFont val="Arial"/>
        <family val="2"/>
      </rPr>
      <t xml:space="preserve">
31/12/2020</t>
    </r>
  </si>
  <si>
    <t>El riesgo de corrupción relacionado con la posibilidad de recibir o solicitar cualquier dádiva o beneficio a nombre propio o de terceros, podría ser causado por un inadecuado manejo de los recursos del Canal por desvío intencional de recursos a título propio o a favor de terceros, ocasionando detrimento patrimonial e investigaciones por parte de los entes de control y vigilancia.</t>
  </si>
  <si>
    <t>El riesgo corrupción asociado con el registro de operaciones contables no ciertas con el fin de beneficiar a un tercero, podría ser causado por presiones por parte de terceros o superiores u ocultamiento de fallas en las operaciones contables, ocasionando detrimento patrimonial e investigaciones por parte de los entes de control y vigilancia.</t>
  </si>
  <si>
    <t>Aplicar procedimiento: AGFF-PD-010 LIQUIDACIÓN ÓRDENES DE PAGO 
Puntos de control: 11, 12.</t>
  </si>
  <si>
    <t xml:space="preserve">Aplicar procedimiento: AGFF-PD-010 LIQUIDACIÓN ÓRDENES DE PAGO 
Puntos de control: 1, 2, 4,5 8,9, </t>
  </si>
  <si>
    <t xml:space="preserve">Dentro del procedimiento se cuenta con designación de responsables dependiendo de cada punto de control. </t>
  </si>
  <si>
    <t xml:space="preserve">El equipo de la Subdirección Financiera cuenta con personal para cada actividad durante el proceso de radicación, inclusión , contabilización y pago de las OP y ejecución presupuestal. </t>
  </si>
  <si>
    <t xml:space="preserve">La información con la cual se realiza la revisión es suministrada por la coordinación jurídica a la Subdirección Financiera con el fin de validar la pertinencia del pago. </t>
  </si>
  <si>
    <t xml:space="preserve">Las desviaciones o diferencias encontradas durante el procedo de radicación, contabilización y pago, son subsanadas de manera oportuna a partir de la aplicación de los diferentes filtros de información manejados internamente. </t>
  </si>
  <si>
    <t xml:space="preserve">En el sistema contable se ve reflejada la trazabilidad de la operación. </t>
  </si>
  <si>
    <t xml:space="preserve">
1. Revisar y mantener actualizados (en caso de ser necesario) los procedimientos de la Subdirección Financiera, para que los mismos cumplan  con la normatividad en materia financiera.                                
</t>
  </si>
  <si>
    <t xml:space="preserve">Acta de reunión de equipo de trabajo de la subdirección asociada a la revisión del procedimiento 
Procedimiento actualizado </t>
  </si>
  <si>
    <t>1. Presentación de resultados sin contar con el flujo de la revisión o aprobación.
2. Presiones por parte de los responsables del proceso evaluado a los miembros de la Oficina de Control Interno. 
3. Prevalencia de los intereses particulares sobre los institucionales.
4. Ausencia de una cultura ética del Equipo de la OCI.
5. Revisiones previas sin formalización de las observaciones.
6. Desconocimiento de normatividad  y procedimientos aplicables al tema de la auditoria ejecutada.</t>
  </si>
  <si>
    <t>Favorecimiento en la presentación de resultados de auditorías y/o seguimientos, omitiendo en los informes las observaciones detectadas.</t>
  </si>
  <si>
    <t xml:space="preserve">Puede materializarse el riesgo de corrupción debido a que alguno de los integrantes de la Oficina de la oficina de Control Interno omita el reporte de observaciones en los informes de auditoría y seguimientos, con el fin de ocultar información relevante que lleve a la entidad a detrimentos patrimoniales, investigaciones disciplinarias, penales o fiscales, que no se generen acciones en pro de la mejora continua y pérdida de credibilidad de la Oficina. </t>
  </si>
  <si>
    <t>Capacitaciones Internas Equipo de Control Interno</t>
  </si>
  <si>
    <t>CONTROL 5</t>
  </si>
  <si>
    <t>CONTROL 6</t>
  </si>
  <si>
    <t>Actas de reunión.</t>
  </si>
  <si>
    <t>Procedimiento revisado y/o actualizado.</t>
  </si>
  <si>
    <t>1. Actas de reunión.
2. Compromisos éticos diligenciados</t>
  </si>
  <si>
    <t>(No. Actividades realizadas/
3)*100</t>
  </si>
  <si>
    <t>(Documentos revisados o actualizados/
2*100)</t>
  </si>
  <si>
    <t>1. Realizar capacitaciones Internas Equipo de Control Interno</t>
  </si>
  <si>
    <t>Actas de reunión con capacitación / 10</t>
  </si>
  <si>
    <t xml:space="preserve">1. Revisar y/o actualizar Procedimiento FORMULACIÓN, SEGUIMIENTO Y EVALUACIÓN DEL PLAN ANUAL DE AUDITORÍAS  (CCSE-PD-004) </t>
  </si>
  <si>
    <t>1. Revisar y/o actualizar Procedimiento AUDITORIAS DE GESTIÓN (CCSE-PD-002)</t>
  </si>
  <si>
    <t>1. Revisar y/o actualizar Procedimiento SEGUIMIENTOS (CCSE-PD-003)</t>
  </si>
  <si>
    <t>1. Revisar y/o actualizar Código de Ética del Auditor - Canal Capital
2. Sensibilizar a los integrantes de la OCI, sobre el Código de Ética del Auditor y el Código de Integridad. 
3. Diligenciar Compromiso ético del Auditor interno Canal Capital,  por cada Auditor del equipo.</t>
  </si>
  <si>
    <t>1. Revisar y/o actualizar Estatuto de Auditoría - Canal Capital
2. Revisar y/o actualizar Manual de Auditoría Interna - Canal Capital</t>
  </si>
  <si>
    <t>AGRI-SA-RC-001</t>
  </si>
  <si>
    <t>AGRI-SI-RC-001</t>
  </si>
  <si>
    <t>AGRI-GD-RC-001</t>
  </si>
  <si>
    <t>Procedimiento SEGUIMIENTOS (CCSE-PD-003) Actividades 1,3,5,9,10,14 y 15.</t>
  </si>
  <si>
    <t>Procedimiento AUDITORIAS DE GESTIÓN (CCSE-PD-002) Actividades No.3,8,10,12,13 y 15.</t>
  </si>
  <si>
    <t>Código de Ética del Auditor - Compromiso</t>
  </si>
  <si>
    <t>Reuniones periódicas del Equipo de Control Interno</t>
  </si>
  <si>
    <t>Procedimiento FORMULACIÓN, SEGUIMIENTO Y EVALUACIÓN DEL PLAN ANUAL DE AUDITORÍAS  (CCSE-PD-004) Actividades No. 6,7,9 y 10</t>
  </si>
  <si>
    <t>Llevar un control para la asignación de los equipos a cargo de la coordinación de producción.</t>
  </si>
  <si>
    <t xml:space="preserve">Carpeta en drive con los seguimientos a la asignación de equipos. </t>
  </si>
  <si>
    <t xml:space="preserve">Llevar un control de la prestación del servicio de transporte a partir del seguimiento a la ejecución del contrato. </t>
  </si>
  <si>
    <t>El riesgo de corrupción se puede presentar cuando por presión de terceros para favorecimiento de un cliente particular, en conflicto de intereses, se privilegia acomodación de contenidos en la parrilla de programación. Esto puede ocasionar sanciones, daño a la imagen institucional y pérdida de credibilidad.</t>
  </si>
  <si>
    <t>1. Remitir correos electrónicos comunicando a las áreas competentes la continuidad de emisión de cada día.
2. Realizar semanalmente solicitudes a la gerencia de validación de la parrilla de programación, 
3. Diligenciar diariamente las bitácoras de seguimiento de los contenidos emitidos</t>
  </si>
  <si>
    <t>1. Correos electrónicos diarios.
2. Solicitud semanal de aprobación de la parrilla.
3. Bitácoras diarias de seguimiento.</t>
  </si>
  <si>
    <t>La materialización del riesgo se presenta cuando el área no determina de manera clara las condiciones técnicas de los servicios a adquirir o por lo contrario, esta descripción discrimina tecnológicamente o comercialmente a proveedores u oferentes para favorecer a otros.
esto puede generar investigaciones, detrimento patrimonial y actos de corrupción dentro del área</t>
  </si>
  <si>
    <t xml:space="preserve">Facilitar la obtención de comisiones u otro tipo de ventajas con los anunciantes por fuera de los requisitos permitidos o autorizados por el canal, esto conlleva a posibles investigaciones penales y/o fiscales, detrimento patrimonial y daño de la imagen institucional del Canal. </t>
  </si>
  <si>
    <t>La omisión de los requisitos de vinculación de personal sumado a la manipulación de los documentos de vinculación y/o requisitos de ingreso por presión de superiores o interés de tipo particular para vincular personal no idóneo puede generar investigaciones y sanciones disciplinarias.</t>
  </si>
  <si>
    <t>Puede materializarse el riesgo de corrupción sobre apropiación de los elementos y/o activos de la entidad, como consecuencia de debilidades en los controles de entrada y salida de elementos, ocasionando detrimento patrimonial de la entidad e investigaciones de los diferentes entes de control.</t>
  </si>
  <si>
    <t xml:space="preserve">1. Debilidades de control, en la salida y entrada de los elementos autorizados. 
2. Excesiva discrecionalidad.
</t>
  </si>
  <si>
    <t xml:space="preserve">Revisar procedimiento AGRI-SA-PD-008 SALIDA DE ELEMENTOS y actualización en caso de  requerirlo. </t>
  </si>
  <si>
    <t>La materialización del riesgo se presenta cuando el área no determina de manera clara las condiciones técnicas de los servicios a adquirir o por lo contrario esta descripción discrimina tecnológicamente o comercialmente a proveedores u oferentes para favorecer a otros.
esto puede generar investigaciones, detrimento patrimonial y actos de corrupción dentro del área</t>
  </si>
  <si>
    <t>Número de solicitudes por correo electrónico atendidas / Número de solicitudes de préstamo de documentos recibidas mediante correo electrónico.</t>
  </si>
  <si>
    <t>Servicio a la Ciudadanía y Defensor del Televidente</t>
  </si>
  <si>
    <t>El profesional Universitario de Planeación y el equipo de  profesionales de apoyo del área</t>
  </si>
  <si>
    <t>Con el diligenciamiento del formato se determina que la persona cumple con los requisitos de experiencia y formación para desempeñar el cargo correspondiente.</t>
  </si>
  <si>
    <t>suministrar información técnica detallada de los bienes y/o servicios a contratar</t>
  </si>
  <si>
    <t>la aplicación de la actividad de control, determina la necesidad de la entidad y enmarca la oferta del mercado, aun así no garantiza que el riesgo sea 100% mitigado.</t>
  </si>
  <si>
    <t>Esta determinada por las condiciones tecnológicas del mercado y de la entidad.</t>
  </si>
  <si>
    <t>Son resueltos por los oferentes contractuales teniendo como base las condiciones técnicas de los productos requeridos.</t>
  </si>
  <si>
    <t xml:space="preserve">Se cuenta con la definición de funciones para la administración de los equipos. </t>
  </si>
  <si>
    <t xml:space="preserve">El plan de grabación y el plan de eventos garantizan que la autorización de la salida de equipos sea consistente con las necesidades del canal. </t>
  </si>
  <si>
    <t>Se cuenta con niveles de responsabilidad (ejemplo productores responsables del evento o de la grabación) que garantizan que los equipos efectivamente serán utilizados por lo requerido por el Canal.</t>
  </si>
  <si>
    <t xml:space="preserve">Se cuenta con la información soporte que garantiza la trazabilidad de la información respecto al control. </t>
  </si>
  <si>
    <t xml:space="preserve">Con el uso de las planillas, la programación y los diferentes correos electrónicos de autorización se garantiza que el control sea efectivo y deje la trazabilidad correspondiente. </t>
  </si>
  <si>
    <t xml:space="preserve">Se cuenta con los soportes de seguimiento respectivo. </t>
  </si>
  <si>
    <t xml:space="preserve">La coordinadora del área técnica y/o el designado del equipo por esta tienen el conocimiento técnico para hacer la validación de los soportes técnicos suministrados por el oferente. </t>
  </si>
  <si>
    <t xml:space="preserve">No se ha presentado fallas en la ejecución del control toda vez que el mismo ha garantizado la validación oportuna de las condiciones del anexo técnico exigidas por el Canal. </t>
  </si>
  <si>
    <t xml:space="preserve">Dentro de todas las cotizaciones y/u ofertas comerciales se permite verificar y revisar la consistencia de las negociaciones anteriores así como la pertinencia de la cotización u oferta frente a la Resolución de tarifas. </t>
  </si>
  <si>
    <t>Las actividades de control de aplican de manera concomitante con la iniciación del proceso de contratación.</t>
  </si>
  <si>
    <t>La Coordinación Jurídica admite bajo el principio de buena fe, que la solicitud de contracción realizada por el área requirente, se ajusta a la realidad del Canal.</t>
  </si>
  <si>
    <t xml:space="preserve">El área tiene un responsable encargado del almacén </t>
  </si>
  <si>
    <t xml:space="preserve">El área tiene las funciones y responsabilidades segregadas en el equipo </t>
  </si>
  <si>
    <t xml:space="preserve">El área cuenta con un sistema de inventario que permite realizar cualquier movimiento para los bienes </t>
  </si>
  <si>
    <t xml:space="preserve">Es permanente,  utilizando controles personal vigilancia, cámaras de monitoreo y sistemas de comunicación </t>
  </si>
  <si>
    <t>El área cuenta con un sistema de  inventarios  que  permite prevenir o detectar las causas que pueden dar origen al riesgo, Ej.: verificar, validar, cotejar, comparar, revisar, etc.?</t>
  </si>
  <si>
    <t xml:space="preserve">El área cuenta con un sistema de  inventarios  que  permite prevenir o detectar las causas que pueden dar origen al riesgo, Ej.: verificar, validar, cotejar, comparar, revisar, etc. Con cada uno de  los responsables de  los bienes. </t>
  </si>
  <si>
    <t>si se cuenta con investigación oportuna</t>
  </si>
  <si>
    <t xml:space="preserve">Si se cuenta con investigación oportuna, y después se procede con el proceso disciplinario respectivo </t>
  </si>
  <si>
    <t xml:space="preserve">Si realiza un control sobre las observaciones identificadas </t>
  </si>
  <si>
    <t xml:space="preserve">Se cuenta con toda la trazabilidad, cámaras, minutas, y personal </t>
  </si>
  <si>
    <t xml:space="preserve">Se deja la información en físico así como los correos electrónico de solicitud de información. </t>
  </si>
  <si>
    <t xml:space="preserve">Al momento de radicar las órdenes de pago se hace un revisión completa del contrato, los pagos, el Registro Presupuestal las fechas de cobro y los montos establecidos. Lo cual garantiza que se efectúa el pago pactado entre las partes. </t>
  </si>
  <si>
    <t xml:space="preserve">Con el desarrollo del control es de fácil detección cualquier irregularidad en las OP radicadas. </t>
  </si>
  <si>
    <t>Se publica el documento Matriz de Riesgos de Corrupción en su primera versión, de acuerdo con los compromisos definidos por las diferentes áreas de la entidad para la mitigación de posibles situaciones de corrupción en la gestión administrativa.
El mismo se puso a consideración de la ciudadanía, usuarios internos y grupos de interés en general, sin que se recibieran ajustes o comentarios sobre lo propuesto.</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</si>
</sst>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24" x14ac:knownFonts="1">
    <font>
      <sz val="11"/>
      <color theme="1"/>
      <name val="Calibri"/>
      <family val="2"/>
      <scheme val="minor"/>
    </font>
    <font>
      <b/>
      <sz val="11"/>
      <color theme="1"/>
      <name val="Calibri"/>
      <family val="2"/>
      <scheme val="minor"/>
    </font>
    <font>
      <sz val="10"/>
      <name val="Arial"/>
    </font>
    <font>
      <i/>
      <sz val="10"/>
      <name val="Arial"/>
      <family val="2"/>
    </font>
    <font>
      <b/>
      <sz val="10"/>
      <name val="Arial"/>
      <family val="2"/>
    </font>
    <font>
      <b/>
      <sz val="11"/>
      <name val="Arial"/>
      <family val="2"/>
    </font>
    <font>
      <sz val="11"/>
      <name val="Arial"/>
      <family val="2"/>
    </font>
    <font>
      <sz val="10"/>
      <name val="Arial"/>
      <family val="2"/>
    </font>
    <font>
      <sz val="11"/>
      <color theme="1"/>
      <name val="Arial"/>
      <family val="2"/>
    </font>
    <font>
      <sz val="10"/>
      <color theme="1"/>
      <name val="Arial"/>
      <family val="2"/>
    </font>
    <font>
      <sz val="9"/>
      <color theme="1"/>
      <name val="Arial"/>
      <family val="2"/>
    </font>
    <font>
      <b/>
      <sz val="10"/>
      <color theme="1"/>
      <name val="Arial"/>
      <family val="2"/>
    </font>
    <font>
      <sz val="9"/>
      <color indexed="81"/>
      <name val="Tahoma"/>
      <family val="2"/>
    </font>
    <font>
      <sz val="11"/>
      <color theme="1"/>
      <name val="Calibri"/>
      <family val="2"/>
      <scheme val="minor"/>
    </font>
    <font>
      <b/>
      <sz val="11"/>
      <color theme="1"/>
      <name val="Arial"/>
      <family val="2"/>
    </font>
    <font>
      <b/>
      <sz val="9"/>
      <color indexed="81"/>
      <name val="Tahoma"/>
      <family val="2"/>
    </font>
    <font>
      <i/>
      <sz val="11"/>
      <color theme="1"/>
      <name val="Arial"/>
      <family val="2"/>
    </font>
    <font>
      <i/>
      <sz val="10"/>
      <color theme="1"/>
      <name val="Arial"/>
      <family val="2"/>
    </font>
    <font>
      <b/>
      <sz val="8"/>
      <color theme="1"/>
      <name val="Arial"/>
      <family val="2"/>
    </font>
    <font>
      <b/>
      <sz val="10"/>
      <name val="Arial Narrow"/>
      <family val="2"/>
    </font>
    <font>
      <sz val="10"/>
      <name val="Arial Narrow"/>
      <family val="2"/>
    </font>
    <font>
      <sz val="10"/>
      <name val="Arial Narrow"/>
      <family val="2"/>
      <charset val="1"/>
    </font>
    <font>
      <i/>
      <sz val="9"/>
      <color indexed="81"/>
      <name val="Tahoma"/>
      <family val="2"/>
    </font>
    <font>
      <b/>
      <sz val="9"/>
      <color theme="1"/>
      <name val="Arial"/>
      <family val="2"/>
    </font>
  </fonts>
  <fills count="18">
    <fill>
      <patternFill patternType="none"/>
    </fill>
    <fill>
      <patternFill patternType="gray125"/>
    </fill>
    <fill>
      <patternFill patternType="solid">
        <fgColor theme="0"/>
        <bgColor indexed="64"/>
      </patternFill>
    </fill>
    <fill>
      <patternFill patternType="solid">
        <fgColor theme="2" tint="-0.249977111117893"/>
        <bgColor indexed="64"/>
      </patternFill>
    </fill>
    <fill>
      <patternFill patternType="solid">
        <fgColor rgb="FFBFBFBF"/>
        <bgColor indexed="64"/>
      </patternFill>
    </fill>
    <fill>
      <patternFill patternType="solid">
        <fgColor rgb="FFFFFF00"/>
        <bgColor indexed="64"/>
      </patternFill>
    </fill>
    <fill>
      <patternFill patternType="solid">
        <fgColor rgb="FFFF6600"/>
        <bgColor indexed="64"/>
      </patternFill>
    </fill>
    <fill>
      <patternFill patternType="solid">
        <fgColor rgb="FFFF0000"/>
        <bgColor indexed="64"/>
      </patternFill>
    </fill>
    <fill>
      <patternFill patternType="solid">
        <fgColor rgb="FF00B050"/>
        <bgColor indexed="64"/>
      </patternFill>
    </fill>
    <fill>
      <patternFill patternType="solid">
        <fgColor theme="4"/>
        <bgColor indexed="64"/>
      </patternFill>
    </fill>
    <fill>
      <patternFill patternType="solid">
        <fgColor theme="3" tint="0.79998168889431442"/>
        <bgColor indexed="64"/>
      </patternFill>
    </fill>
    <fill>
      <patternFill patternType="solid">
        <fgColor theme="6" tint="0.79998168889431442"/>
        <bgColor indexed="64"/>
      </patternFill>
    </fill>
    <fill>
      <patternFill patternType="solid">
        <fgColor theme="5"/>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8"/>
        <bgColor indexed="64"/>
      </patternFill>
    </fill>
    <fill>
      <patternFill patternType="solid">
        <fgColor theme="9"/>
        <bgColor indexed="64"/>
      </patternFill>
    </fill>
    <fill>
      <patternFill patternType="solid">
        <fgColor theme="9" tint="0.79998168889431442"/>
        <bgColor indexed="64"/>
      </patternFill>
    </fill>
  </fills>
  <borders count="67">
    <border>
      <left/>
      <right/>
      <top/>
      <bottom/>
      <diagonal/>
    </border>
    <border>
      <left/>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style="medium">
        <color indexed="64"/>
      </top>
      <bottom/>
      <diagonal/>
    </border>
    <border>
      <left/>
      <right/>
      <top style="medium">
        <color indexed="64"/>
      </top>
      <bottom style="medium">
        <color indexed="64"/>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s>
  <cellStyleXfs count="5">
    <xf numFmtId="0" fontId="0" fillId="0" borderId="0"/>
    <xf numFmtId="0" fontId="2" fillId="0" borderId="0"/>
    <xf numFmtId="0" fontId="7" fillId="0" borderId="0"/>
    <xf numFmtId="0" fontId="7" fillId="0" borderId="0"/>
    <xf numFmtId="9" fontId="13" fillId="0" borderId="0" applyFont="0" applyFill="0" applyBorder="0" applyAlignment="0" applyProtection="0"/>
  </cellStyleXfs>
  <cellXfs count="433">
    <xf numFmtId="0" fontId="0" fillId="0" borderId="0" xfId="0"/>
    <xf numFmtId="0" fontId="2" fillId="2" borderId="0" xfId="1" applyFill="1"/>
    <xf numFmtId="0" fontId="2" fillId="2" borderId="2" xfId="1" applyFill="1" applyBorder="1"/>
    <xf numFmtId="0" fontId="2" fillId="2" borderId="0" xfId="1" applyFill="1" applyBorder="1"/>
    <xf numFmtId="0" fontId="2" fillId="2" borderId="3" xfId="1" applyFill="1" applyBorder="1"/>
    <xf numFmtId="0" fontId="5" fillId="4" borderId="4" xfId="1" applyFont="1" applyFill="1" applyBorder="1" applyAlignment="1">
      <alignment horizontal="center" vertical="center" wrapText="1"/>
    </xf>
    <xf numFmtId="0" fontId="5" fillId="5" borderId="4" xfId="1" applyFont="1" applyFill="1" applyBorder="1" applyAlignment="1">
      <alignment horizontal="center" vertical="center" wrapText="1"/>
    </xf>
    <xf numFmtId="0" fontId="5" fillId="6" borderId="5" xfId="1" applyFont="1" applyFill="1" applyBorder="1" applyAlignment="1">
      <alignment horizontal="center" vertical="center" wrapText="1"/>
    </xf>
    <xf numFmtId="0" fontId="5" fillId="7" borderId="6" xfId="1" applyFont="1" applyFill="1" applyBorder="1" applyAlignment="1">
      <alignment horizontal="center" vertical="center" wrapText="1"/>
    </xf>
    <xf numFmtId="0" fontId="5" fillId="7" borderId="7" xfId="1" applyFont="1" applyFill="1" applyBorder="1" applyAlignment="1">
      <alignment horizontal="center" vertical="center" wrapText="1"/>
    </xf>
    <xf numFmtId="0" fontId="5" fillId="7" borderId="8" xfId="1" applyFont="1" applyFill="1" applyBorder="1" applyAlignment="1">
      <alignment horizontal="center" vertical="center" wrapText="1"/>
    </xf>
    <xf numFmtId="0" fontId="5" fillId="6" borderId="9" xfId="1" applyFont="1" applyFill="1" applyBorder="1" applyAlignment="1">
      <alignment horizontal="center" vertical="center" wrapText="1"/>
    </xf>
    <xf numFmtId="0" fontId="5" fillId="7" borderId="4" xfId="1" applyFont="1" applyFill="1" applyBorder="1" applyAlignment="1">
      <alignment horizontal="center" vertical="center" wrapText="1"/>
    </xf>
    <xf numFmtId="0" fontId="5" fillId="7" borderId="10" xfId="1" applyFont="1" applyFill="1" applyBorder="1" applyAlignment="1">
      <alignment horizontal="center" vertical="center" wrapText="1"/>
    </xf>
    <xf numFmtId="0" fontId="5" fillId="5" borderId="5" xfId="1" applyFont="1" applyFill="1" applyBorder="1" applyAlignment="1">
      <alignment horizontal="center" vertical="center" wrapText="1"/>
    </xf>
    <xf numFmtId="0" fontId="5" fillId="6" borderId="4" xfId="1" applyFont="1" applyFill="1" applyBorder="1" applyAlignment="1">
      <alignment horizontal="center" vertical="center" wrapText="1"/>
    </xf>
    <xf numFmtId="0" fontId="5" fillId="8" borderId="4" xfId="1" applyFont="1" applyFill="1" applyBorder="1" applyAlignment="1">
      <alignment horizontal="center" vertical="center" wrapText="1"/>
    </xf>
    <xf numFmtId="0" fontId="5" fillId="5" borderId="9" xfId="1" applyFont="1" applyFill="1" applyBorder="1" applyAlignment="1">
      <alignment horizontal="center" vertical="center" wrapText="1"/>
    </xf>
    <xf numFmtId="0" fontId="5" fillId="6" borderId="10" xfId="1" applyFont="1" applyFill="1" applyBorder="1" applyAlignment="1">
      <alignment horizontal="center" vertical="center" wrapText="1"/>
    </xf>
    <xf numFmtId="0" fontId="5" fillId="8" borderId="5" xfId="1" applyFont="1" applyFill="1" applyBorder="1" applyAlignment="1">
      <alignment horizontal="center" vertical="center" wrapText="1"/>
    </xf>
    <xf numFmtId="0" fontId="5" fillId="5" borderId="11" xfId="1" applyFont="1" applyFill="1" applyBorder="1" applyAlignment="1">
      <alignment horizontal="center" vertical="center" wrapText="1"/>
    </xf>
    <xf numFmtId="0" fontId="5" fillId="5" borderId="12" xfId="1" applyFont="1" applyFill="1" applyBorder="1" applyAlignment="1">
      <alignment horizontal="center" vertical="center" wrapText="1"/>
    </xf>
    <xf numFmtId="0" fontId="5" fillId="5" borderId="13" xfId="1" applyFont="1" applyFill="1" applyBorder="1" applyAlignment="1">
      <alignment horizontal="center" vertical="center" wrapText="1"/>
    </xf>
    <xf numFmtId="0" fontId="5" fillId="4" borderId="14" xfId="1" applyFont="1" applyFill="1" applyBorder="1" applyAlignment="1">
      <alignment horizontal="center" vertical="center" wrapText="1"/>
    </xf>
    <xf numFmtId="0" fontId="5" fillId="2" borderId="0" xfId="1" applyFont="1" applyFill="1" applyBorder="1" applyAlignment="1">
      <alignment vertical="center" wrapText="1"/>
    </xf>
    <xf numFmtId="0" fontId="5" fillId="2" borderId="0" xfId="1" applyFont="1" applyFill="1" applyBorder="1" applyAlignment="1">
      <alignment vertical="top" wrapText="1"/>
    </xf>
    <xf numFmtId="0" fontId="6" fillId="2" borderId="0" xfId="1" applyFont="1" applyFill="1" applyBorder="1" applyAlignment="1">
      <alignment vertical="top" wrapText="1"/>
    </xf>
    <xf numFmtId="0" fontId="5" fillId="2" borderId="0" xfId="1" applyFont="1" applyFill="1" applyBorder="1" applyAlignment="1">
      <alignment horizontal="center" vertical="top" wrapText="1"/>
    </xf>
    <xf numFmtId="0" fontId="8" fillId="0" borderId="0" xfId="0" applyFont="1"/>
    <xf numFmtId="0" fontId="4" fillId="2" borderId="4" xfId="1" applyFont="1" applyFill="1" applyBorder="1" applyAlignment="1">
      <alignment horizontal="center" vertical="center" wrapText="1"/>
    </xf>
    <xf numFmtId="0" fontId="4" fillId="2" borderId="12" xfId="1" applyFont="1" applyFill="1" applyBorder="1" applyAlignment="1">
      <alignment horizontal="center" vertical="center" wrapText="1"/>
    </xf>
    <xf numFmtId="0" fontId="4" fillId="8" borderId="6" xfId="1" applyFont="1" applyFill="1" applyBorder="1" applyAlignment="1">
      <alignment horizontal="center" vertical="center" wrapText="1"/>
    </xf>
    <xf numFmtId="0" fontId="4" fillId="2" borderId="7" xfId="1" applyFont="1" applyFill="1" applyBorder="1" applyAlignment="1">
      <alignment horizontal="center" vertical="center" wrapText="1"/>
    </xf>
    <xf numFmtId="0" fontId="4" fillId="5" borderId="9" xfId="1" applyFont="1" applyFill="1" applyBorder="1" applyAlignment="1">
      <alignment horizontal="center" vertical="center" wrapText="1"/>
    </xf>
    <xf numFmtId="0" fontId="4" fillId="6" borderId="9" xfId="1" applyFont="1" applyFill="1" applyBorder="1" applyAlignment="1">
      <alignment horizontal="center" vertical="center" wrapText="1"/>
    </xf>
    <xf numFmtId="0" fontId="4" fillId="7" borderId="11" xfId="1" applyFont="1" applyFill="1" applyBorder="1" applyAlignment="1">
      <alignment horizontal="center" vertical="center" wrapText="1"/>
    </xf>
    <xf numFmtId="0" fontId="1" fillId="0" borderId="0" xfId="0" applyFont="1" applyAlignment="1">
      <alignment horizontal="center"/>
    </xf>
    <xf numFmtId="0" fontId="11" fillId="0" borderId="4" xfId="0" applyFont="1" applyBorder="1" applyAlignment="1">
      <alignment horizontal="center" vertical="center"/>
    </xf>
    <xf numFmtId="0" fontId="9" fillId="0" borderId="0" xfId="0" applyFont="1"/>
    <xf numFmtId="0" fontId="9" fillId="0" borderId="9" xfId="0" applyFont="1" applyBorder="1" applyAlignment="1">
      <alignment vertical="center"/>
    </xf>
    <xf numFmtId="0" fontId="9" fillId="0" borderId="10" xfId="0" applyFont="1" applyBorder="1" applyAlignment="1">
      <alignment horizontal="center" vertical="center"/>
    </xf>
    <xf numFmtId="0" fontId="9" fillId="0" borderId="9" xfId="0" applyFont="1" applyBorder="1" applyAlignment="1">
      <alignment vertical="center" wrapText="1"/>
    </xf>
    <xf numFmtId="0" fontId="9" fillId="0" borderId="11" xfId="0" applyFont="1" applyBorder="1" applyAlignment="1">
      <alignment vertical="center"/>
    </xf>
    <xf numFmtId="0" fontId="9" fillId="0" borderId="13" xfId="0" applyFont="1" applyBorder="1" applyAlignment="1">
      <alignment horizontal="center" vertical="center"/>
    </xf>
    <xf numFmtId="0" fontId="9" fillId="0" borderId="21" xfId="0" applyFont="1" applyBorder="1" applyAlignment="1">
      <alignment vertical="center"/>
    </xf>
    <xf numFmtId="0" fontId="9" fillId="0" borderId="22" xfId="0" applyFont="1" applyBorder="1" applyAlignment="1">
      <alignment horizontal="center" vertical="center"/>
    </xf>
    <xf numFmtId="0" fontId="11" fillId="0" borderId="7" xfId="0" applyFont="1" applyBorder="1" applyAlignment="1">
      <alignment horizontal="center" vertical="center"/>
    </xf>
    <xf numFmtId="0" fontId="11" fillId="0" borderId="12" xfId="0" applyFont="1" applyBorder="1" applyAlignment="1">
      <alignment horizontal="center" vertical="center"/>
    </xf>
    <xf numFmtId="0" fontId="11" fillId="0" borderId="25" xfId="0" applyFont="1" applyFill="1" applyBorder="1" applyAlignment="1">
      <alignment horizontal="center" vertical="center" wrapText="1"/>
    </xf>
    <xf numFmtId="0" fontId="11" fillId="0" borderId="26" xfId="0" applyFont="1" applyFill="1" applyBorder="1" applyAlignment="1">
      <alignment horizontal="center" vertical="center" wrapText="1"/>
    </xf>
    <xf numFmtId="0" fontId="9" fillId="0" borderId="8" xfId="0" applyFont="1" applyBorder="1" applyAlignment="1">
      <alignment horizontal="left" vertical="center" wrapText="1"/>
    </xf>
    <xf numFmtId="0" fontId="9" fillId="0" borderId="10" xfId="0" applyFont="1" applyBorder="1" applyAlignment="1">
      <alignment horizontal="left" vertical="center" wrapText="1"/>
    </xf>
    <xf numFmtId="0" fontId="9" fillId="0" borderId="13" xfId="0" applyFont="1" applyBorder="1" applyAlignment="1">
      <alignment horizontal="left" vertical="center" wrapText="1"/>
    </xf>
    <xf numFmtId="0" fontId="9" fillId="0" borderId="6" xfId="0" applyFont="1" applyBorder="1" applyAlignment="1">
      <alignment horizontal="center" vertical="center"/>
    </xf>
    <xf numFmtId="0" fontId="9" fillId="0" borderId="9" xfId="0" applyFont="1" applyBorder="1" applyAlignment="1">
      <alignment horizontal="center" vertical="center"/>
    </xf>
    <xf numFmtId="0" fontId="9" fillId="0" borderId="11" xfId="0" applyFont="1" applyBorder="1" applyAlignment="1">
      <alignment horizontal="center" vertical="center"/>
    </xf>
    <xf numFmtId="0" fontId="7" fillId="0" borderId="23" xfId="0" applyFont="1" applyFill="1" applyBorder="1" applyAlignment="1">
      <alignment vertical="center" wrapText="1"/>
    </xf>
    <xf numFmtId="0" fontId="7" fillId="0" borderId="5" xfId="0" applyFont="1" applyFill="1" applyBorder="1" applyAlignment="1">
      <alignment vertical="center" wrapText="1"/>
    </xf>
    <xf numFmtId="0" fontId="7" fillId="0" borderId="24" xfId="0" applyFont="1" applyFill="1" applyBorder="1" applyAlignment="1">
      <alignment vertical="center" wrapText="1"/>
    </xf>
    <xf numFmtId="0" fontId="1" fillId="0" borderId="0" xfId="0" applyFont="1" applyBorder="1" applyAlignment="1"/>
    <xf numFmtId="0" fontId="0" fillId="0" borderId="8" xfId="0" applyBorder="1" applyAlignment="1">
      <alignment horizontal="center" vertical="center"/>
    </xf>
    <xf numFmtId="0" fontId="0" fillId="0" borderId="13" xfId="0" applyBorder="1" applyAlignment="1">
      <alignment horizontal="center" vertical="center"/>
    </xf>
    <xf numFmtId="0" fontId="16" fillId="0" borderId="11" xfId="0" applyFont="1" applyBorder="1" applyAlignment="1">
      <alignment horizontal="center" vertical="center"/>
    </xf>
    <xf numFmtId="0" fontId="16" fillId="0" borderId="13" xfId="0" applyFont="1" applyBorder="1" applyAlignment="1">
      <alignment horizontal="center" vertical="center"/>
    </xf>
    <xf numFmtId="0" fontId="11" fillId="0" borderId="27" xfId="0" applyFont="1" applyBorder="1" applyAlignment="1">
      <alignment horizontal="center" vertical="center"/>
    </xf>
    <xf numFmtId="0" fontId="9" fillId="0" borderId="9" xfId="0" applyFont="1" applyBorder="1" applyAlignment="1">
      <alignment horizontal="left" vertical="center"/>
    </xf>
    <xf numFmtId="0" fontId="9" fillId="0" borderId="9" xfId="0" applyFont="1" applyBorder="1" applyAlignment="1">
      <alignment horizontal="left" vertical="center" wrapText="1"/>
    </xf>
    <xf numFmtId="0" fontId="9" fillId="0" borderId="11" xfId="0" applyFont="1" applyBorder="1" applyAlignment="1">
      <alignment horizontal="left" vertical="center"/>
    </xf>
    <xf numFmtId="0" fontId="8" fillId="0" borderId="0" xfId="0" applyFont="1" applyProtection="1">
      <protection locked="0"/>
    </xf>
    <xf numFmtId="0" fontId="9" fillId="0" borderId="0" xfId="0" applyFont="1" applyAlignment="1" applyProtection="1">
      <alignment vertical="center"/>
      <protection locked="0"/>
    </xf>
    <xf numFmtId="0" fontId="11" fillId="10" borderId="11" xfId="0" applyFont="1" applyFill="1" applyBorder="1" applyAlignment="1" applyProtection="1">
      <alignment horizontal="center" vertical="center"/>
      <protection locked="0"/>
    </xf>
    <xf numFmtId="0" fontId="11" fillId="10" borderId="12" xfId="0" applyFont="1" applyFill="1" applyBorder="1" applyAlignment="1" applyProtection="1">
      <alignment horizontal="center" vertical="center"/>
      <protection locked="0"/>
    </xf>
    <xf numFmtId="0" fontId="11" fillId="14" borderId="12" xfId="0" applyFont="1" applyFill="1" applyBorder="1" applyAlignment="1" applyProtection="1">
      <alignment horizontal="center" vertical="center" wrapText="1"/>
      <protection locked="0"/>
    </xf>
    <xf numFmtId="0" fontId="10" fillId="0" borderId="14" xfId="0" applyFont="1" applyBorder="1" applyAlignment="1" applyProtection="1">
      <alignment horizontal="left" vertical="center" wrapText="1"/>
      <protection locked="0"/>
    </xf>
    <xf numFmtId="0" fontId="10" fillId="0" borderId="14" xfId="0" applyFont="1" applyBorder="1" applyAlignment="1" applyProtection="1">
      <alignment horizontal="center" vertical="center" wrapText="1"/>
      <protection locked="0"/>
    </xf>
    <xf numFmtId="0" fontId="10" fillId="0" borderId="0" xfId="0" applyFont="1" applyBorder="1" applyAlignment="1" applyProtection="1">
      <alignment horizontal="left" vertical="center" wrapText="1"/>
      <protection locked="0"/>
    </xf>
    <xf numFmtId="0" fontId="7" fillId="0" borderId="0" xfId="1" applyFont="1" applyFill="1" applyBorder="1" applyAlignment="1" applyProtection="1">
      <alignment vertical="center" wrapText="1"/>
      <protection locked="0"/>
    </xf>
    <xf numFmtId="0" fontId="10" fillId="0" borderId="21" xfId="0" applyFont="1" applyBorder="1" applyAlignment="1" applyProtection="1">
      <alignment horizontal="left" vertical="center" wrapText="1"/>
      <protection locked="0"/>
    </xf>
    <xf numFmtId="0" fontId="10" fillId="0" borderId="22" xfId="0" applyFont="1" applyBorder="1" applyAlignment="1" applyProtection="1">
      <alignment horizontal="left" vertical="center" wrapText="1"/>
      <protection locked="0"/>
    </xf>
    <xf numFmtId="0" fontId="10" fillId="0" borderId="43" xfId="0" applyFont="1" applyBorder="1" applyAlignment="1" applyProtection="1">
      <alignment horizontal="left" vertical="center" wrapText="1"/>
      <protection locked="0"/>
    </xf>
    <xf numFmtId="0" fontId="10" fillId="0" borderId="41" xfId="0" applyFont="1" applyBorder="1" applyAlignment="1" applyProtection="1">
      <alignment horizontal="left" vertical="center" wrapText="1"/>
      <protection locked="0"/>
    </xf>
    <xf numFmtId="0" fontId="10" fillId="0" borderId="42" xfId="0" applyFont="1" applyBorder="1" applyAlignment="1" applyProtection="1">
      <alignment horizontal="left" vertical="center" wrapText="1"/>
      <protection locked="0"/>
    </xf>
    <xf numFmtId="0" fontId="10" fillId="0" borderId="21" xfId="0" applyFont="1" applyBorder="1" applyAlignment="1" applyProtection="1">
      <alignment horizontal="center" vertical="center" wrapText="1"/>
      <protection locked="0"/>
    </xf>
    <xf numFmtId="0" fontId="19" fillId="0" borderId="22" xfId="0" applyFont="1" applyFill="1" applyBorder="1" applyAlignment="1" applyProtection="1">
      <alignment horizontal="center" vertical="center" wrapText="1"/>
    </xf>
    <xf numFmtId="0" fontId="10" fillId="0" borderId="43" xfId="0" applyFont="1" applyBorder="1" applyAlignment="1" applyProtection="1">
      <alignment horizontal="center" vertical="center" wrapText="1"/>
      <protection locked="0"/>
    </xf>
    <xf numFmtId="0" fontId="10" fillId="0" borderId="41" xfId="0" applyFont="1" applyBorder="1" applyAlignment="1" applyProtection="1">
      <alignment horizontal="center" vertical="center" wrapText="1"/>
    </xf>
    <xf numFmtId="0" fontId="10" fillId="0" borderId="41" xfId="0" applyFont="1" applyBorder="1" applyAlignment="1" applyProtection="1">
      <alignment horizontal="center" vertical="center" wrapText="1"/>
      <protection locked="0"/>
    </xf>
    <xf numFmtId="0" fontId="19" fillId="0" borderId="42" xfId="0" applyFont="1" applyFill="1" applyBorder="1" applyAlignment="1" applyProtection="1">
      <alignment horizontal="center" vertical="center" wrapText="1"/>
    </xf>
    <xf numFmtId="0" fontId="10" fillId="0" borderId="42" xfId="0" applyFont="1" applyBorder="1" applyAlignment="1" applyProtection="1">
      <alignment horizontal="center" vertical="center" wrapText="1"/>
    </xf>
    <xf numFmtId="9" fontId="10" fillId="0" borderId="21" xfId="4" applyFont="1" applyBorder="1" applyAlignment="1" applyProtection="1">
      <alignment horizontal="center" vertical="center" wrapText="1"/>
      <protection locked="0"/>
    </xf>
    <xf numFmtId="0" fontId="10" fillId="0" borderId="22" xfId="0" applyFont="1" applyBorder="1" applyAlignment="1" applyProtection="1">
      <alignment horizontal="left" vertical="center" wrapText="1"/>
    </xf>
    <xf numFmtId="9" fontId="10" fillId="0" borderId="43" xfId="4" applyFont="1" applyBorder="1" applyAlignment="1" applyProtection="1">
      <alignment horizontal="center" vertical="center" wrapText="1"/>
      <protection locked="0"/>
    </xf>
    <xf numFmtId="0" fontId="10" fillId="0" borderId="41" xfId="0" applyFont="1" applyFill="1" applyBorder="1" applyAlignment="1" applyProtection="1">
      <alignment horizontal="center" vertical="center" wrapText="1"/>
    </xf>
    <xf numFmtId="0" fontId="19" fillId="0" borderId="41" xfId="0" applyFont="1" applyFill="1" applyBorder="1" applyAlignment="1" applyProtection="1">
      <alignment horizontal="center" vertical="center" wrapText="1"/>
    </xf>
    <xf numFmtId="0" fontId="10" fillId="0" borderId="42" xfId="0" applyFont="1" applyBorder="1" applyAlignment="1" applyProtection="1">
      <alignment horizontal="left" vertical="center" wrapText="1"/>
    </xf>
    <xf numFmtId="0" fontId="11" fillId="0" borderId="0" xfId="0" applyFont="1" applyAlignment="1" applyProtection="1">
      <alignment horizontal="right" vertical="center"/>
    </xf>
    <xf numFmtId="0" fontId="9" fillId="0" borderId="0" xfId="0" applyFont="1" applyAlignment="1" applyProtection="1">
      <alignment horizontal="center" vertical="center"/>
      <protection locked="0"/>
    </xf>
    <xf numFmtId="14" fontId="9" fillId="0" borderId="0" xfId="0" applyNumberFormat="1" applyFont="1" applyAlignment="1" applyProtection="1">
      <alignment horizontal="center" vertical="center"/>
      <protection locked="0"/>
    </xf>
    <xf numFmtId="0" fontId="20" fillId="0" borderId="7" xfId="0" applyFont="1" applyFill="1" applyBorder="1" applyAlignment="1">
      <alignment horizontal="center" vertical="center" wrapText="1"/>
    </xf>
    <xf numFmtId="49" fontId="20" fillId="0" borderId="4" xfId="0" applyNumberFormat="1" applyFont="1" applyFill="1" applyBorder="1" applyAlignment="1">
      <alignment horizontal="center" vertical="center" wrapText="1"/>
    </xf>
    <xf numFmtId="0" fontId="20" fillId="0" borderId="4" xfId="0" applyFont="1" applyFill="1" applyBorder="1" applyAlignment="1">
      <alignment horizontal="center" vertical="center" wrapText="1"/>
    </xf>
    <xf numFmtId="0" fontId="21" fillId="0" borderId="4" xfId="0" applyFont="1" applyBorder="1" applyAlignment="1">
      <alignment horizontal="center" vertical="center" wrapText="1"/>
    </xf>
    <xf numFmtId="0" fontId="20" fillId="2" borderId="4" xfId="0" applyFont="1" applyFill="1" applyBorder="1" applyAlignment="1">
      <alignment horizontal="center" vertical="center" wrapText="1"/>
    </xf>
    <xf numFmtId="0" fontId="21" fillId="0" borderId="4"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20" fillId="0" borderId="6" xfId="0" applyFont="1" applyFill="1" applyBorder="1" applyAlignment="1">
      <alignment horizontal="center" vertical="center" wrapText="1"/>
    </xf>
    <xf numFmtId="49" fontId="20" fillId="0" borderId="7" xfId="0" applyNumberFormat="1" applyFont="1" applyFill="1" applyBorder="1" applyAlignment="1">
      <alignment horizontal="center" vertical="center" wrapText="1"/>
    </xf>
    <xf numFmtId="0" fontId="21" fillId="0" borderId="7" xfId="0" applyFont="1" applyBorder="1" applyAlignment="1">
      <alignment horizontal="center" vertical="center" wrapText="1"/>
    </xf>
    <xf numFmtId="0" fontId="20" fillId="0" borderId="11" xfId="0" applyFont="1" applyFill="1" applyBorder="1" applyAlignment="1">
      <alignment horizontal="center" vertical="center" wrapText="1"/>
    </xf>
    <xf numFmtId="0" fontId="20" fillId="0" borderId="12" xfId="0" applyFont="1" applyFill="1" applyBorder="1" applyAlignment="1">
      <alignment horizontal="center" vertical="center" wrapText="1"/>
    </xf>
    <xf numFmtId="0" fontId="7" fillId="0" borderId="44" xfId="0" applyFont="1" applyFill="1" applyBorder="1" applyAlignment="1">
      <alignment horizontal="center" vertical="center" wrapText="1"/>
    </xf>
    <xf numFmtId="0" fontId="7" fillId="0" borderId="53" xfId="0" applyFont="1" applyFill="1" applyBorder="1" applyAlignment="1">
      <alignment horizontal="center" vertical="center" wrapText="1"/>
    </xf>
    <xf numFmtId="0" fontId="0" fillId="0" borderId="6" xfId="0" applyBorder="1" applyAlignment="1">
      <alignment horizontal="center" vertical="center"/>
    </xf>
    <xf numFmtId="0" fontId="0" fillId="0" borderId="7"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11" fillId="0" borderId="50" xfId="0" applyFont="1" applyBorder="1" applyAlignment="1" applyProtection="1">
      <alignment horizontal="center" vertical="center" wrapText="1"/>
      <protection locked="0"/>
    </xf>
    <xf numFmtId="0" fontId="11" fillId="0" borderId="51" xfId="0" applyFont="1" applyBorder="1" applyAlignment="1" applyProtection="1">
      <alignment horizontal="center" vertical="center" wrapText="1"/>
      <protection locked="0"/>
    </xf>
    <xf numFmtId="0" fontId="11" fillId="0" borderId="52" xfId="0" applyFont="1" applyBorder="1" applyAlignment="1" applyProtection="1">
      <alignment horizontal="center" vertical="center" wrapText="1"/>
      <protection locked="0"/>
    </xf>
    <xf numFmtId="0" fontId="11" fillId="0" borderId="0" xfId="0" applyFont="1" applyAlignment="1" applyProtection="1">
      <alignment horizontal="right" vertical="center"/>
    </xf>
    <xf numFmtId="0" fontId="9" fillId="0" borderId="9" xfId="0" applyFont="1" applyBorder="1" applyAlignment="1">
      <alignment horizontal="left" vertical="center"/>
    </xf>
    <xf numFmtId="0" fontId="11" fillId="0" borderId="7" xfId="0" applyFont="1" applyBorder="1" applyAlignment="1">
      <alignment horizontal="center" vertical="center"/>
    </xf>
    <xf numFmtId="0" fontId="11" fillId="0" borderId="12" xfId="0" applyFont="1" applyBorder="1" applyAlignment="1">
      <alignment horizontal="center" vertical="center"/>
    </xf>
    <xf numFmtId="0" fontId="9" fillId="0" borderId="9" xfId="0" applyFont="1" applyBorder="1" applyAlignment="1">
      <alignment horizontal="left" vertical="center"/>
    </xf>
    <xf numFmtId="0" fontId="11" fillId="0" borderId="7" xfId="0" applyFont="1" applyBorder="1" applyAlignment="1">
      <alignment horizontal="center" vertical="center"/>
    </xf>
    <xf numFmtId="0" fontId="11" fillId="0" borderId="12" xfId="0" applyFont="1" applyBorder="1" applyAlignment="1">
      <alignment horizontal="center" vertical="center"/>
    </xf>
    <xf numFmtId="0" fontId="8" fillId="0" borderId="0" xfId="0" applyFont="1" applyBorder="1"/>
    <xf numFmtId="0" fontId="8" fillId="0" borderId="0" xfId="0" applyFont="1" applyBorder="1" applyAlignment="1">
      <alignment vertical="center"/>
    </xf>
    <xf numFmtId="0" fontId="11" fillId="0" borderId="7" xfId="0" applyFont="1" applyBorder="1" applyAlignment="1">
      <alignment horizontal="center" vertical="center"/>
    </xf>
    <xf numFmtId="0" fontId="11" fillId="0" borderId="12" xfId="0" applyFont="1" applyBorder="1" applyAlignment="1">
      <alignment horizontal="center" vertical="center"/>
    </xf>
    <xf numFmtId="0" fontId="9" fillId="0" borderId="9" xfId="0" applyFont="1" applyBorder="1" applyAlignment="1">
      <alignment horizontal="left" vertical="center"/>
    </xf>
    <xf numFmtId="0" fontId="9" fillId="0" borderId="63" xfId="0" applyFont="1" applyBorder="1" applyAlignment="1">
      <alignment horizontal="center" vertical="center"/>
    </xf>
    <xf numFmtId="0" fontId="9" fillId="0" borderId="64" xfId="0" applyFont="1" applyBorder="1" applyAlignment="1">
      <alignment vertical="center"/>
    </xf>
    <xf numFmtId="0" fontId="9" fillId="0" borderId="5" xfId="0" applyFont="1" applyBorder="1" applyAlignment="1">
      <alignment horizontal="center" vertical="center"/>
    </xf>
    <xf numFmtId="0" fontId="9" fillId="0" borderId="16" xfId="0" applyFont="1" applyBorder="1" applyAlignment="1">
      <alignment vertical="center"/>
    </xf>
    <xf numFmtId="0" fontId="9" fillId="0" borderId="16" xfId="0" applyFont="1" applyBorder="1" applyAlignment="1">
      <alignment vertical="center" wrapText="1"/>
    </xf>
    <xf numFmtId="0" fontId="9" fillId="0" borderId="24" xfId="0" applyFont="1" applyBorder="1" applyAlignment="1">
      <alignment horizontal="center" vertical="center"/>
    </xf>
    <xf numFmtId="0" fontId="9" fillId="0" borderId="55" xfId="0" applyFont="1" applyBorder="1" applyAlignment="1">
      <alignment vertical="center"/>
    </xf>
    <xf numFmtId="0" fontId="8" fillId="0" borderId="60" xfId="0" applyFont="1" applyBorder="1"/>
    <xf numFmtId="0" fontId="8" fillId="0" borderId="61" xfId="0" applyFont="1" applyBorder="1"/>
    <xf numFmtId="0" fontId="17" fillId="0" borderId="0" xfId="0" applyFont="1" applyBorder="1" applyAlignment="1">
      <alignment vertical="center"/>
    </xf>
    <xf numFmtId="0" fontId="10" fillId="0" borderId="22" xfId="0" applyFont="1" applyBorder="1" applyAlignment="1" applyProtection="1">
      <alignment horizontal="center" vertical="center" wrapText="1"/>
    </xf>
    <xf numFmtId="0" fontId="10" fillId="0" borderId="14" xfId="0" applyFont="1" applyFill="1" applyBorder="1" applyAlignment="1" applyProtection="1">
      <alignment horizontal="center" vertical="center" wrapText="1"/>
    </xf>
    <xf numFmtId="0" fontId="10" fillId="0" borderId="14" xfId="0" applyFont="1" applyBorder="1" applyAlignment="1" applyProtection="1">
      <alignment horizontal="center" vertical="center" wrapText="1"/>
    </xf>
    <xf numFmtId="0" fontId="19" fillId="0" borderId="14" xfId="0" applyFont="1" applyFill="1" applyBorder="1" applyAlignment="1" applyProtection="1">
      <alignment horizontal="center" vertical="center" wrapText="1"/>
    </xf>
    <xf numFmtId="0" fontId="11" fillId="0" borderId="7" xfId="0" applyFont="1" applyBorder="1" applyAlignment="1">
      <alignment horizontal="center" vertical="center"/>
    </xf>
    <xf numFmtId="0" fontId="11" fillId="0" borderId="12" xfId="0" applyFont="1" applyBorder="1" applyAlignment="1">
      <alignment horizontal="center" vertical="center"/>
    </xf>
    <xf numFmtId="0" fontId="9" fillId="0" borderId="9" xfId="0" applyFont="1" applyBorder="1" applyAlignment="1">
      <alignment horizontal="left" vertical="center"/>
    </xf>
    <xf numFmtId="0" fontId="9" fillId="0" borderId="9" xfId="0" applyFont="1" applyBorder="1" applyAlignment="1">
      <alignment horizontal="left" vertical="center" wrapText="1"/>
    </xf>
    <xf numFmtId="0" fontId="9" fillId="0" borderId="8" xfId="0" applyFont="1" applyBorder="1" applyAlignment="1">
      <alignment horizontal="left" vertical="center" wrapText="1"/>
    </xf>
    <xf numFmtId="10" fontId="10" fillId="0" borderId="21" xfId="4" applyNumberFormat="1" applyFont="1" applyBorder="1" applyAlignment="1" applyProtection="1">
      <alignment horizontal="center" vertical="center" wrapText="1"/>
      <protection locked="0"/>
    </xf>
    <xf numFmtId="0" fontId="10" fillId="0" borderId="21" xfId="0" applyFont="1" applyBorder="1" applyAlignment="1" applyProtection="1">
      <alignment horizontal="justify" vertical="center" wrapText="1"/>
      <protection locked="0"/>
    </xf>
    <xf numFmtId="164" fontId="10" fillId="0" borderId="21" xfId="4" applyNumberFormat="1" applyFont="1" applyBorder="1" applyAlignment="1" applyProtection="1">
      <alignment horizontal="center" vertical="center" wrapText="1"/>
      <protection locked="0"/>
    </xf>
    <xf numFmtId="0" fontId="0" fillId="0" borderId="31" xfId="0" applyBorder="1"/>
    <xf numFmtId="0" fontId="0" fillId="0" borderId="34" xfId="0" applyBorder="1"/>
    <xf numFmtId="0" fontId="20" fillId="0" borderId="8" xfId="0" applyFont="1" applyFill="1" applyBorder="1" applyAlignment="1">
      <alignment horizontal="center" vertical="center" wrapText="1"/>
    </xf>
    <xf numFmtId="0" fontId="20" fillId="0" borderId="10" xfId="0" applyFont="1" applyFill="1" applyBorder="1" applyAlignment="1">
      <alignment horizontal="center" vertical="center" wrapText="1"/>
    </xf>
    <xf numFmtId="0" fontId="20" fillId="0" borderId="13" xfId="0" applyFont="1" applyFill="1" applyBorder="1" applyAlignment="1">
      <alignment horizontal="center" vertical="center" wrapText="1"/>
    </xf>
    <xf numFmtId="0" fontId="10" fillId="0" borderId="6" xfId="0" applyFont="1" applyBorder="1" applyAlignment="1" applyProtection="1">
      <alignment horizontal="left" vertical="center" wrapText="1"/>
      <protection locked="0"/>
    </xf>
    <xf numFmtId="0" fontId="10" fillId="0" borderId="7" xfId="0" applyFont="1" applyBorder="1" applyAlignment="1" applyProtection="1">
      <alignment horizontal="left" vertical="center" wrapText="1"/>
      <protection locked="0"/>
    </xf>
    <xf numFmtId="0" fontId="10" fillId="0" borderId="8" xfId="0" applyFont="1" applyBorder="1" applyAlignment="1" applyProtection="1">
      <alignment horizontal="left" vertical="center" wrapText="1"/>
      <protection locked="0"/>
    </xf>
    <xf numFmtId="0" fontId="10" fillId="0" borderId="6" xfId="0" applyFont="1" applyBorder="1" applyAlignment="1" applyProtection="1">
      <alignment horizontal="center" vertical="center" wrapText="1"/>
      <protection locked="0"/>
    </xf>
    <xf numFmtId="0" fontId="10" fillId="0" borderId="7" xfId="0" applyFont="1" applyBorder="1" applyAlignment="1" applyProtection="1">
      <alignment horizontal="center" vertical="center" wrapText="1"/>
    </xf>
    <xf numFmtId="0" fontId="10" fillId="0" borderId="7" xfId="0" applyFont="1" applyBorder="1" applyAlignment="1" applyProtection="1">
      <alignment horizontal="center" vertical="center" wrapText="1"/>
      <protection locked="0"/>
    </xf>
    <xf numFmtId="0" fontId="19" fillId="0" borderId="8" xfId="0" applyFont="1" applyFill="1" applyBorder="1" applyAlignment="1" applyProtection="1">
      <alignment horizontal="center" vertical="center" wrapText="1"/>
    </xf>
    <xf numFmtId="0" fontId="10" fillId="0" borderId="8" xfId="0" applyFont="1" applyBorder="1" applyAlignment="1" applyProtection="1">
      <alignment horizontal="center" vertical="center" wrapText="1"/>
    </xf>
    <xf numFmtId="9" fontId="10" fillId="0" borderId="6" xfId="4" applyFont="1" applyBorder="1" applyAlignment="1" applyProtection="1">
      <alignment horizontal="center" vertical="center" wrapText="1"/>
      <protection locked="0"/>
    </xf>
    <xf numFmtId="0" fontId="10" fillId="0" borderId="7" xfId="0" applyFont="1" applyFill="1" applyBorder="1" applyAlignment="1" applyProtection="1">
      <alignment horizontal="center" vertical="center" wrapText="1"/>
    </xf>
    <xf numFmtId="0" fontId="19" fillId="0" borderId="7" xfId="0" applyFont="1" applyFill="1" applyBorder="1" applyAlignment="1" applyProtection="1">
      <alignment horizontal="center" vertical="center" wrapText="1"/>
    </xf>
    <xf numFmtId="0" fontId="10" fillId="0" borderId="8" xfId="0" applyFont="1" applyBorder="1" applyAlignment="1" applyProtection="1">
      <alignment horizontal="left" vertical="center" wrapText="1"/>
    </xf>
    <xf numFmtId="0" fontId="4" fillId="2" borderId="0" xfId="1" applyFont="1" applyFill="1" applyAlignment="1">
      <alignment horizontal="center" vertical="center"/>
    </xf>
    <xf numFmtId="0" fontId="7" fillId="2" borderId="4" xfId="1" applyFont="1" applyFill="1" applyBorder="1" applyAlignment="1">
      <alignment horizontal="left" vertical="center" wrapText="1"/>
    </xf>
    <xf numFmtId="0" fontId="7" fillId="2" borderId="10" xfId="1" applyFont="1" applyFill="1" applyBorder="1" applyAlignment="1">
      <alignment horizontal="left" vertical="center" wrapText="1"/>
    </xf>
    <xf numFmtId="0" fontId="7" fillId="2" borderId="12" xfId="1" applyFont="1" applyFill="1" applyBorder="1" applyAlignment="1">
      <alignment horizontal="left" vertical="center" wrapText="1"/>
    </xf>
    <xf numFmtId="0" fontId="7" fillId="2" borderId="13" xfId="1" applyFont="1" applyFill="1" applyBorder="1" applyAlignment="1">
      <alignment horizontal="left" vertical="center" wrapText="1"/>
    </xf>
    <xf numFmtId="0" fontId="5" fillId="2" borderId="18" xfId="1" applyFont="1" applyFill="1" applyBorder="1" applyAlignment="1">
      <alignment horizontal="center" vertical="center" wrapText="1"/>
    </xf>
    <xf numFmtId="0" fontId="5" fillId="2" borderId="19" xfId="1" applyFont="1" applyFill="1" applyBorder="1" applyAlignment="1">
      <alignment horizontal="center" vertical="center" wrapText="1"/>
    </xf>
    <xf numFmtId="0" fontId="5" fillId="2" borderId="20" xfId="1" applyFont="1" applyFill="1" applyBorder="1" applyAlignment="1">
      <alignment horizontal="center" vertical="center" wrapText="1"/>
    </xf>
    <xf numFmtId="0" fontId="3" fillId="2" borderId="1" xfId="1" applyFont="1" applyFill="1" applyBorder="1" applyAlignment="1">
      <alignment horizontal="center"/>
    </xf>
    <xf numFmtId="0" fontId="4" fillId="3" borderId="4" xfId="1" applyFont="1" applyFill="1" applyBorder="1" applyAlignment="1">
      <alignment horizontal="center" vertical="center" textRotation="90"/>
    </xf>
    <xf numFmtId="0" fontId="6" fillId="0" borderId="0" xfId="1" applyFont="1" applyBorder="1" applyAlignment="1">
      <alignment horizontal="justify" vertical="top" wrapText="1"/>
    </xf>
    <xf numFmtId="0" fontId="5" fillId="4" borderId="5" xfId="1" applyFont="1" applyFill="1" applyBorder="1" applyAlignment="1">
      <alignment horizontal="center" vertical="center" wrapText="1"/>
    </xf>
    <xf numFmtId="0" fontId="5" fillId="4" borderId="15" xfId="1" applyFont="1" applyFill="1" applyBorder="1" applyAlignment="1">
      <alignment horizontal="center" vertical="center" wrapText="1"/>
    </xf>
    <xf numFmtId="0" fontId="5" fillId="4" borderId="16" xfId="1" applyFont="1" applyFill="1" applyBorder="1" applyAlignment="1">
      <alignment horizontal="center" vertical="center" wrapText="1"/>
    </xf>
    <xf numFmtId="0" fontId="7" fillId="2" borderId="7" xfId="1" applyFont="1" applyFill="1" applyBorder="1" applyAlignment="1">
      <alignment horizontal="left" vertical="center" wrapText="1"/>
    </xf>
    <xf numFmtId="0" fontId="7" fillId="2" borderId="8" xfId="1" applyFont="1" applyFill="1" applyBorder="1" applyAlignment="1">
      <alignment horizontal="left" vertical="center" wrapText="1"/>
    </xf>
    <xf numFmtId="0" fontId="10" fillId="0" borderId="38" xfId="0" applyFont="1" applyBorder="1" applyAlignment="1" applyProtection="1">
      <alignment horizontal="center" vertical="center" wrapText="1"/>
    </xf>
    <xf numFmtId="0" fontId="10" fillId="0" borderId="66" xfId="0" applyFont="1" applyBorder="1" applyAlignment="1" applyProtection="1">
      <alignment horizontal="center" vertical="center" wrapText="1"/>
    </xf>
    <xf numFmtId="0" fontId="10" fillId="0" borderId="22" xfId="0" applyFont="1" applyBorder="1" applyAlignment="1" applyProtection="1">
      <alignment horizontal="center" vertical="center" wrapText="1"/>
    </xf>
    <xf numFmtId="0" fontId="10" fillId="0" borderId="17" xfId="0" applyFont="1" applyFill="1" applyBorder="1" applyAlignment="1" applyProtection="1">
      <alignment horizontal="center" vertical="center" wrapText="1"/>
    </xf>
    <xf numFmtId="0" fontId="10" fillId="0" borderId="36" xfId="0" applyFont="1" applyFill="1" applyBorder="1" applyAlignment="1" applyProtection="1">
      <alignment horizontal="center" vertical="center" wrapText="1"/>
    </xf>
    <xf numFmtId="0" fontId="10" fillId="0" borderId="14" xfId="0" applyFont="1" applyFill="1" applyBorder="1" applyAlignment="1" applyProtection="1">
      <alignment horizontal="center" vertical="center" wrapText="1"/>
    </xf>
    <xf numFmtId="0" fontId="10" fillId="0" borderId="17" xfId="0" applyFont="1" applyBorder="1" applyAlignment="1" applyProtection="1">
      <alignment horizontal="left" vertical="center" wrapText="1"/>
      <protection locked="0"/>
    </xf>
    <xf numFmtId="0" fontId="10" fillId="0" borderId="36" xfId="0" applyFont="1" applyBorder="1" applyAlignment="1" applyProtection="1">
      <alignment horizontal="left" vertical="center" wrapText="1"/>
      <protection locked="0"/>
    </xf>
    <xf numFmtId="0" fontId="10" fillId="0" borderId="14" xfId="0" applyFont="1" applyBorder="1" applyAlignment="1" applyProtection="1">
      <alignment horizontal="left" vertical="center" wrapText="1"/>
      <protection locked="0"/>
    </xf>
    <xf numFmtId="14" fontId="9" fillId="0" borderId="0" xfId="0" applyNumberFormat="1" applyFont="1" applyAlignment="1" applyProtection="1">
      <alignment horizontal="left" vertical="center" wrapText="1"/>
      <protection locked="0"/>
    </xf>
    <xf numFmtId="0" fontId="19" fillId="0" borderId="17" xfId="0" applyFont="1" applyFill="1" applyBorder="1" applyAlignment="1" applyProtection="1">
      <alignment horizontal="center" vertical="center" wrapText="1"/>
    </xf>
    <xf numFmtId="0" fontId="19" fillId="0" borderId="36" xfId="0" applyFont="1" applyFill="1" applyBorder="1" applyAlignment="1" applyProtection="1">
      <alignment horizontal="center" vertical="center" wrapText="1"/>
    </xf>
    <xf numFmtId="0" fontId="19" fillId="0" borderId="14" xfId="0" applyFont="1" applyFill="1" applyBorder="1" applyAlignment="1" applyProtection="1">
      <alignment horizontal="center" vertical="center" wrapText="1"/>
    </xf>
    <xf numFmtId="0" fontId="10" fillId="0" borderId="17" xfId="0" applyFont="1" applyBorder="1" applyAlignment="1" applyProtection="1">
      <alignment horizontal="center" vertical="center" wrapText="1"/>
      <protection locked="0"/>
    </xf>
    <xf numFmtId="0" fontId="10" fillId="0" borderId="36" xfId="0" applyFont="1" applyBorder="1" applyAlignment="1" applyProtection="1">
      <alignment horizontal="center" vertical="center" wrapText="1"/>
      <protection locked="0"/>
    </xf>
    <xf numFmtId="0" fontId="10" fillId="0" borderId="14" xfId="0" applyFont="1" applyBorder="1" applyAlignment="1" applyProtection="1">
      <alignment horizontal="center" vertical="center" wrapText="1"/>
      <protection locked="0"/>
    </xf>
    <xf numFmtId="0" fontId="10" fillId="0" borderId="17" xfId="0" applyFont="1" applyBorder="1" applyAlignment="1" applyProtection="1">
      <alignment horizontal="center" vertical="center" wrapText="1"/>
    </xf>
    <xf numFmtId="0" fontId="10" fillId="0" borderId="36" xfId="0" applyFont="1" applyBorder="1" applyAlignment="1" applyProtection="1">
      <alignment horizontal="center" vertical="center" wrapText="1"/>
    </xf>
    <xf numFmtId="0" fontId="10" fillId="0" borderId="14" xfId="0" applyFont="1" applyBorder="1" applyAlignment="1" applyProtection="1">
      <alignment horizontal="center" vertical="center" wrapText="1"/>
    </xf>
    <xf numFmtId="0" fontId="10" fillId="0" borderId="37" xfId="0" applyFont="1" applyBorder="1" applyAlignment="1" applyProtection="1">
      <alignment horizontal="center" vertical="center" wrapText="1"/>
      <protection locked="0"/>
    </xf>
    <xf numFmtId="0" fontId="10" fillId="0" borderId="65" xfId="0" applyFont="1" applyBorder="1" applyAlignment="1" applyProtection="1">
      <alignment horizontal="center" vertical="center" wrapText="1"/>
      <protection locked="0"/>
    </xf>
    <xf numFmtId="0" fontId="10" fillId="0" borderId="21" xfId="0" applyFont="1" applyBorder="1" applyAlignment="1" applyProtection="1">
      <alignment horizontal="center" vertical="center" wrapText="1"/>
      <protection locked="0"/>
    </xf>
    <xf numFmtId="0" fontId="19" fillId="0" borderId="38" xfId="0" applyFont="1" applyFill="1" applyBorder="1" applyAlignment="1" applyProtection="1">
      <alignment horizontal="center" vertical="center" wrapText="1"/>
    </xf>
    <xf numFmtId="0" fontId="19" fillId="0" borderId="66" xfId="0" applyFont="1" applyFill="1" applyBorder="1" applyAlignment="1" applyProtection="1">
      <alignment horizontal="center" vertical="center" wrapText="1"/>
    </xf>
    <xf numFmtId="0" fontId="19" fillId="0" borderId="22" xfId="0" applyFont="1" applyFill="1" applyBorder="1" applyAlignment="1" applyProtection="1">
      <alignment horizontal="center" vertical="center" wrapText="1"/>
    </xf>
    <xf numFmtId="0" fontId="10" fillId="0" borderId="38" xfId="0" applyFont="1" applyBorder="1" applyAlignment="1" applyProtection="1">
      <alignment horizontal="center" vertical="center" wrapText="1"/>
      <protection locked="0"/>
    </xf>
    <xf numFmtId="0" fontId="10" fillId="0" borderId="22" xfId="0" applyFont="1" applyBorder="1" applyAlignment="1" applyProtection="1">
      <alignment horizontal="center" vertical="center" wrapText="1"/>
      <protection locked="0"/>
    </xf>
    <xf numFmtId="0" fontId="10" fillId="0" borderId="17" xfId="0" applyFont="1" applyFill="1" applyBorder="1" applyAlignment="1" applyProtection="1">
      <alignment horizontal="left" vertical="center" wrapText="1"/>
      <protection locked="0"/>
    </xf>
    <xf numFmtId="0" fontId="10" fillId="0" borderId="36" xfId="0" applyFont="1" applyFill="1" applyBorder="1" applyAlignment="1" applyProtection="1">
      <alignment horizontal="left" vertical="center" wrapText="1"/>
      <protection locked="0"/>
    </xf>
    <xf numFmtId="0" fontId="10" fillId="0" borderId="14" xfId="0" applyFont="1" applyFill="1" applyBorder="1" applyAlignment="1" applyProtection="1">
      <alignment horizontal="left" vertical="center" wrapText="1"/>
      <protection locked="0"/>
    </xf>
    <xf numFmtId="0" fontId="10" fillId="0" borderId="38" xfId="0" applyFont="1" applyBorder="1" applyAlignment="1" applyProtection="1">
      <alignment horizontal="left" vertical="center" wrapText="1"/>
      <protection locked="0"/>
    </xf>
    <xf numFmtId="0" fontId="10" fillId="0" borderId="66" xfId="0" applyFont="1" applyBorder="1" applyAlignment="1" applyProtection="1">
      <alignment horizontal="left" vertical="center" wrapText="1"/>
      <protection locked="0"/>
    </xf>
    <xf numFmtId="0" fontId="10" fillId="0" borderId="22" xfId="0" applyFont="1" applyBorder="1" applyAlignment="1" applyProtection="1">
      <alignment horizontal="left" vertical="center" wrapText="1"/>
      <protection locked="0"/>
    </xf>
    <xf numFmtId="164" fontId="10" fillId="0" borderId="17" xfId="4" applyNumberFormat="1" applyFont="1" applyBorder="1" applyAlignment="1" applyProtection="1">
      <alignment horizontal="center" vertical="center" wrapText="1"/>
    </xf>
    <xf numFmtId="164" fontId="10" fillId="0" borderId="14" xfId="4" applyNumberFormat="1" applyFont="1" applyBorder="1" applyAlignment="1" applyProtection="1">
      <alignment horizontal="center" vertical="center" wrapText="1"/>
    </xf>
    <xf numFmtId="0" fontId="10" fillId="0" borderId="66" xfId="0" applyFont="1" applyBorder="1" applyAlignment="1" applyProtection="1">
      <alignment horizontal="center" vertical="center" wrapText="1"/>
      <protection locked="0"/>
    </xf>
    <xf numFmtId="0" fontId="14" fillId="0" borderId="6" xfId="0" applyFont="1" applyBorder="1" applyAlignment="1" applyProtection="1">
      <alignment horizontal="center" vertical="center"/>
    </xf>
    <xf numFmtId="0" fontId="14" fillId="0" borderId="7" xfId="0" applyFont="1" applyBorder="1" applyAlignment="1" applyProtection="1">
      <alignment horizontal="center" vertical="center"/>
    </xf>
    <xf numFmtId="0" fontId="14" fillId="0" borderId="9" xfId="0" applyFont="1" applyBorder="1" applyAlignment="1" applyProtection="1">
      <alignment horizontal="center" vertical="center"/>
    </xf>
    <xf numFmtId="0" fontId="14" fillId="0" borderId="4" xfId="0" applyFont="1" applyBorder="1" applyAlignment="1" applyProtection="1">
      <alignment horizontal="center" vertical="center"/>
    </xf>
    <xf numFmtId="0" fontId="14" fillId="0" borderId="11" xfId="0" applyFont="1" applyBorder="1" applyAlignment="1" applyProtection="1">
      <alignment horizontal="center" vertical="center"/>
    </xf>
    <xf numFmtId="0" fontId="14" fillId="0" borderId="12" xfId="0" applyFont="1" applyBorder="1" applyAlignment="1" applyProtection="1">
      <alignment horizontal="center" vertical="center"/>
    </xf>
    <xf numFmtId="0" fontId="11" fillId="0" borderId="0" xfId="0" applyFont="1" applyAlignment="1" applyProtection="1">
      <alignment horizontal="right" vertical="center"/>
    </xf>
    <xf numFmtId="0" fontId="11" fillId="14" borderId="21" xfId="0" applyFont="1" applyFill="1" applyBorder="1" applyAlignment="1" applyProtection="1">
      <alignment horizontal="center" vertical="center" wrapText="1"/>
      <protection locked="0"/>
    </xf>
    <xf numFmtId="0" fontId="11" fillId="14" borderId="11" xfId="0" applyFont="1" applyFill="1" applyBorder="1" applyAlignment="1" applyProtection="1">
      <alignment horizontal="center" vertical="center" wrapText="1"/>
      <protection locked="0"/>
    </xf>
    <xf numFmtId="0" fontId="11" fillId="14" borderId="36" xfId="0" applyFont="1" applyFill="1" applyBorder="1" applyAlignment="1" applyProtection="1">
      <alignment horizontal="center" vertical="center" textRotation="90" wrapText="1"/>
      <protection locked="0"/>
    </xf>
    <xf numFmtId="0" fontId="11" fillId="14" borderId="41" xfId="0" applyFont="1" applyFill="1" applyBorder="1" applyAlignment="1" applyProtection="1">
      <alignment horizontal="center" vertical="center" textRotation="90" wrapText="1"/>
      <protection locked="0"/>
    </xf>
    <xf numFmtId="164" fontId="10" fillId="0" borderId="36" xfId="4" applyNumberFormat="1" applyFont="1" applyBorder="1" applyAlignment="1" applyProtection="1">
      <alignment horizontal="center" vertical="center" wrapText="1"/>
    </xf>
    <xf numFmtId="0" fontId="11" fillId="14" borderId="14" xfId="0" applyFont="1" applyFill="1" applyBorder="1" applyAlignment="1" applyProtection="1">
      <alignment horizontal="center" vertical="center"/>
      <protection locked="0"/>
    </xf>
    <xf numFmtId="0" fontId="11" fillId="14" borderId="14" xfId="0" applyFont="1" applyFill="1" applyBorder="1" applyAlignment="1" applyProtection="1">
      <alignment horizontal="center" vertical="center" wrapText="1"/>
      <protection locked="0"/>
    </xf>
    <xf numFmtId="0" fontId="11" fillId="14" borderId="12" xfId="0" applyFont="1" applyFill="1" applyBorder="1" applyAlignment="1" applyProtection="1">
      <alignment horizontal="center" vertical="center" wrapText="1"/>
      <protection locked="0"/>
    </xf>
    <xf numFmtId="0" fontId="14" fillId="0" borderId="8" xfId="0" applyFont="1" applyBorder="1" applyAlignment="1" applyProtection="1">
      <alignment horizontal="center" vertical="center"/>
    </xf>
    <xf numFmtId="0" fontId="14" fillId="0" borderId="10" xfId="0" applyFont="1" applyBorder="1" applyAlignment="1" applyProtection="1">
      <alignment horizontal="center" vertical="center"/>
    </xf>
    <xf numFmtId="0" fontId="14" fillId="0" borderId="13" xfId="0" applyFont="1" applyBorder="1" applyAlignment="1" applyProtection="1">
      <alignment horizontal="center" vertical="center"/>
    </xf>
    <xf numFmtId="0" fontId="11" fillId="12" borderId="6" xfId="0" applyFont="1" applyFill="1" applyBorder="1" applyAlignment="1" applyProtection="1">
      <alignment horizontal="center" vertical="center"/>
      <protection locked="0"/>
    </xf>
    <xf numFmtId="0" fontId="11" fillId="12" borderId="7" xfId="0" applyFont="1" applyFill="1" applyBorder="1" applyAlignment="1" applyProtection="1">
      <alignment horizontal="center" vertical="center"/>
      <protection locked="0"/>
    </xf>
    <xf numFmtId="0" fontId="11" fillId="12" borderId="8" xfId="0" applyFont="1" applyFill="1" applyBorder="1" applyAlignment="1" applyProtection="1">
      <alignment horizontal="center" vertical="center"/>
      <protection locked="0"/>
    </xf>
    <xf numFmtId="0" fontId="11" fillId="15" borderId="6" xfId="0" applyFont="1" applyFill="1" applyBorder="1" applyAlignment="1" applyProtection="1">
      <alignment horizontal="center" vertical="center"/>
      <protection locked="0"/>
    </xf>
    <xf numFmtId="0" fontId="11" fillId="15" borderId="7" xfId="0" applyFont="1" applyFill="1" applyBorder="1" applyAlignment="1" applyProtection="1">
      <alignment horizontal="center" vertical="center"/>
      <protection locked="0"/>
    </xf>
    <xf numFmtId="0" fontId="11" fillId="15" borderId="8" xfId="0" applyFont="1" applyFill="1" applyBorder="1" applyAlignment="1" applyProtection="1">
      <alignment horizontal="center" vertical="center"/>
      <protection locked="0"/>
    </xf>
    <xf numFmtId="0" fontId="11" fillId="13" borderId="10" xfId="0" applyFont="1" applyFill="1" applyBorder="1" applyAlignment="1" applyProtection="1">
      <alignment horizontal="center" vertical="center" wrapText="1"/>
      <protection locked="0"/>
    </xf>
    <xf numFmtId="0" fontId="11" fillId="13" borderId="13" xfId="0" applyFont="1" applyFill="1" applyBorder="1" applyAlignment="1" applyProtection="1">
      <alignment horizontal="center" vertical="center" wrapText="1"/>
      <protection locked="0"/>
    </xf>
    <xf numFmtId="0" fontId="11" fillId="13" borderId="17" xfId="0" applyFont="1" applyFill="1" applyBorder="1" applyAlignment="1" applyProtection="1">
      <alignment horizontal="center" vertical="center" wrapText="1"/>
      <protection locked="0"/>
    </xf>
    <xf numFmtId="0" fontId="11" fillId="13" borderId="41" xfId="0" applyFont="1" applyFill="1" applyBorder="1" applyAlignment="1" applyProtection="1">
      <alignment horizontal="center" vertical="center" wrapText="1"/>
      <protection locked="0"/>
    </xf>
    <xf numFmtId="0" fontId="11" fillId="13" borderId="37" xfId="0" applyFont="1" applyFill="1" applyBorder="1" applyAlignment="1" applyProtection="1">
      <alignment horizontal="center" vertical="center" wrapText="1"/>
      <protection locked="0"/>
    </xf>
    <xf numFmtId="0" fontId="11" fillId="13" borderId="43" xfId="0" applyFont="1" applyFill="1" applyBorder="1" applyAlignment="1" applyProtection="1">
      <alignment horizontal="center" vertical="center" wrapText="1"/>
      <protection locked="0"/>
    </xf>
    <xf numFmtId="0" fontId="11" fillId="11" borderId="4" xfId="0" applyFont="1" applyFill="1" applyBorder="1" applyAlignment="1" applyProtection="1">
      <alignment horizontal="center" vertical="center" wrapText="1"/>
      <protection locked="0"/>
    </xf>
    <xf numFmtId="0" fontId="11" fillId="11" borderId="12" xfId="0" applyFont="1" applyFill="1" applyBorder="1" applyAlignment="1" applyProtection="1">
      <alignment horizontal="center" vertical="center" wrapText="1"/>
      <protection locked="0"/>
    </xf>
    <xf numFmtId="0" fontId="14" fillId="0" borderId="47" xfId="0" applyFont="1" applyBorder="1" applyAlignment="1" applyProtection="1">
      <alignment horizontal="center" vertical="center"/>
    </xf>
    <xf numFmtId="0" fontId="14" fillId="0" borderId="34" xfId="0" applyFont="1" applyBorder="1" applyAlignment="1" applyProtection="1">
      <alignment horizontal="center" vertical="center"/>
    </xf>
    <xf numFmtId="0" fontId="14" fillId="0" borderId="48" xfId="0" applyFont="1" applyBorder="1" applyAlignment="1" applyProtection="1">
      <alignment horizontal="center" vertical="center"/>
    </xf>
    <xf numFmtId="0" fontId="14" fillId="0" borderId="3" xfId="0" applyFont="1" applyBorder="1" applyAlignment="1" applyProtection="1">
      <alignment horizontal="center" vertical="center"/>
    </xf>
    <xf numFmtId="0" fontId="14" fillId="0" borderId="0" xfId="0" applyFont="1" applyBorder="1" applyAlignment="1" applyProtection="1">
      <alignment horizontal="center" vertical="center"/>
    </xf>
    <xf numFmtId="0" fontId="14" fillId="0" borderId="2" xfId="0" applyFont="1" applyBorder="1" applyAlignment="1" applyProtection="1">
      <alignment horizontal="center" vertical="center"/>
    </xf>
    <xf numFmtId="0" fontId="14" fillId="0" borderId="49" xfId="0" applyFont="1" applyBorder="1" applyAlignment="1" applyProtection="1">
      <alignment horizontal="center" vertical="center"/>
    </xf>
    <xf numFmtId="0" fontId="14" fillId="0" borderId="29" xfId="0" applyFont="1" applyBorder="1" applyAlignment="1" applyProtection="1">
      <alignment horizontal="center" vertical="center"/>
    </xf>
    <xf numFmtId="0" fontId="14" fillId="0" borderId="46" xfId="0" applyFont="1" applyBorder="1" applyAlignment="1" applyProtection="1">
      <alignment horizontal="center" vertical="center"/>
    </xf>
    <xf numFmtId="0" fontId="11" fillId="11" borderId="21" xfId="0" applyFont="1" applyFill="1" applyBorder="1" applyAlignment="1" applyProtection="1">
      <alignment horizontal="center" vertical="center" wrapText="1"/>
      <protection locked="0"/>
    </xf>
    <xf numFmtId="0" fontId="11" fillId="11" borderId="11" xfId="0" applyFont="1" applyFill="1" applyBorder="1" applyAlignment="1" applyProtection="1">
      <alignment horizontal="center" vertical="center" wrapText="1"/>
      <protection locked="0"/>
    </xf>
    <xf numFmtId="0" fontId="11" fillId="0" borderId="23" xfId="0" applyFont="1" applyBorder="1" applyAlignment="1" applyProtection="1">
      <alignment horizontal="left" vertical="center"/>
    </xf>
    <xf numFmtId="0" fontId="11" fillId="0" borderId="39" xfId="0" applyFont="1" applyBorder="1" applyAlignment="1" applyProtection="1">
      <alignment horizontal="left" vertical="center"/>
    </xf>
    <xf numFmtId="0" fontId="11" fillId="0" borderId="45" xfId="0" applyFont="1" applyBorder="1" applyAlignment="1" applyProtection="1">
      <alignment horizontal="left" vertical="center"/>
    </xf>
    <xf numFmtId="0" fontId="11" fillId="8" borderId="6" xfId="0" applyFont="1" applyFill="1" applyBorder="1" applyAlignment="1" applyProtection="1">
      <alignment horizontal="center" vertical="center"/>
      <protection locked="0"/>
    </xf>
    <xf numFmtId="0" fontId="11" fillId="8" borderId="7" xfId="0" applyFont="1" applyFill="1" applyBorder="1" applyAlignment="1" applyProtection="1">
      <alignment horizontal="center" vertical="center"/>
      <protection locked="0"/>
    </xf>
    <xf numFmtId="0" fontId="11" fillId="8" borderId="8" xfId="0" applyFont="1" applyFill="1" applyBorder="1" applyAlignment="1" applyProtection="1">
      <alignment horizontal="center" vertical="center"/>
      <protection locked="0"/>
    </xf>
    <xf numFmtId="0" fontId="11" fillId="11" borderId="10" xfId="0" applyFont="1" applyFill="1" applyBorder="1" applyAlignment="1" applyProtection="1">
      <alignment horizontal="center" vertical="center" wrapText="1"/>
      <protection locked="0"/>
    </xf>
    <xf numFmtId="0" fontId="11" fillId="11" borderId="13" xfId="0" applyFont="1" applyFill="1" applyBorder="1" applyAlignment="1" applyProtection="1">
      <alignment horizontal="center" vertical="center" wrapText="1"/>
      <protection locked="0"/>
    </xf>
    <xf numFmtId="0" fontId="11" fillId="11" borderId="17" xfId="0" applyFont="1" applyFill="1" applyBorder="1" applyAlignment="1" applyProtection="1">
      <alignment horizontal="center" vertical="center" wrapText="1"/>
      <protection locked="0"/>
    </xf>
    <xf numFmtId="0" fontId="11" fillId="11" borderId="41" xfId="0" applyFont="1" applyFill="1" applyBorder="1" applyAlignment="1" applyProtection="1">
      <alignment horizontal="center" vertical="center" wrapText="1"/>
      <protection locked="0"/>
    </xf>
    <xf numFmtId="0" fontId="11" fillId="11" borderId="17" xfId="0" applyFont="1" applyFill="1" applyBorder="1" applyAlignment="1" applyProtection="1">
      <alignment horizontal="center" vertical="center" textRotation="90" wrapText="1"/>
      <protection locked="0"/>
    </xf>
    <xf numFmtId="0" fontId="11" fillId="11" borderId="41" xfId="0" applyFont="1" applyFill="1" applyBorder="1" applyAlignment="1" applyProtection="1">
      <alignment horizontal="center" vertical="center" textRotation="90" wrapText="1"/>
      <protection locked="0"/>
    </xf>
    <xf numFmtId="0" fontId="11" fillId="0" borderId="5" xfId="0" applyFont="1" applyBorder="1" applyAlignment="1" applyProtection="1">
      <alignment horizontal="left" vertical="center"/>
    </xf>
    <xf numFmtId="0" fontId="11" fillId="0" borderId="15" xfId="0" applyFont="1" applyBorder="1" applyAlignment="1" applyProtection="1">
      <alignment horizontal="left" vertical="center"/>
    </xf>
    <xf numFmtId="0" fontId="0" fillId="0" borderId="16" xfId="0" applyBorder="1" applyAlignment="1">
      <alignment horizontal="left" vertical="center"/>
    </xf>
    <xf numFmtId="0" fontId="11" fillId="0" borderId="24" xfId="0" applyFont="1" applyBorder="1" applyAlignment="1" applyProtection="1">
      <alignment horizontal="left" vertical="center"/>
    </xf>
    <xf numFmtId="0" fontId="11" fillId="0" borderId="54" xfId="0" applyFont="1" applyBorder="1" applyAlignment="1" applyProtection="1">
      <alignment horizontal="left" vertical="center"/>
    </xf>
    <xf numFmtId="0" fontId="0" fillId="0" borderId="55" xfId="0" applyBorder="1" applyAlignment="1">
      <alignment horizontal="left" vertical="center"/>
    </xf>
    <xf numFmtId="0" fontId="11" fillId="16" borderId="44" xfId="0" applyFont="1" applyFill="1" applyBorder="1" applyAlignment="1" applyProtection="1">
      <alignment horizontal="center" vertical="center"/>
      <protection locked="0"/>
    </xf>
    <xf numFmtId="0" fontId="11" fillId="16" borderId="39" xfId="0" applyFont="1" applyFill="1" applyBorder="1" applyAlignment="1" applyProtection="1">
      <alignment horizontal="center" vertical="center"/>
      <protection locked="0"/>
    </xf>
    <xf numFmtId="0" fontId="11" fillId="16" borderId="40" xfId="0" applyFont="1" applyFill="1" applyBorder="1" applyAlignment="1" applyProtection="1">
      <alignment horizontal="center" vertical="center"/>
      <protection locked="0"/>
    </xf>
    <xf numFmtId="0" fontId="11" fillId="14" borderId="4" xfId="0" applyFont="1" applyFill="1" applyBorder="1" applyAlignment="1" applyProtection="1">
      <alignment horizontal="center" vertical="center" wrapText="1"/>
      <protection locked="0"/>
    </xf>
    <xf numFmtId="0" fontId="8" fillId="0" borderId="6" xfId="0" applyFont="1" applyBorder="1" applyAlignment="1" applyProtection="1">
      <alignment horizontal="center" vertical="center"/>
    </xf>
    <xf numFmtId="0" fontId="8" fillId="0" borderId="9" xfId="0" applyFont="1" applyBorder="1" applyAlignment="1" applyProtection="1">
      <alignment horizontal="center" vertical="center"/>
    </xf>
    <xf numFmtId="0" fontId="8" fillId="0" borderId="11" xfId="0" applyFont="1" applyBorder="1" applyAlignment="1" applyProtection="1">
      <alignment horizontal="center" vertical="center"/>
    </xf>
    <xf numFmtId="0" fontId="11" fillId="10" borderId="9" xfId="0" applyFont="1" applyFill="1" applyBorder="1" applyAlignment="1" applyProtection="1">
      <alignment horizontal="center" vertical="center" wrapText="1"/>
      <protection locked="0"/>
    </xf>
    <xf numFmtId="0" fontId="11" fillId="10" borderId="4" xfId="0" applyFont="1" applyFill="1" applyBorder="1" applyAlignment="1" applyProtection="1">
      <alignment horizontal="center" vertical="center"/>
      <protection locked="0"/>
    </xf>
    <xf numFmtId="0" fontId="11" fillId="10" borderId="17" xfId="0" applyFont="1" applyFill="1" applyBorder="1" applyAlignment="1" applyProtection="1">
      <alignment horizontal="center" vertical="center" wrapText="1"/>
      <protection locked="0"/>
    </xf>
    <xf numFmtId="0" fontId="11" fillId="10" borderId="41" xfId="0" applyFont="1" applyFill="1" applyBorder="1" applyAlignment="1" applyProtection="1">
      <alignment horizontal="center" vertical="center"/>
      <protection locked="0"/>
    </xf>
    <xf numFmtId="0" fontId="11" fillId="10" borderId="38" xfId="0" applyFont="1" applyFill="1" applyBorder="1" applyAlignment="1" applyProtection="1">
      <alignment horizontal="center" vertical="center" wrapText="1"/>
      <protection locked="0"/>
    </xf>
    <xf numFmtId="0" fontId="11" fillId="10" borderId="42" xfId="0" applyFont="1" applyFill="1" applyBorder="1" applyAlignment="1" applyProtection="1">
      <alignment horizontal="center" vertical="center" wrapText="1"/>
      <protection locked="0"/>
    </xf>
    <xf numFmtId="0" fontId="11" fillId="10" borderId="17" xfId="0" applyFont="1" applyFill="1" applyBorder="1" applyAlignment="1" applyProtection="1">
      <alignment horizontal="center" vertical="center"/>
      <protection locked="0"/>
    </xf>
    <xf numFmtId="0" fontId="11" fillId="9" borderId="6" xfId="0" applyFont="1" applyFill="1" applyBorder="1" applyAlignment="1" applyProtection="1">
      <alignment horizontal="center" vertical="center"/>
      <protection locked="0"/>
    </xf>
    <xf numFmtId="0" fontId="11" fillId="9" borderId="7" xfId="0" applyFont="1" applyFill="1" applyBorder="1" applyAlignment="1" applyProtection="1">
      <alignment horizontal="center" vertical="center"/>
      <protection locked="0"/>
    </xf>
    <xf numFmtId="0" fontId="11" fillId="9" borderId="8" xfId="0" applyFont="1" applyFill="1" applyBorder="1" applyAlignment="1" applyProtection="1">
      <alignment horizontal="center" vertical="center"/>
      <protection locked="0"/>
    </xf>
    <xf numFmtId="0" fontId="11" fillId="10" borderId="41" xfId="0" applyFont="1" applyFill="1" applyBorder="1" applyAlignment="1" applyProtection="1">
      <alignment horizontal="center" vertical="center" wrapText="1"/>
      <protection locked="0"/>
    </xf>
    <xf numFmtId="0" fontId="11" fillId="17" borderId="9" xfId="0" applyFont="1" applyFill="1" applyBorder="1" applyAlignment="1" applyProtection="1">
      <alignment horizontal="center" vertical="center" wrapText="1"/>
      <protection locked="0"/>
    </xf>
    <xf numFmtId="0" fontId="11" fillId="17" borderId="11" xfId="0" applyFont="1" applyFill="1" applyBorder="1" applyAlignment="1" applyProtection="1">
      <alignment horizontal="center" vertical="center" wrapText="1"/>
      <protection locked="0"/>
    </xf>
    <xf numFmtId="0" fontId="11" fillId="17" borderId="10" xfId="0" applyFont="1" applyFill="1" applyBorder="1" applyAlignment="1" applyProtection="1">
      <alignment horizontal="center" vertical="center" wrapText="1"/>
      <protection locked="0"/>
    </xf>
    <xf numFmtId="0" fontId="11" fillId="17" borderId="13" xfId="0" applyFont="1" applyFill="1" applyBorder="1" applyAlignment="1" applyProtection="1">
      <alignment horizontal="center" vertical="center" wrapText="1"/>
      <protection locked="0"/>
    </xf>
    <xf numFmtId="0" fontId="11" fillId="17" borderId="17" xfId="0" applyFont="1" applyFill="1" applyBorder="1" applyAlignment="1" applyProtection="1">
      <alignment horizontal="center" vertical="center" wrapText="1"/>
      <protection locked="0"/>
    </xf>
    <xf numFmtId="0" fontId="11" fillId="17" borderId="41" xfId="0" applyFont="1" applyFill="1" applyBorder="1" applyAlignment="1" applyProtection="1">
      <alignment horizontal="center" vertical="center" wrapText="1"/>
      <protection locked="0"/>
    </xf>
    <xf numFmtId="0" fontId="11" fillId="14" borderId="10" xfId="0" applyFont="1" applyFill="1" applyBorder="1" applyAlignment="1" applyProtection="1">
      <alignment horizontal="center" vertical="center" wrapText="1"/>
      <protection locked="0"/>
    </xf>
    <xf numFmtId="0" fontId="11" fillId="14" borderId="13" xfId="0" applyFont="1" applyFill="1" applyBorder="1" applyAlignment="1" applyProtection="1">
      <alignment horizontal="center" vertical="center" wrapText="1"/>
      <protection locked="0"/>
    </xf>
    <xf numFmtId="0" fontId="8" fillId="0" borderId="8" xfId="0" applyFont="1" applyBorder="1" applyAlignment="1" applyProtection="1">
      <alignment horizontal="center"/>
    </xf>
    <xf numFmtId="0" fontId="8" fillId="0" borderId="10" xfId="0" applyFont="1" applyBorder="1" applyAlignment="1" applyProtection="1">
      <alignment horizontal="center"/>
    </xf>
    <xf numFmtId="0" fontId="8" fillId="0" borderId="13" xfId="0" applyFont="1" applyBorder="1" applyAlignment="1" applyProtection="1">
      <alignment horizontal="center"/>
    </xf>
    <xf numFmtId="0" fontId="11" fillId="0" borderId="7" xfId="0" applyFont="1" applyBorder="1" applyAlignment="1" applyProtection="1">
      <alignment horizontal="left" vertical="center"/>
    </xf>
    <xf numFmtId="0" fontId="11" fillId="0" borderId="4" xfId="0" applyFont="1" applyBorder="1" applyAlignment="1" applyProtection="1">
      <alignment horizontal="left" vertical="center"/>
    </xf>
    <xf numFmtId="0" fontId="11" fillId="0" borderId="12" xfId="0" applyFont="1" applyBorder="1" applyAlignment="1" applyProtection="1">
      <alignment horizontal="left" vertical="center"/>
    </xf>
    <xf numFmtId="0" fontId="1" fillId="0" borderId="27" xfId="0" applyFont="1" applyBorder="1" applyAlignment="1">
      <alignment horizontal="center" vertical="center"/>
    </xf>
    <xf numFmtId="0" fontId="1" fillId="0" borderId="35" xfId="0" applyFont="1" applyBorder="1" applyAlignment="1">
      <alignment horizontal="center" vertical="center"/>
    </xf>
    <xf numFmtId="0" fontId="1" fillId="0" borderId="28" xfId="0" applyFont="1" applyBorder="1" applyAlignment="1">
      <alignment horizontal="center" vertical="center"/>
    </xf>
    <xf numFmtId="0" fontId="9" fillId="0" borderId="11" xfId="0" applyFont="1" applyBorder="1" applyAlignment="1">
      <alignment horizontal="left" vertical="center" wrapText="1"/>
    </xf>
    <xf numFmtId="0" fontId="0" fillId="0" borderId="12" xfId="0" applyBorder="1" applyAlignment="1">
      <alignment horizontal="left" vertical="center" wrapText="1"/>
    </xf>
    <xf numFmtId="0" fontId="0" fillId="0" borderId="13" xfId="0" applyBorder="1" applyAlignment="1">
      <alignment horizontal="left" vertical="center" wrapText="1"/>
    </xf>
    <xf numFmtId="0" fontId="8" fillId="0" borderId="6" xfId="0" applyFont="1" applyBorder="1" applyAlignment="1">
      <alignment horizontal="center" vertical="center"/>
    </xf>
    <xf numFmtId="0" fontId="8" fillId="0" borderId="8" xfId="0" applyFont="1" applyBorder="1" applyAlignment="1">
      <alignment horizontal="center" vertical="center"/>
    </xf>
    <xf numFmtId="0" fontId="8" fillId="0" borderId="0" xfId="0" applyFont="1" applyBorder="1" applyAlignment="1">
      <alignment horizontal="center" vertical="center"/>
    </xf>
    <xf numFmtId="0" fontId="8" fillId="0" borderId="11" xfId="0" applyFont="1" applyBorder="1" applyAlignment="1">
      <alignment horizontal="center" vertical="center"/>
    </xf>
    <xf numFmtId="0" fontId="8" fillId="0" borderId="13" xfId="0" applyFont="1" applyBorder="1" applyAlignment="1">
      <alignment horizontal="center" vertical="center"/>
    </xf>
    <xf numFmtId="0" fontId="9" fillId="0" borderId="9" xfId="0" applyFont="1" applyBorder="1" applyAlignment="1">
      <alignment horizontal="left" vertical="center" wrapText="1"/>
    </xf>
    <xf numFmtId="0" fontId="0" fillId="0" borderId="4" xfId="0" applyBorder="1" applyAlignment="1">
      <alignment horizontal="left" vertical="center" wrapText="1"/>
    </xf>
    <xf numFmtId="0" fontId="0" fillId="0" borderId="10" xfId="0" applyBorder="1" applyAlignment="1">
      <alignment horizontal="left" vertical="center" wrapText="1"/>
    </xf>
    <xf numFmtId="0" fontId="9" fillId="0" borderId="6" xfId="0" applyFont="1" applyBorder="1" applyAlignment="1">
      <alignment horizontal="left" vertical="center" wrapText="1"/>
    </xf>
    <xf numFmtId="0" fontId="9" fillId="0" borderId="7" xfId="0" applyFont="1" applyBorder="1" applyAlignment="1">
      <alignment horizontal="left" vertical="center" wrapText="1"/>
    </xf>
    <xf numFmtId="0" fontId="9" fillId="0" borderId="8" xfId="0" applyFont="1" applyBorder="1" applyAlignment="1">
      <alignment horizontal="left" vertical="center" wrapText="1"/>
    </xf>
    <xf numFmtId="0" fontId="11" fillId="0" borderId="27" xfId="0" applyFont="1" applyBorder="1" applyAlignment="1">
      <alignment horizontal="center" vertical="center" wrapText="1"/>
    </xf>
    <xf numFmtId="0" fontId="11" fillId="0" borderId="35" xfId="0" applyFont="1" applyBorder="1" applyAlignment="1">
      <alignment horizontal="center" vertical="center" wrapText="1"/>
    </xf>
    <xf numFmtId="0" fontId="11" fillId="0" borderId="50" xfId="0" applyFont="1" applyBorder="1" applyAlignment="1">
      <alignment horizontal="center" vertical="center" wrapText="1"/>
    </xf>
    <xf numFmtId="0" fontId="11" fillId="0" borderId="51" xfId="0" applyFont="1" applyBorder="1" applyAlignment="1">
      <alignment horizontal="center" vertical="center" wrapText="1"/>
    </xf>
    <xf numFmtId="0" fontId="11" fillId="0" borderId="52" xfId="0" applyFont="1" applyBorder="1" applyAlignment="1">
      <alignment horizontal="center" vertical="center" wrapText="1"/>
    </xf>
    <xf numFmtId="0" fontId="18" fillId="0" borderId="60" xfId="0" applyFont="1" applyBorder="1" applyAlignment="1">
      <alignment horizontal="center" vertical="center" wrapText="1"/>
    </xf>
    <xf numFmtId="0" fontId="18" fillId="0" borderId="0" xfId="0" applyFont="1" applyBorder="1" applyAlignment="1">
      <alignment horizontal="center" vertical="center" wrapText="1"/>
    </xf>
    <xf numFmtId="0" fontId="18" fillId="0" borderId="43" xfId="0" applyFont="1" applyBorder="1" applyAlignment="1">
      <alignment horizontal="center" vertical="center" wrapText="1"/>
    </xf>
    <xf numFmtId="0" fontId="18" fillId="0" borderId="41" xfId="0" applyFont="1" applyBorder="1" applyAlignment="1">
      <alignment horizontal="center" vertical="center" wrapText="1"/>
    </xf>
    <xf numFmtId="0" fontId="18" fillId="0" borderId="42" xfId="0" applyFont="1" applyBorder="1" applyAlignment="1">
      <alignment horizontal="center" vertical="center" wrapText="1"/>
    </xf>
    <xf numFmtId="0" fontId="14" fillId="0" borderId="6" xfId="0" applyFont="1" applyBorder="1" applyAlignment="1">
      <alignment horizontal="center"/>
    </xf>
    <xf numFmtId="0" fontId="14" fillId="0" borderId="8" xfId="0" applyFont="1" applyBorder="1" applyAlignment="1">
      <alignment horizontal="center"/>
    </xf>
    <xf numFmtId="0" fontId="11" fillId="0" borderId="31" xfId="0" applyFont="1" applyBorder="1" applyAlignment="1">
      <alignment horizontal="center" vertical="center" wrapText="1"/>
    </xf>
    <xf numFmtId="0" fontId="11" fillId="0" borderId="34" xfId="0" applyFont="1" applyBorder="1" applyAlignment="1">
      <alignment horizontal="center" vertical="center" wrapText="1"/>
    </xf>
    <xf numFmtId="0" fontId="11" fillId="0" borderId="32" xfId="0" applyFont="1" applyBorder="1" applyAlignment="1">
      <alignment horizontal="center" vertical="center" wrapText="1"/>
    </xf>
    <xf numFmtId="0" fontId="11" fillId="0" borderId="33" xfId="0" applyFont="1" applyBorder="1" applyAlignment="1">
      <alignment horizontal="center" vertical="center" wrapText="1"/>
    </xf>
    <xf numFmtId="0" fontId="11" fillId="0" borderId="29" xfId="0" applyFont="1" applyBorder="1" applyAlignment="1">
      <alignment horizontal="center" vertical="center" wrapText="1"/>
    </xf>
    <xf numFmtId="0" fontId="11" fillId="0" borderId="30" xfId="0" applyFont="1" applyBorder="1" applyAlignment="1">
      <alignment horizontal="center" vertical="center" wrapText="1"/>
    </xf>
    <xf numFmtId="0" fontId="14" fillId="0" borderId="21" xfId="0" applyFont="1" applyBorder="1" applyAlignment="1">
      <alignment horizontal="center"/>
    </xf>
    <xf numFmtId="0" fontId="14" fillId="0" borderId="22" xfId="0" applyFont="1" applyBorder="1" applyAlignment="1">
      <alignment horizontal="center"/>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11"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3" xfId="0" applyFont="1" applyBorder="1" applyAlignment="1">
      <alignment horizontal="center" vertical="center" wrapText="1"/>
    </xf>
    <xf numFmtId="0" fontId="9" fillId="0" borderId="6" xfId="0" applyFont="1" applyBorder="1" applyAlignment="1">
      <alignment horizontal="left" vertical="center"/>
    </xf>
    <xf numFmtId="0" fontId="9" fillId="0" borderId="9" xfId="0" applyFont="1" applyBorder="1" applyAlignment="1">
      <alignment horizontal="left" vertical="center"/>
    </xf>
    <xf numFmtId="0" fontId="11" fillId="0" borderId="6" xfId="0" applyFont="1" applyBorder="1" applyAlignment="1">
      <alignment horizontal="center" vertical="center"/>
    </xf>
    <xf numFmtId="0" fontId="11" fillId="0" borderId="11" xfId="0" applyFont="1" applyBorder="1" applyAlignment="1">
      <alignment horizontal="center" vertical="center"/>
    </xf>
    <xf numFmtId="0" fontId="11" fillId="0" borderId="7" xfId="0" applyFont="1" applyBorder="1" applyAlignment="1">
      <alignment horizontal="center" vertical="center"/>
    </xf>
    <xf numFmtId="0" fontId="11" fillId="0" borderId="23" xfId="0" applyFont="1" applyBorder="1" applyAlignment="1">
      <alignment horizontal="center" vertical="center"/>
    </xf>
    <xf numFmtId="0" fontId="11" fillId="0" borderId="12" xfId="0" applyFont="1" applyBorder="1" applyAlignment="1">
      <alignment horizontal="center" vertical="center"/>
    </xf>
    <xf numFmtId="0" fontId="11" fillId="0" borderId="24" xfId="0" applyFont="1" applyBorder="1" applyAlignment="1">
      <alignment horizontal="center" vertical="center"/>
    </xf>
    <xf numFmtId="0" fontId="8" fillId="0" borderId="9" xfId="0" applyFont="1" applyBorder="1" applyAlignment="1">
      <alignment vertical="center" wrapText="1"/>
    </xf>
    <xf numFmtId="0" fontId="8" fillId="0" borderId="4" xfId="0" applyFont="1" applyBorder="1" applyAlignment="1">
      <alignment vertical="center" wrapText="1"/>
    </xf>
    <xf numFmtId="0" fontId="8" fillId="0" borderId="10" xfId="0" applyFont="1" applyBorder="1" applyAlignment="1">
      <alignment vertical="center" wrapText="1"/>
    </xf>
    <xf numFmtId="0" fontId="8" fillId="0" borderId="53" xfId="0" applyFont="1" applyBorder="1" applyAlignment="1">
      <alignment vertical="center" wrapText="1"/>
    </xf>
    <xf numFmtId="0" fontId="8" fillId="0" borderId="54" xfId="0" applyFont="1" applyBorder="1" applyAlignment="1">
      <alignment vertical="center" wrapText="1"/>
    </xf>
    <xf numFmtId="0" fontId="8" fillId="0" borderId="62" xfId="0" applyFont="1" applyBorder="1" applyAlignment="1">
      <alignment vertical="center" wrapText="1"/>
    </xf>
    <xf numFmtId="0" fontId="17" fillId="0" borderId="27" xfId="0" applyFont="1" applyBorder="1" applyAlignment="1">
      <alignment horizontal="left" vertical="center"/>
    </xf>
    <xf numFmtId="0" fontId="17" fillId="0" borderId="35" xfId="0" applyFont="1" applyBorder="1" applyAlignment="1">
      <alignment horizontal="left" vertical="center"/>
    </xf>
    <xf numFmtId="0" fontId="17" fillId="0" borderId="28" xfId="0" applyFont="1" applyBorder="1" applyAlignment="1">
      <alignment horizontal="left" vertical="center"/>
    </xf>
    <xf numFmtId="0" fontId="11" fillId="0" borderId="31" xfId="0" applyFont="1" applyBorder="1" applyAlignment="1">
      <alignment horizontal="center" vertical="center"/>
    </xf>
    <xf numFmtId="0" fontId="11" fillId="0" borderId="34" xfId="0" applyFont="1" applyBorder="1" applyAlignment="1">
      <alignment horizontal="center" vertical="center"/>
    </xf>
    <xf numFmtId="0" fontId="11" fillId="0" borderId="32" xfId="0" applyFont="1" applyBorder="1" applyAlignment="1">
      <alignment horizontal="center" vertical="center"/>
    </xf>
    <xf numFmtId="0" fontId="11" fillId="0" borderId="33" xfId="0" applyFont="1" applyBorder="1" applyAlignment="1">
      <alignment horizontal="center" vertical="center"/>
    </xf>
    <xf numFmtId="0" fontId="11" fillId="0" borderId="29" xfId="0" applyFont="1" applyBorder="1" applyAlignment="1">
      <alignment horizontal="center" vertical="center"/>
    </xf>
    <xf numFmtId="0" fontId="11" fillId="0" borderId="30" xfId="0" applyFont="1" applyBorder="1" applyAlignment="1">
      <alignment horizontal="center" vertical="center"/>
    </xf>
    <xf numFmtId="0" fontId="14" fillId="0" borderId="60" xfId="0" applyFont="1" applyBorder="1" applyAlignment="1">
      <alignment horizontal="center" vertical="center"/>
    </xf>
    <xf numFmtId="0" fontId="14" fillId="0" borderId="0" xfId="0" applyFont="1" applyBorder="1" applyAlignment="1">
      <alignment horizontal="center" vertical="center"/>
    </xf>
    <xf numFmtId="0" fontId="14" fillId="0" borderId="61" xfId="0" applyFont="1" applyBorder="1" applyAlignment="1">
      <alignment horizontal="center" vertical="center"/>
    </xf>
    <xf numFmtId="0" fontId="14" fillId="0" borderId="33" xfId="0" applyFont="1" applyBorder="1" applyAlignment="1">
      <alignment horizontal="center" vertical="center"/>
    </xf>
    <xf numFmtId="0" fontId="14" fillId="0" borderId="29" xfId="0" applyFont="1" applyBorder="1" applyAlignment="1">
      <alignment horizontal="center" vertical="center"/>
    </xf>
    <xf numFmtId="0" fontId="14" fillId="0" borderId="30" xfId="0" applyFont="1" applyBorder="1" applyAlignment="1">
      <alignment horizontal="center" vertical="center"/>
    </xf>
    <xf numFmtId="0" fontId="8" fillId="0" borderId="31" xfId="0" applyFont="1" applyBorder="1" applyAlignment="1">
      <alignment vertical="center" wrapText="1"/>
    </xf>
    <xf numFmtId="0" fontId="8" fillId="0" borderId="34" xfId="0" applyFont="1" applyBorder="1" applyAlignment="1">
      <alignment vertical="center" wrapText="1"/>
    </xf>
    <xf numFmtId="0" fontId="8" fillId="0" borderId="32" xfId="0" applyFont="1" applyBorder="1" applyAlignment="1">
      <alignment vertical="center" wrapText="1"/>
    </xf>
    <xf numFmtId="0" fontId="8" fillId="0" borderId="58" xfId="0" applyFont="1" applyBorder="1" applyAlignment="1">
      <alignment vertical="center" wrapText="1"/>
    </xf>
    <xf numFmtId="0" fontId="8" fillId="0" borderId="15" xfId="0" applyFont="1" applyBorder="1" applyAlignment="1">
      <alignment vertical="center" wrapText="1"/>
    </xf>
    <xf numFmtId="0" fontId="8" fillId="0" borderId="59" xfId="0" applyFont="1" applyBorder="1" applyAlignment="1">
      <alignment vertical="center" wrapText="1"/>
    </xf>
    <xf numFmtId="0" fontId="17" fillId="0" borderId="27" xfId="0" applyFont="1" applyBorder="1" applyAlignment="1">
      <alignment horizontal="left" vertical="center" wrapText="1"/>
    </xf>
    <xf numFmtId="0" fontId="17" fillId="0" borderId="35" xfId="0" applyFont="1" applyBorder="1" applyAlignment="1">
      <alignment horizontal="left" vertical="center" wrapText="1"/>
    </xf>
    <xf numFmtId="0" fontId="17" fillId="0" borderId="28" xfId="0" applyFont="1" applyBorder="1" applyAlignment="1">
      <alignment horizontal="left" vertical="center" wrapText="1"/>
    </xf>
    <xf numFmtId="0" fontId="18" fillId="0" borderId="11" xfId="0" applyFont="1" applyBorder="1" applyAlignment="1">
      <alignment horizontal="center" vertical="center" wrapText="1"/>
    </xf>
    <xf numFmtId="0" fontId="18" fillId="0" borderId="12" xfId="0" applyFont="1" applyBorder="1" applyAlignment="1">
      <alignment horizontal="center" vertical="center" wrapText="1"/>
    </xf>
    <xf numFmtId="0" fontId="18" fillId="0" borderId="13" xfId="0" applyFont="1" applyBorder="1" applyAlignment="1">
      <alignment horizontal="center" vertical="center" wrapText="1"/>
    </xf>
    <xf numFmtId="0" fontId="8" fillId="0" borderId="11" xfId="0" applyFont="1" applyBorder="1" applyAlignment="1">
      <alignment vertical="center"/>
    </xf>
    <xf numFmtId="0" fontId="8" fillId="0" borderId="12" xfId="0" applyFont="1" applyBorder="1" applyAlignment="1">
      <alignment vertical="center"/>
    </xf>
    <xf numFmtId="0" fontId="8" fillId="0" borderId="13" xfId="0" applyFont="1" applyBorder="1" applyAlignment="1">
      <alignment vertical="center"/>
    </xf>
    <xf numFmtId="0" fontId="8" fillId="0" borderId="6" xfId="0" applyFont="1" applyBorder="1" applyAlignment="1">
      <alignment horizontal="left" vertical="center" wrapText="1"/>
    </xf>
    <xf numFmtId="0" fontId="8" fillId="0" borderId="7" xfId="0" applyFont="1" applyBorder="1" applyAlignment="1">
      <alignment horizontal="left" vertical="center" wrapText="1"/>
    </xf>
    <xf numFmtId="0" fontId="8" fillId="0" borderId="8" xfId="0" applyFont="1" applyBorder="1" applyAlignment="1">
      <alignment horizontal="left" vertical="center" wrapText="1"/>
    </xf>
    <xf numFmtId="0" fontId="8" fillId="0" borderId="9" xfId="0" applyFont="1" applyBorder="1" applyAlignment="1">
      <alignment horizontal="left" vertical="center" wrapText="1"/>
    </xf>
    <xf numFmtId="0" fontId="8" fillId="0" borderId="4" xfId="0" applyFont="1" applyBorder="1" applyAlignment="1">
      <alignment horizontal="left" vertical="center" wrapText="1"/>
    </xf>
    <xf numFmtId="0" fontId="8" fillId="0" borderId="10" xfId="0" applyFont="1" applyBorder="1" applyAlignment="1">
      <alignment horizontal="left" vertical="center" wrapText="1"/>
    </xf>
    <xf numFmtId="0" fontId="8" fillId="0" borderId="9" xfId="0" applyFont="1" applyBorder="1" applyAlignment="1">
      <alignment horizontal="left" vertical="center"/>
    </xf>
    <xf numFmtId="0" fontId="8" fillId="0" borderId="4" xfId="0" applyFont="1" applyBorder="1" applyAlignment="1">
      <alignment horizontal="left" vertical="center"/>
    </xf>
    <xf numFmtId="0" fontId="8" fillId="0" borderId="10" xfId="0" applyFont="1" applyBorder="1" applyAlignment="1">
      <alignment horizontal="left" vertical="center"/>
    </xf>
    <xf numFmtId="0" fontId="8" fillId="0" borderId="11" xfId="0" applyFont="1" applyBorder="1" applyAlignment="1">
      <alignment horizontal="left" vertical="center"/>
    </xf>
    <xf numFmtId="0" fontId="8" fillId="0" borderId="12" xfId="0" applyFont="1" applyBorder="1" applyAlignment="1">
      <alignment horizontal="left" vertical="center"/>
    </xf>
    <xf numFmtId="0" fontId="8" fillId="0" borderId="13" xfId="0" applyFont="1" applyBorder="1" applyAlignment="1">
      <alignment horizontal="left" vertical="center"/>
    </xf>
    <xf numFmtId="0" fontId="14" fillId="0" borderId="27" xfId="0" applyFont="1" applyBorder="1" applyAlignment="1">
      <alignment horizontal="center" vertical="center"/>
    </xf>
    <xf numFmtId="0" fontId="14" fillId="0" borderId="35" xfId="0" applyFont="1" applyBorder="1" applyAlignment="1">
      <alignment horizontal="center" vertical="center"/>
    </xf>
    <xf numFmtId="0" fontId="14" fillId="0" borderId="28" xfId="0" applyFont="1" applyBorder="1" applyAlignment="1">
      <alignment horizontal="center" vertical="center"/>
    </xf>
    <xf numFmtId="0" fontId="11" fillId="0" borderId="28" xfId="0" applyFont="1" applyBorder="1" applyAlignment="1">
      <alignment horizontal="center" vertical="center" wrapText="1"/>
    </xf>
    <xf numFmtId="0" fontId="18" fillId="0" borderId="27" xfId="0" applyFont="1" applyBorder="1" applyAlignment="1">
      <alignment horizontal="center" vertical="center" wrapText="1"/>
    </xf>
    <xf numFmtId="0" fontId="18" fillId="0" borderId="35" xfId="0" applyFont="1" applyBorder="1" applyAlignment="1">
      <alignment horizontal="center" vertical="center" wrapText="1"/>
    </xf>
    <xf numFmtId="0" fontId="18" fillId="0" borderId="28" xfId="0" applyFont="1" applyBorder="1" applyAlignment="1">
      <alignment horizontal="center" vertical="center" wrapText="1"/>
    </xf>
    <xf numFmtId="0" fontId="8" fillId="0" borderId="58" xfId="0" applyFont="1" applyBorder="1" applyAlignment="1">
      <alignment horizontal="left" vertical="center" wrapText="1"/>
    </xf>
    <xf numFmtId="0" fontId="8" fillId="0" borderId="15" xfId="0" applyFont="1" applyBorder="1" applyAlignment="1">
      <alignment horizontal="left" vertical="center" wrapText="1"/>
    </xf>
    <xf numFmtId="0" fontId="8" fillId="0" borderId="59" xfId="0" applyFont="1" applyBorder="1" applyAlignment="1">
      <alignment horizontal="left" vertical="center" wrapText="1"/>
    </xf>
    <xf numFmtId="0" fontId="8" fillId="0" borderId="53" xfId="0" applyFont="1" applyBorder="1" applyAlignment="1">
      <alignment horizontal="left" vertical="center" wrapText="1"/>
    </xf>
    <xf numFmtId="0" fontId="8" fillId="0" borderId="54" xfId="0" applyFont="1" applyBorder="1" applyAlignment="1">
      <alignment horizontal="left" vertical="center" wrapText="1"/>
    </xf>
    <xf numFmtId="0" fontId="8" fillId="0" borderId="62" xfId="0" applyFont="1" applyBorder="1" applyAlignment="1">
      <alignment horizontal="left" vertical="center" wrapText="1"/>
    </xf>
    <xf numFmtId="0" fontId="8" fillId="0" borderId="31" xfId="0" applyFont="1" applyBorder="1" applyAlignment="1">
      <alignment horizontal="left" vertical="center" wrapText="1"/>
    </xf>
    <xf numFmtId="0" fontId="8" fillId="0" borderId="34" xfId="0" applyFont="1" applyBorder="1" applyAlignment="1">
      <alignment horizontal="left" vertical="center" wrapText="1"/>
    </xf>
    <xf numFmtId="0" fontId="8" fillId="0" borderId="32" xfId="0" applyFont="1" applyBorder="1" applyAlignment="1">
      <alignment horizontal="left" vertical="center" wrapText="1"/>
    </xf>
    <xf numFmtId="0" fontId="8" fillId="0" borderId="56" xfId="0" applyFont="1" applyBorder="1" applyAlignment="1">
      <alignment horizontal="left" vertical="center" wrapText="1"/>
    </xf>
    <xf numFmtId="0" fontId="8" fillId="0" borderId="1" xfId="0" applyFont="1" applyBorder="1" applyAlignment="1">
      <alignment horizontal="left" vertical="center" wrapText="1"/>
    </xf>
    <xf numFmtId="0" fontId="8" fillId="0" borderId="57" xfId="0" applyFont="1" applyBorder="1" applyAlignment="1">
      <alignment horizontal="left" vertical="center" wrapText="1"/>
    </xf>
  </cellXfs>
  <cellStyles count="5">
    <cellStyle name="Normal" xfId="0" builtinId="0"/>
    <cellStyle name="Normal 2" xfId="1"/>
    <cellStyle name="Normal 3" xfId="2"/>
    <cellStyle name="Normal 4" xfId="3"/>
    <cellStyle name="Porcentaje" xfId="4" builtinId="5"/>
  </cellStyles>
  <dxfs count="60">
    <dxf>
      <font>
        <condense val="0"/>
        <extend val="0"/>
        <color rgb="FF006100"/>
      </font>
      <fill>
        <patternFill>
          <bgColor rgb="FFC6EFCE"/>
        </patternFill>
      </fill>
    </dxf>
    <dxf>
      <fill>
        <patternFill>
          <bgColor rgb="FFFFFF00"/>
        </patternFill>
      </fill>
    </dxf>
    <dxf>
      <fill>
        <patternFill>
          <bgColor theme="9" tint="-0.24994659260841701"/>
        </patternFill>
      </fill>
    </dxf>
    <dxf>
      <fill>
        <patternFill>
          <bgColor rgb="FFFF0000"/>
        </patternFill>
      </fill>
    </dxf>
    <dxf>
      <fill>
        <patternFill>
          <fgColor rgb="FFFFC000"/>
        </patternFill>
      </fill>
    </dxf>
    <dxf>
      <font>
        <color auto="1"/>
      </font>
      <fill>
        <patternFill>
          <bgColor rgb="FF00B050"/>
        </patternFill>
      </fill>
    </dxf>
    <dxf>
      <fill>
        <patternFill>
          <bgColor rgb="FFFFFF00"/>
        </patternFill>
      </fill>
    </dxf>
    <dxf>
      <font>
        <color theme="1"/>
      </font>
      <fill>
        <patternFill>
          <bgColor rgb="FFFF6600"/>
        </patternFill>
      </fill>
    </dxf>
    <dxf>
      <fill>
        <patternFill>
          <bgColor rgb="FFFF0000"/>
        </patternFill>
      </fill>
    </dxf>
    <dxf>
      <fill>
        <patternFill>
          <fgColor rgb="FFFFC000"/>
        </patternFill>
      </fill>
    </dxf>
    <dxf>
      <font>
        <condense val="0"/>
        <extend val="0"/>
        <color rgb="FF006100"/>
      </font>
      <fill>
        <patternFill>
          <bgColor rgb="FFC6EFCE"/>
        </patternFill>
      </fill>
    </dxf>
    <dxf>
      <fill>
        <patternFill>
          <bgColor rgb="FFFFFF00"/>
        </patternFill>
      </fill>
    </dxf>
    <dxf>
      <fill>
        <patternFill>
          <bgColor theme="9" tint="-0.24994659260841701"/>
        </patternFill>
      </fill>
    </dxf>
    <dxf>
      <fill>
        <patternFill>
          <bgColor rgb="FFFF0000"/>
        </patternFill>
      </fill>
    </dxf>
    <dxf>
      <fill>
        <patternFill>
          <fgColor rgb="FFFFC000"/>
        </patternFill>
      </fill>
    </dxf>
    <dxf>
      <font>
        <color auto="1"/>
      </font>
      <fill>
        <patternFill>
          <bgColor rgb="FF00B050"/>
        </patternFill>
      </fill>
    </dxf>
    <dxf>
      <fill>
        <patternFill>
          <bgColor rgb="FFFFFF00"/>
        </patternFill>
      </fill>
    </dxf>
    <dxf>
      <font>
        <color theme="1"/>
      </font>
      <fill>
        <patternFill>
          <bgColor rgb="FFFF6600"/>
        </patternFill>
      </fill>
    </dxf>
    <dxf>
      <fill>
        <patternFill>
          <bgColor rgb="FFFF0000"/>
        </patternFill>
      </fill>
    </dxf>
    <dxf>
      <fill>
        <patternFill>
          <fgColor rgb="FFFFC000"/>
        </patternFill>
      </fill>
    </dxf>
    <dxf>
      <font>
        <condense val="0"/>
        <extend val="0"/>
        <color rgb="FF006100"/>
      </font>
      <fill>
        <patternFill>
          <bgColor rgb="FFC6EFCE"/>
        </patternFill>
      </fill>
    </dxf>
    <dxf>
      <fill>
        <patternFill>
          <bgColor rgb="FFFFFF00"/>
        </patternFill>
      </fill>
    </dxf>
    <dxf>
      <fill>
        <patternFill>
          <bgColor theme="9" tint="-0.24994659260841701"/>
        </patternFill>
      </fill>
    </dxf>
    <dxf>
      <fill>
        <patternFill>
          <bgColor rgb="FFFF0000"/>
        </patternFill>
      </fill>
    </dxf>
    <dxf>
      <fill>
        <patternFill>
          <fgColor rgb="FFFFC000"/>
        </patternFill>
      </fill>
    </dxf>
    <dxf>
      <font>
        <color auto="1"/>
      </font>
      <fill>
        <patternFill>
          <bgColor rgb="FF00B050"/>
        </patternFill>
      </fill>
    </dxf>
    <dxf>
      <fill>
        <patternFill>
          <bgColor rgb="FFFFFF00"/>
        </patternFill>
      </fill>
    </dxf>
    <dxf>
      <font>
        <color theme="1"/>
      </font>
      <fill>
        <patternFill>
          <bgColor rgb="FFFF6600"/>
        </patternFill>
      </fill>
    </dxf>
    <dxf>
      <fill>
        <patternFill>
          <bgColor rgb="FFFF0000"/>
        </patternFill>
      </fill>
    </dxf>
    <dxf>
      <fill>
        <patternFill>
          <fgColor rgb="FFFFC000"/>
        </patternFill>
      </fill>
    </dxf>
    <dxf>
      <font>
        <condense val="0"/>
        <extend val="0"/>
        <color rgb="FF006100"/>
      </font>
      <fill>
        <patternFill>
          <bgColor rgb="FFC6EFCE"/>
        </patternFill>
      </fill>
    </dxf>
    <dxf>
      <fill>
        <patternFill>
          <bgColor rgb="FFFFFF00"/>
        </patternFill>
      </fill>
    </dxf>
    <dxf>
      <fill>
        <patternFill>
          <bgColor theme="9" tint="-0.24994659260841701"/>
        </patternFill>
      </fill>
    </dxf>
    <dxf>
      <fill>
        <patternFill>
          <bgColor rgb="FFFF0000"/>
        </patternFill>
      </fill>
    </dxf>
    <dxf>
      <fill>
        <patternFill>
          <fgColor rgb="FFFFC000"/>
        </patternFill>
      </fill>
    </dxf>
    <dxf>
      <font>
        <color auto="1"/>
      </font>
      <fill>
        <patternFill>
          <bgColor rgb="FF00B050"/>
        </patternFill>
      </fill>
    </dxf>
    <dxf>
      <fill>
        <patternFill>
          <bgColor rgb="FFFFFF00"/>
        </patternFill>
      </fill>
    </dxf>
    <dxf>
      <font>
        <color theme="1"/>
      </font>
      <fill>
        <patternFill>
          <bgColor rgb="FFFF6600"/>
        </patternFill>
      </fill>
    </dxf>
    <dxf>
      <fill>
        <patternFill>
          <bgColor rgb="FFFF0000"/>
        </patternFill>
      </fill>
    </dxf>
    <dxf>
      <fill>
        <patternFill>
          <fgColor rgb="FFFFC000"/>
        </patternFill>
      </fill>
    </dxf>
    <dxf>
      <font>
        <condense val="0"/>
        <extend val="0"/>
        <color rgb="FF006100"/>
      </font>
      <fill>
        <patternFill>
          <bgColor rgb="FFC6EFCE"/>
        </patternFill>
      </fill>
    </dxf>
    <dxf>
      <fill>
        <patternFill>
          <bgColor rgb="FFFFFF00"/>
        </patternFill>
      </fill>
    </dxf>
    <dxf>
      <fill>
        <patternFill>
          <bgColor theme="9" tint="-0.24994659260841701"/>
        </patternFill>
      </fill>
    </dxf>
    <dxf>
      <fill>
        <patternFill>
          <bgColor rgb="FFFF0000"/>
        </patternFill>
      </fill>
    </dxf>
    <dxf>
      <fill>
        <patternFill>
          <fgColor rgb="FFFFC000"/>
        </patternFill>
      </fill>
    </dxf>
    <dxf>
      <font>
        <color auto="1"/>
      </font>
      <fill>
        <patternFill>
          <bgColor rgb="FF00B050"/>
        </patternFill>
      </fill>
    </dxf>
    <dxf>
      <fill>
        <patternFill>
          <bgColor rgb="FFFFFF00"/>
        </patternFill>
      </fill>
    </dxf>
    <dxf>
      <font>
        <color theme="1"/>
      </font>
      <fill>
        <patternFill>
          <bgColor rgb="FFFF6600"/>
        </patternFill>
      </fill>
    </dxf>
    <dxf>
      <fill>
        <patternFill>
          <bgColor rgb="FFFF0000"/>
        </patternFill>
      </fill>
    </dxf>
    <dxf>
      <fill>
        <patternFill>
          <fgColor rgb="FFFFC000"/>
        </patternFill>
      </fill>
    </dxf>
    <dxf>
      <font>
        <condense val="0"/>
        <extend val="0"/>
        <color rgb="FF006100"/>
      </font>
      <fill>
        <patternFill>
          <bgColor rgb="FFC6EFCE"/>
        </patternFill>
      </fill>
    </dxf>
    <dxf>
      <fill>
        <patternFill>
          <bgColor rgb="FFFFFF00"/>
        </patternFill>
      </fill>
    </dxf>
    <dxf>
      <fill>
        <patternFill>
          <bgColor theme="9" tint="-0.24994659260841701"/>
        </patternFill>
      </fill>
    </dxf>
    <dxf>
      <fill>
        <patternFill>
          <bgColor rgb="FFFF0000"/>
        </patternFill>
      </fill>
    </dxf>
    <dxf>
      <fill>
        <patternFill>
          <fgColor rgb="FFFFC000"/>
        </patternFill>
      </fill>
    </dxf>
    <dxf>
      <font>
        <color auto="1"/>
      </font>
      <fill>
        <patternFill>
          <bgColor rgb="FF00B050"/>
        </patternFill>
      </fill>
    </dxf>
    <dxf>
      <fill>
        <patternFill>
          <bgColor rgb="FFFFFF00"/>
        </patternFill>
      </fill>
    </dxf>
    <dxf>
      <font>
        <color theme="1"/>
      </font>
      <fill>
        <patternFill>
          <bgColor rgb="FFFF6600"/>
        </patternFill>
      </fill>
    </dxf>
    <dxf>
      <fill>
        <patternFill>
          <bgColor rgb="FFFF0000"/>
        </patternFill>
      </fill>
    </dxf>
    <dxf>
      <fill>
        <patternFill>
          <fgColor rgb="FFFFC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201706</xdr:colOff>
      <xdr:row>1</xdr:row>
      <xdr:rowOff>33618</xdr:rowOff>
    </xdr:from>
    <xdr:to>
      <xdr:col>1</xdr:col>
      <xdr:colOff>717177</xdr:colOff>
      <xdr:row>1</xdr:row>
      <xdr:rowOff>450477</xdr:rowOff>
    </xdr:to>
    <xdr:pic>
      <xdr:nvPicPr>
        <xdr:cNvPr id="2" name="0 Imagen"/>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1706" y="201706"/>
          <a:ext cx="806824" cy="416859"/>
        </a:xfrm>
        <a:prstGeom prst="rect">
          <a:avLst/>
        </a:prstGeom>
      </xdr:spPr>
    </xdr:pic>
    <xdr:clientData/>
  </xdr:twoCellAnchor>
  <xdr:twoCellAnchor editAs="oneCell">
    <xdr:from>
      <xdr:col>6</xdr:col>
      <xdr:colOff>470647</xdr:colOff>
      <xdr:row>0</xdr:row>
      <xdr:rowOff>156882</xdr:rowOff>
    </xdr:from>
    <xdr:to>
      <xdr:col>6</xdr:col>
      <xdr:colOff>1100340</xdr:colOff>
      <xdr:row>2</xdr:row>
      <xdr:rowOff>12401</xdr:rowOff>
    </xdr:to>
    <xdr:pic>
      <xdr:nvPicPr>
        <xdr:cNvPr id="3" name="2 Imagen" descr="C:\Users\john.garcia\Desktop\2020-01-08.png"/>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925235" y="156882"/>
          <a:ext cx="629693" cy="50546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40</xdr:col>
      <xdr:colOff>582706</xdr:colOff>
      <xdr:row>0</xdr:row>
      <xdr:rowOff>56029</xdr:rowOff>
    </xdr:from>
    <xdr:to>
      <xdr:col>40</xdr:col>
      <xdr:colOff>1291403</xdr:colOff>
      <xdr:row>3</xdr:row>
      <xdr:rowOff>132304</xdr:rowOff>
    </xdr:to>
    <xdr:pic>
      <xdr:nvPicPr>
        <xdr:cNvPr id="3" name="2 Imagen" descr="C:\Users\john.garcia\Desktop\2020-01-08.png"/>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023735" y="56029"/>
          <a:ext cx="708697" cy="614157"/>
        </a:xfrm>
        <a:prstGeom prst="rect">
          <a:avLst/>
        </a:prstGeom>
        <a:noFill/>
        <a:ln>
          <a:noFill/>
        </a:ln>
      </xdr:spPr>
    </xdr:pic>
    <xdr:clientData/>
  </xdr:twoCellAnchor>
  <xdr:twoCellAnchor editAs="oneCell">
    <xdr:from>
      <xdr:col>21</xdr:col>
      <xdr:colOff>78442</xdr:colOff>
      <xdr:row>0</xdr:row>
      <xdr:rowOff>56030</xdr:rowOff>
    </xdr:from>
    <xdr:to>
      <xdr:col>21</xdr:col>
      <xdr:colOff>787139</xdr:colOff>
      <xdr:row>3</xdr:row>
      <xdr:rowOff>132305</xdr:rowOff>
    </xdr:to>
    <xdr:pic>
      <xdr:nvPicPr>
        <xdr:cNvPr id="4" name="3 Imagen" descr="C:\Users\john.garcia\Desktop\2020-01-08.png"/>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326971" y="56030"/>
          <a:ext cx="708697" cy="614157"/>
        </a:xfrm>
        <a:prstGeom prst="rect">
          <a:avLst/>
        </a:prstGeom>
        <a:noFill/>
        <a:ln>
          <a:noFill/>
        </a:ln>
      </xdr:spPr>
    </xdr:pic>
    <xdr:clientData/>
  </xdr:twoCellAnchor>
  <xdr:twoCellAnchor editAs="oneCell">
    <xdr:from>
      <xdr:col>0</xdr:col>
      <xdr:colOff>465666</xdr:colOff>
      <xdr:row>0</xdr:row>
      <xdr:rowOff>52917</xdr:rowOff>
    </xdr:from>
    <xdr:to>
      <xdr:col>0</xdr:col>
      <xdr:colOff>1284816</xdr:colOff>
      <xdr:row>3</xdr:row>
      <xdr:rowOff>134832</xdr:rowOff>
    </xdr:to>
    <xdr:pic>
      <xdr:nvPicPr>
        <xdr:cNvPr id="6" name="5 Imagen"/>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465666" y="52917"/>
          <a:ext cx="819150" cy="621665"/>
        </a:xfrm>
        <a:prstGeom prst="rect">
          <a:avLst/>
        </a:prstGeom>
      </xdr:spPr>
    </xdr:pic>
    <xdr:clientData/>
  </xdr:twoCellAnchor>
  <xdr:twoCellAnchor editAs="oneCell">
    <xdr:from>
      <xdr:col>22</xdr:col>
      <xdr:colOff>507998</xdr:colOff>
      <xdr:row>0</xdr:row>
      <xdr:rowOff>63500</xdr:rowOff>
    </xdr:from>
    <xdr:to>
      <xdr:col>24</xdr:col>
      <xdr:colOff>416981</xdr:colOff>
      <xdr:row>3</xdr:row>
      <xdr:rowOff>145415</xdr:rowOff>
    </xdr:to>
    <xdr:pic>
      <xdr:nvPicPr>
        <xdr:cNvPr id="7" name="6 Imagen"/>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8362081" y="63500"/>
          <a:ext cx="819150" cy="62166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16</xdr:col>
      <xdr:colOff>224118</xdr:colOff>
      <xdr:row>1</xdr:row>
      <xdr:rowOff>33616</xdr:rowOff>
    </xdr:from>
    <xdr:to>
      <xdr:col>16</xdr:col>
      <xdr:colOff>932815</xdr:colOff>
      <xdr:row>1</xdr:row>
      <xdr:rowOff>647773</xdr:rowOff>
    </xdr:to>
    <xdr:pic>
      <xdr:nvPicPr>
        <xdr:cNvPr id="4" name="3 Imagen" descr="C:\Users\john.garcia\Desktop\2020-01-08.png"/>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473647" y="235322"/>
          <a:ext cx="708697" cy="614157"/>
        </a:xfrm>
        <a:prstGeom prst="rect">
          <a:avLst/>
        </a:prstGeom>
        <a:noFill/>
        <a:ln>
          <a:noFill/>
        </a:ln>
      </xdr:spPr>
    </xdr:pic>
    <xdr:clientData/>
  </xdr:twoCellAnchor>
  <xdr:twoCellAnchor editAs="oneCell">
    <xdr:from>
      <xdr:col>1</xdr:col>
      <xdr:colOff>78444</xdr:colOff>
      <xdr:row>1</xdr:row>
      <xdr:rowOff>44823</xdr:rowOff>
    </xdr:from>
    <xdr:to>
      <xdr:col>1</xdr:col>
      <xdr:colOff>897594</xdr:colOff>
      <xdr:row>1</xdr:row>
      <xdr:rowOff>666488</xdr:rowOff>
    </xdr:to>
    <xdr:pic>
      <xdr:nvPicPr>
        <xdr:cNvPr id="5" name="4 Imagen"/>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515473" y="246529"/>
          <a:ext cx="819150" cy="62166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11</xdr:col>
      <xdr:colOff>347383</xdr:colOff>
      <xdr:row>1</xdr:row>
      <xdr:rowOff>22412</xdr:rowOff>
    </xdr:from>
    <xdr:to>
      <xdr:col>11</xdr:col>
      <xdr:colOff>1056080</xdr:colOff>
      <xdr:row>1</xdr:row>
      <xdr:rowOff>636569</xdr:rowOff>
    </xdr:to>
    <xdr:pic>
      <xdr:nvPicPr>
        <xdr:cNvPr id="3" name="2 Imagen" descr="C:\Users\john.garcia\Desktop\2020-01-08.png"/>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439030" y="156883"/>
          <a:ext cx="708697" cy="614157"/>
        </a:xfrm>
        <a:prstGeom prst="rect">
          <a:avLst/>
        </a:prstGeom>
        <a:noFill/>
        <a:ln>
          <a:noFill/>
        </a:ln>
      </xdr:spPr>
    </xdr:pic>
    <xdr:clientData/>
  </xdr:twoCellAnchor>
  <xdr:twoCellAnchor editAs="oneCell">
    <xdr:from>
      <xdr:col>0</xdr:col>
      <xdr:colOff>212910</xdr:colOff>
      <xdr:row>1</xdr:row>
      <xdr:rowOff>33618</xdr:rowOff>
    </xdr:from>
    <xdr:to>
      <xdr:col>0</xdr:col>
      <xdr:colOff>1032060</xdr:colOff>
      <xdr:row>1</xdr:row>
      <xdr:rowOff>655283</xdr:rowOff>
    </xdr:to>
    <xdr:pic>
      <xdr:nvPicPr>
        <xdr:cNvPr id="4" name="3 Imagen"/>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12910" y="168089"/>
          <a:ext cx="819150" cy="62166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EPLE-FT-026%20MATRIZ%20RIESGOS%20DE%20CORRUPCIO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sheetName val="Listas"/>
      <sheetName val="DEFINICIÓN"/>
      <sheetName val="ZONA DE RIESGO"/>
    </sheetNames>
    <sheetDataSet>
      <sheetData sheetId="0"/>
      <sheetData sheetId="1">
        <row r="6">
          <cell r="B6" t="str">
            <v>Estratégico</v>
          </cell>
          <cell r="H6" t="str">
            <v>Preventivo</v>
          </cell>
          <cell r="I6" t="str">
            <v>Si</v>
          </cell>
        </row>
        <row r="7">
          <cell r="B7" t="str">
            <v>Misional</v>
          </cell>
          <cell r="H7" t="str">
            <v>Correctivo</v>
          </cell>
          <cell r="I7" t="str">
            <v>No</v>
          </cell>
        </row>
        <row r="8">
          <cell r="B8" t="str">
            <v>Apoyo</v>
          </cell>
          <cell r="H8" t="str">
            <v>Detectivo</v>
          </cell>
        </row>
        <row r="9">
          <cell r="B9" t="str">
            <v>Control, Seguimiento y Evaluación</v>
          </cell>
        </row>
      </sheetData>
      <sheetData sheetId="2"/>
      <sheetData sheetId="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23"/>
  <sheetViews>
    <sheetView zoomScale="85" zoomScaleNormal="85" workbookViewId="0">
      <selection activeCell="F9" sqref="F9"/>
    </sheetView>
  </sheetViews>
  <sheetFormatPr baseColWidth="10" defaultColWidth="9.85546875" defaultRowHeight="13.5" customHeight="1" x14ac:dyDescent="0.2"/>
  <cols>
    <col min="1" max="1" width="4.28515625" style="1" customWidth="1"/>
    <col min="2" max="2" width="19.140625" style="1" customWidth="1"/>
    <col min="3" max="7" width="18.28515625" style="1" customWidth="1"/>
    <col min="8" max="16384" width="9.85546875" style="1"/>
  </cols>
  <sheetData>
    <row r="2" spans="1:8" ht="37.5" customHeight="1" x14ac:dyDescent="0.2">
      <c r="A2" s="170" t="s">
        <v>202</v>
      </c>
      <c r="B2" s="170"/>
      <c r="C2" s="170"/>
      <c r="D2" s="170"/>
      <c r="E2" s="170"/>
      <c r="F2" s="170"/>
      <c r="G2" s="170"/>
    </row>
    <row r="3" spans="1:8" ht="8.25" customHeight="1" x14ac:dyDescent="0.2"/>
    <row r="4" spans="1:8" ht="13.5" customHeight="1" x14ac:dyDescent="0.2">
      <c r="E4" s="178" t="s">
        <v>71</v>
      </c>
      <c r="F4" s="178"/>
      <c r="G4" s="178"/>
    </row>
    <row r="5" spans="1:8" ht="6" customHeight="1" x14ac:dyDescent="0.2">
      <c r="D5" s="2"/>
      <c r="E5" s="3"/>
      <c r="F5" s="3"/>
      <c r="G5" s="3"/>
      <c r="H5" s="4"/>
    </row>
    <row r="6" spans="1:8" ht="6" customHeight="1" thickBot="1" x14ac:dyDescent="0.25">
      <c r="E6" s="3"/>
      <c r="F6" s="3"/>
      <c r="G6" s="3"/>
    </row>
    <row r="7" spans="1:8" ht="20.25" customHeight="1" x14ac:dyDescent="0.2">
      <c r="A7" s="179" t="s">
        <v>3</v>
      </c>
      <c r="B7" s="5" t="s">
        <v>4</v>
      </c>
      <c r="C7" s="6">
        <v>5</v>
      </c>
      <c r="D7" s="7">
        <v>10</v>
      </c>
      <c r="E7" s="8">
        <v>15</v>
      </c>
      <c r="F7" s="9">
        <v>20</v>
      </c>
      <c r="G7" s="10">
        <v>25</v>
      </c>
    </row>
    <row r="8" spans="1:8" ht="20.25" customHeight="1" x14ac:dyDescent="0.2">
      <c r="A8" s="179"/>
      <c r="B8" s="5" t="s">
        <v>5</v>
      </c>
      <c r="C8" s="6">
        <v>4</v>
      </c>
      <c r="D8" s="7">
        <v>8</v>
      </c>
      <c r="E8" s="11">
        <v>12</v>
      </c>
      <c r="F8" s="12">
        <v>16</v>
      </c>
      <c r="G8" s="13">
        <v>20</v>
      </c>
    </row>
    <row r="9" spans="1:8" ht="20.25" customHeight="1" x14ac:dyDescent="0.2">
      <c r="A9" s="179"/>
      <c r="B9" s="5" t="s">
        <v>6</v>
      </c>
      <c r="C9" s="6">
        <v>3</v>
      </c>
      <c r="D9" s="14">
        <v>6</v>
      </c>
      <c r="E9" s="11">
        <v>9</v>
      </c>
      <c r="F9" s="15">
        <v>12</v>
      </c>
      <c r="G9" s="13">
        <v>15</v>
      </c>
    </row>
    <row r="10" spans="1:8" ht="20.25" customHeight="1" x14ac:dyDescent="0.2">
      <c r="A10" s="179"/>
      <c r="B10" s="5" t="s">
        <v>7</v>
      </c>
      <c r="C10" s="16">
        <v>2</v>
      </c>
      <c r="D10" s="14">
        <v>4</v>
      </c>
      <c r="E10" s="17">
        <v>6</v>
      </c>
      <c r="F10" s="15">
        <v>8</v>
      </c>
      <c r="G10" s="18">
        <v>10</v>
      </c>
    </row>
    <row r="11" spans="1:8" ht="20.25" customHeight="1" thickBot="1" x14ac:dyDescent="0.25">
      <c r="A11" s="179"/>
      <c r="B11" s="5" t="s">
        <v>8</v>
      </c>
      <c r="C11" s="16">
        <v>1</v>
      </c>
      <c r="D11" s="19">
        <v>2</v>
      </c>
      <c r="E11" s="20">
        <v>3</v>
      </c>
      <c r="F11" s="21">
        <v>4</v>
      </c>
      <c r="G11" s="22">
        <v>5</v>
      </c>
    </row>
    <row r="12" spans="1:8" ht="18" customHeight="1" x14ac:dyDescent="0.2">
      <c r="B12" s="180"/>
      <c r="C12" s="5" t="s">
        <v>9</v>
      </c>
      <c r="D12" s="5" t="s">
        <v>10</v>
      </c>
      <c r="E12" s="23" t="s">
        <v>11</v>
      </c>
      <c r="F12" s="23" t="s">
        <v>12</v>
      </c>
      <c r="G12" s="23" t="s">
        <v>13</v>
      </c>
    </row>
    <row r="13" spans="1:8" ht="22.5" customHeight="1" x14ac:dyDescent="0.2">
      <c r="B13" s="180"/>
      <c r="C13" s="181" t="s">
        <v>14</v>
      </c>
      <c r="D13" s="182"/>
      <c r="E13" s="182"/>
      <c r="F13" s="182"/>
      <c r="G13" s="183"/>
    </row>
    <row r="14" spans="1:8" ht="13.5" customHeight="1" x14ac:dyDescent="0.2">
      <c r="A14" s="3"/>
      <c r="B14" s="24"/>
      <c r="C14" s="25"/>
      <c r="D14" s="25"/>
      <c r="E14" s="25"/>
      <c r="F14" s="3"/>
    </row>
    <row r="15" spans="1:8" ht="13.5" customHeight="1" thickBot="1" x14ac:dyDescent="0.25">
      <c r="A15" s="3"/>
      <c r="B15" s="24"/>
      <c r="C15" s="25"/>
      <c r="D15" s="25"/>
      <c r="E15" s="25"/>
      <c r="F15" s="3"/>
    </row>
    <row r="16" spans="1:8" ht="13.5" customHeight="1" thickBot="1" x14ac:dyDescent="0.25">
      <c r="A16" s="3"/>
      <c r="B16" s="175" t="s">
        <v>66</v>
      </c>
      <c r="C16" s="176"/>
      <c r="D16" s="176"/>
      <c r="E16" s="176"/>
      <c r="F16" s="176"/>
      <c r="G16" s="177"/>
    </row>
    <row r="17" spans="1:7" ht="13.5" customHeight="1" x14ac:dyDescent="0.2">
      <c r="A17" s="3"/>
      <c r="B17" s="31" t="s">
        <v>59</v>
      </c>
      <c r="C17" s="32" t="s">
        <v>63</v>
      </c>
      <c r="D17" s="184" t="s">
        <v>67</v>
      </c>
      <c r="E17" s="184"/>
      <c r="F17" s="184"/>
      <c r="G17" s="185"/>
    </row>
    <row r="18" spans="1:7" ht="13.5" customHeight="1" x14ac:dyDescent="0.2">
      <c r="A18" s="3"/>
      <c r="B18" s="33" t="s">
        <v>60</v>
      </c>
      <c r="C18" s="29" t="s">
        <v>37</v>
      </c>
      <c r="D18" s="171" t="s">
        <v>68</v>
      </c>
      <c r="E18" s="171"/>
      <c r="F18" s="171"/>
      <c r="G18" s="172"/>
    </row>
    <row r="19" spans="1:7" ht="13.5" customHeight="1" x14ac:dyDescent="0.2">
      <c r="A19" s="3"/>
      <c r="B19" s="34" t="s">
        <v>61</v>
      </c>
      <c r="C19" s="29" t="s">
        <v>64</v>
      </c>
      <c r="D19" s="171" t="s">
        <v>69</v>
      </c>
      <c r="E19" s="171"/>
      <c r="F19" s="171"/>
      <c r="G19" s="172"/>
    </row>
    <row r="20" spans="1:7" ht="13.5" customHeight="1" thickBot="1" x14ac:dyDescent="0.25">
      <c r="A20" s="3"/>
      <c r="B20" s="35" t="s">
        <v>62</v>
      </c>
      <c r="C20" s="30" t="s">
        <v>65</v>
      </c>
      <c r="D20" s="173" t="s">
        <v>70</v>
      </c>
      <c r="E20" s="173"/>
      <c r="F20" s="173"/>
      <c r="G20" s="174"/>
    </row>
    <row r="21" spans="1:7" ht="13.5" customHeight="1" x14ac:dyDescent="0.2">
      <c r="A21" s="3"/>
      <c r="B21" s="26"/>
      <c r="C21" s="27"/>
      <c r="D21" s="27"/>
      <c r="E21" s="25"/>
      <c r="F21" s="3"/>
    </row>
    <row r="22" spans="1:7" ht="13.5" customHeight="1" x14ac:dyDescent="0.2">
      <c r="A22" s="3"/>
      <c r="B22" s="26"/>
      <c r="C22" s="25"/>
      <c r="D22" s="25"/>
      <c r="E22" s="25"/>
      <c r="F22" s="3"/>
    </row>
    <row r="23" spans="1:7" ht="13.5" customHeight="1" x14ac:dyDescent="0.2">
      <c r="A23" s="3"/>
      <c r="B23" s="3"/>
      <c r="C23" s="3"/>
      <c r="D23" s="3"/>
      <c r="E23" s="3"/>
      <c r="F23" s="3"/>
    </row>
  </sheetData>
  <mergeCells count="10">
    <mergeCell ref="A2:G2"/>
    <mergeCell ref="D19:G19"/>
    <mergeCell ref="D20:G20"/>
    <mergeCell ref="B16:G16"/>
    <mergeCell ref="E4:G4"/>
    <mergeCell ref="A7:A11"/>
    <mergeCell ref="B12:B13"/>
    <mergeCell ref="C13:G13"/>
    <mergeCell ref="D17:G17"/>
    <mergeCell ref="D18:G18"/>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R15"/>
  <sheetViews>
    <sheetView workbookViewId="0">
      <selection activeCell="B33" sqref="B33"/>
    </sheetView>
  </sheetViews>
  <sheetFormatPr baseColWidth="10" defaultRowHeight="15" x14ac:dyDescent="0.25"/>
  <cols>
    <col min="1" max="1" width="31.7109375" bestFit="1" customWidth="1"/>
    <col min="2" max="2" width="51.42578125" bestFit="1" customWidth="1"/>
    <col min="3" max="3" width="15.5703125" customWidth="1"/>
    <col min="4" max="4" width="22.7109375" customWidth="1"/>
    <col min="5" max="5" width="12.140625" bestFit="1" customWidth="1"/>
    <col min="6" max="6" width="13.5703125" customWidth="1"/>
    <col min="7" max="7" width="6.28515625" bestFit="1" customWidth="1"/>
    <col min="8" max="8" width="23.7109375" bestFit="1" customWidth="1"/>
    <col min="9" max="9" width="12" customWidth="1"/>
    <col min="12" max="12" width="18.140625" customWidth="1"/>
    <col min="13" max="13" width="13.85546875" customWidth="1"/>
    <col min="14" max="14" width="41.42578125" bestFit="1" customWidth="1"/>
    <col min="16" max="16" width="12" customWidth="1"/>
    <col min="17" max="17" width="13.28515625" bestFit="1" customWidth="1"/>
    <col min="18" max="18" width="14.7109375" bestFit="1" customWidth="1"/>
  </cols>
  <sheetData>
    <row r="2" spans="1:18" s="36" customFormat="1" hidden="1" x14ac:dyDescent="0.25">
      <c r="A2" s="36" t="s">
        <v>15</v>
      </c>
      <c r="B2" s="36" t="s">
        <v>16</v>
      </c>
      <c r="C2" s="36" t="s">
        <v>57</v>
      </c>
      <c r="D2" s="36" t="s">
        <v>77</v>
      </c>
      <c r="E2" s="36" t="s">
        <v>17</v>
      </c>
      <c r="F2" s="36" t="s">
        <v>14</v>
      </c>
      <c r="G2" s="36" t="s">
        <v>18</v>
      </c>
      <c r="H2" s="36" t="s">
        <v>58</v>
      </c>
      <c r="I2" s="36" t="s">
        <v>99</v>
      </c>
      <c r="J2" s="36" t="s">
        <v>100</v>
      </c>
      <c r="K2" s="36" t="s">
        <v>101</v>
      </c>
      <c r="L2" s="36" t="s">
        <v>102</v>
      </c>
      <c r="M2" s="36" t="s">
        <v>103</v>
      </c>
      <c r="N2" s="36" t="s">
        <v>104</v>
      </c>
      <c r="O2" s="36" t="s">
        <v>105</v>
      </c>
      <c r="P2" s="36" t="s">
        <v>155</v>
      </c>
      <c r="Q2" s="36" t="s">
        <v>154</v>
      </c>
      <c r="R2" s="36" t="s">
        <v>176</v>
      </c>
    </row>
    <row r="3" spans="1:18" hidden="1" x14ac:dyDescent="0.25"/>
    <row r="4" spans="1:18" hidden="1" x14ac:dyDescent="0.25">
      <c r="A4" t="s">
        <v>19</v>
      </c>
      <c r="B4" t="s">
        <v>20</v>
      </c>
      <c r="C4" t="s">
        <v>21</v>
      </c>
      <c r="D4" t="s">
        <v>22</v>
      </c>
      <c r="E4" t="s">
        <v>23</v>
      </c>
      <c r="F4" t="s">
        <v>82</v>
      </c>
      <c r="G4" t="s">
        <v>24</v>
      </c>
      <c r="H4" t="s">
        <v>25</v>
      </c>
      <c r="I4" t="s">
        <v>106</v>
      </c>
      <c r="J4" t="s">
        <v>108</v>
      </c>
      <c r="K4" t="s">
        <v>110</v>
      </c>
      <c r="L4" t="s">
        <v>112</v>
      </c>
      <c r="M4" t="s">
        <v>114</v>
      </c>
      <c r="N4" t="s">
        <v>116</v>
      </c>
      <c r="O4" t="s">
        <v>118</v>
      </c>
      <c r="P4" t="s">
        <v>156</v>
      </c>
      <c r="Q4" t="s">
        <v>164</v>
      </c>
      <c r="R4" t="s">
        <v>164</v>
      </c>
    </row>
    <row r="5" spans="1:18" hidden="1" x14ac:dyDescent="0.25">
      <c r="A5" t="s">
        <v>26</v>
      </c>
      <c r="B5" t="s">
        <v>27</v>
      </c>
      <c r="C5" t="s">
        <v>28</v>
      </c>
      <c r="D5" t="s">
        <v>35</v>
      </c>
      <c r="E5" t="s">
        <v>30</v>
      </c>
      <c r="F5" t="s">
        <v>83</v>
      </c>
      <c r="G5" t="s">
        <v>31</v>
      </c>
      <c r="H5" t="s">
        <v>32</v>
      </c>
      <c r="I5" t="s">
        <v>107</v>
      </c>
      <c r="J5" t="s">
        <v>109</v>
      </c>
      <c r="K5" t="s">
        <v>111</v>
      </c>
      <c r="L5" t="s">
        <v>113</v>
      </c>
      <c r="M5" t="s">
        <v>115</v>
      </c>
      <c r="N5" t="s">
        <v>117</v>
      </c>
      <c r="O5" t="s">
        <v>119</v>
      </c>
      <c r="P5" t="s">
        <v>37</v>
      </c>
      <c r="Q5" t="s">
        <v>165</v>
      </c>
      <c r="R5" t="s">
        <v>166</v>
      </c>
    </row>
    <row r="6" spans="1:18" hidden="1" x14ac:dyDescent="0.25">
      <c r="A6" t="s">
        <v>33</v>
      </c>
      <c r="B6" t="s">
        <v>34</v>
      </c>
      <c r="C6" t="s">
        <v>192</v>
      </c>
      <c r="D6" t="s">
        <v>29</v>
      </c>
      <c r="E6" t="s">
        <v>36</v>
      </c>
      <c r="F6" t="s">
        <v>37</v>
      </c>
      <c r="H6" t="s">
        <v>38</v>
      </c>
      <c r="O6" t="s">
        <v>120</v>
      </c>
      <c r="P6" t="s">
        <v>157</v>
      </c>
      <c r="R6" t="s">
        <v>165</v>
      </c>
    </row>
    <row r="7" spans="1:18" hidden="1" x14ac:dyDescent="0.25">
      <c r="A7" t="s">
        <v>39</v>
      </c>
      <c r="B7" t="s">
        <v>40</v>
      </c>
      <c r="D7" t="s">
        <v>45</v>
      </c>
      <c r="E7" t="s">
        <v>41</v>
      </c>
      <c r="F7" t="s">
        <v>42</v>
      </c>
      <c r="H7" t="s">
        <v>43</v>
      </c>
    </row>
    <row r="8" spans="1:18" hidden="1" x14ac:dyDescent="0.25">
      <c r="B8" t="s">
        <v>44</v>
      </c>
      <c r="D8" t="s">
        <v>73</v>
      </c>
      <c r="E8" t="s">
        <v>46</v>
      </c>
      <c r="F8" t="s">
        <v>47</v>
      </c>
    </row>
    <row r="9" spans="1:18" hidden="1" x14ac:dyDescent="0.25">
      <c r="B9" t="s">
        <v>48</v>
      </c>
      <c r="D9" t="s">
        <v>28</v>
      </c>
    </row>
    <row r="10" spans="1:18" hidden="1" x14ac:dyDescent="0.25">
      <c r="B10" t="s">
        <v>49</v>
      </c>
      <c r="D10" t="s">
        <v>74</v>
      </c>
    </row>
    <row r="11" spans="1:18" hidden="1" x14ac:dyDescent="0.25">
      <c r="B11" t="s">
        <v>50</v>
      </c>
      <c r="D11" t="s">
        <v>75</v>
      </c>
    </row>
    <row r="12" spans="1:18" hidden="1" x14ac:dyDescent="0.25">
      <c r="B12" t="s">
        <v>51</v>
      </c>
      <c r="D12" t="s">
        <v>76</v>
      </c>
    </row>
    <row r="13" spans="1:18" hidden="1" x14ac:dyDescent="0.25">
      <c r="B13" t="s">
        <v>52</v>
      </c>
    </row>
    <row r="14" spans="1:18" hidden="1" x14ac:dyDescent="0.25">
      <c r="B14" t="s">
        <v>53</v>
      </c>
    </row>
    <row r="15" spans="1:18" hidden="1" x14ac:dyDescent="0.25">
      <c r="B15" t="s">
        <v>54</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P37"/>
  <sheetViews>
    <sheetView tabSelected="1" view="pageBreakPreview" zoomScale="90" zoomScaleNormal="85" zoomScaleSheetLayoutView="90" workbookViewId="0">
      <pane ySplit="12" topLeftCell="A13" activePane="bottomLeft" state="frozen"/>
      <selection pane="bottomLeft" sqref="A1:A4"/>
    </sheetView>
  </sheetViews>
  <sheetFormatPr baseColWidth="10" defaultRowHeight="14.25" x14ac:dyDescent="0.2"/>
  <cols>
    <col min="1" max="1" width="25" style="68" customWidth="1"/>
    <col min="2" max="2" width="22.140625" style="68" customWidth="1"/>
    <col min="3" max="3" width="35.7109375" style="68" hidden="1" customWidth="1"/>
    <col min="4" max="4" width="11.42578125" style="68"/>
    <col min="5" max="5" width="12.28515625" style="68" customWidth="1"/>
    <col min="6" max="6" width="29.42578125" style="68" customWidth="1"/>
    <col min="7" max="7" width="29.42578125" style="68" hidden="1" customWidth="1"/>
    <col min="8" max="8" width="15.7109375" style="68" hidden="1" customWidth="1"/>
    <col min="9" max="9" width="33" style="68" customWidth="1"/>
    <col min="10" max="10" width="25.85546875" style="68" customWidth="1"/>
    <col min="11" max="11" width="15" style="68" customWidth="1"/>
    <col min="12" max="12" width="4.28515625" style="68" hidden="1" customWidth="1"/>
    <col min="13" max="13" width="15" style="68" customWidth="1"/>
    <col min="14" max="14" width="4.28515625" style="68" hidden="1" customWidth="1"/>
    <col min="15" max="15" width="17" style="68" hidden="1" customWidth="1"/>
    <col min="16" max="16" width="17" style="68" customWidth="1"/>
    <col min="17" max="17" width="32.140625" style="68" customWidth="1"/>
    <col min="18" max="19" width="17.28515625" style="68" hidden="1" customWidth="1"/>
    <col min="20" max="20" width="16" style="68" customWidth="1"/>
    <col min="21" max="21" width="4.28515625" style="68" hidden="1" customWidth="1"/>
    <col min="22" max="22" width="13.140625" style="68" customWidth="1"/>
    <col min="23" max="23" width="13.5703125" style="68" customWidth="1"/>
    <col min="24" max="24" width="9.140625" style="68" hidden="1" customWidth="1"/>
    <col min="25" max="25" width="12" style="68" customWidth="1"/>
    <col min="26" max="26" width="13.85546875" style="68" customWidth="1"/>
    <col min="27" max="27" width="8.42578125" style="68" hidden="1" customWidth="1"/>
    <col min="28" max="28" width="13.85546875" style="68" customWidth="1"/>
    <col min="29" max="29" width="8.42578125" style="68" hidden="1" customWidth="1"/>
    <col min="30" max="30" width="5.5703125" style="68" hidden="1" customWidth="1"/>
    <col min="31" max="31" width="16" style="68" customWidth="1"/>
    <col min="32" max="32" width="5.5703125" style="68" hidden="1" customWidth="1"/>
    <col min="33" max="33" width="16" style="68" customWidth="1"/>
    <col min="34" max="34" width="15.85546875" style="68" hidden="1" customWidth="1"/>
    <col min="35" max="35" width="11.42578125" style="68"/>
    <col min="36" max="36" width="21" style="68" customWidth="1"/>
    <col min="37" max="37" width="42.85546875" style="68" customWidth="1"/>
    <col min="38" max="38" width="28.42578125" style="68" customWidth="1"/>
    <col min="39" max="39" width="21.42578125" style="68" customWidth="1"/>
    <col min="40" max="40" width="25.42578125" style="68" customWidth="1"/>
    <col min="41" max="41" width="26.85546875" style="68" customWidth="1"/>
    <col min="42" max="16384" width="11.42578125" style="68"/>
  </cols>
  <sheetData>
    <row r="1" spans="1:41" ht="14.25" customHeight="1" x14ac:dyDescent="0.2">
      <c r="A1" s="287"/>
      <c r="B1" s="254" t="s">
        <v>197</v>
      </c>
      <c r="C1" s="255"/>
      <c r="D1" s="255"/>
      <c r="E1" s="255"/>
      <c r="F1" s="255"/>
      <c r="G1" s="255"/>
      <c r="H1" s="255"/>
      <c r="I1" s="255"/>
      <c r="J1" s="255"/>
      <c r="K1" s="255"/>
      <c r="L1" s="255"/>
      <c r="M1" s="255"/>
      <c r="N1" s="255"/>
      <c r="O1" s="255"/>
      <c r="P1" s="256"/>
      <c r="Q1" s="265" t="s">
        <v>194</v>
      </c>
      <c r="R1" s="266"/>
      <c r="S1" s="266"/>
      <c r="T1" s="266"/>
      <c r="U1" s="267"/>
      <c r="V1" s="237"/>
      <c r="W1" s="222"/>
      <c r="X1" s="223"/>
      <c r="Y1" s="223"/>
      <c r="Z1" s="254" t="str">
        <f>+B1</f>
        <v>MATRIZ DE CALIFICACIÓN, EVALUACIÓN Y RESPUESTA A LOS RIESGOS</v>
      </c>
      <c r="AA1" s="255"/>
      <c r="AB1" s="255"/>
      <c r="AC1" s="255"/>
      <c r="AD1" s="255"/>
      <c r="AE1" s="255"/>
      <c r="AF1" s="255"/>
      <c r="AG1" s="255"/>
      <c r="AH1" s="255"/>
      <c r="AI1" s="255"/>
      <c r="AJ1" s="255"/>
      <c r="AK1" s="255"/>
      <c r="AL1" s="256"/>
      <c r="AM1" s="312" t="str">
        <f>+Q1</f>
        <v>CÓDIGO: EPLE-FT-025</v>
      </c>
      <c r="AN1" s="312"/>
      <c r="AO1" s="309"/>
    </row>
    <row r="2" spans="1:41" ht="14.25" customHeight="1" x14ac:dyDescent="0.2">
      <c r="A2" s="288"/>
      <c r="B2" s="257"/>
      <c r="C2" s="258"/>
      <c r="D2" s="258"/>
      <c r="E2" s="258"/>
      <c r="F2" s="258"/>
      <c r="G2" s="258"/>
      <c r="H2" s="258"/>
      <c r="I2" s="258"/>
      <c r="J2" s="258"/>
      <c r="K2" s="258"/>
      <c r="L2" s="258"/>
      <c r="M2" s="258"/>
      <c r="N2" s="258"/>
      <c r="O2" s="258"/>
      <c r="P2" s="259"/>
      <c r="Q2" s="277" t="s">
        <v>195</v>
      </c>
      <c r="R2" s="278"/>
      <c r="S2" s="278"/>
      <c r="T2" s="278"/>
      <c r="U2" s="279"/>
      <c r="V2" s="238"/>
      <c r="W2" s="224"/>
      <c r="X2" s="225"/>
      <c r="Y2" s="225"/>
      <c r="Z2" s="257"/>
      <c r="AA2" s="258"/>
      <c r="AB2" s="258"/>
      <c r="AC2" s="258"/>
      <c r="AD2" s="258"/>
      <c r="AE2" s="258"/>
      <c r="AF2" s="258"/>
      <c r="AG2" s="258"/>
      <c r="AH2" s="258"/>
      <c r="AI2" s="258"/>
      <c r="AJ2" s="258"/>
      <c r="AK2" s="258"/>
      <c r="AL2" s="259"/>
      <c r="AM2" s="313" t="str">
        <f>+Q2</f>
        <v>VERSIÓN: 09</v>
      </c>
      <c r="AN2" s="313"/>
      <c r="AO2" s="310"/>
    </row>
    <row r="3" spans="1:41" ht="14.25" customHeight="1" x14ac:dyDescent="0.2">
      <c r="A3" s="288"/>
      <c r="B3" s="257"/>
      <c r="C3" s="258"/>
      <c r="D3" s="258"/>
      <c r="E3" s="258"/>
      <c r="F3" s="258"/>
      <c r="G3" s="258"/>
      <c r="H3" s="258"/>
      <c r="I3" s="258"/>
      <c r="J3" s="258"/>
      <c r="K3" s="258"/>
      <c r="L3" s="258"/>
      <c r="M3" s="258"/>
      <c r="N3" s="258"/>
      <c r="O3" s="258"/>
      <c r="P3" s="259"/>
      <c r="Q3" s="277" t="s">
        <v>198</v>
      </c>
      <c r="R3" s="278"/>
      <c r="S3" s="278"/>
      <c r="T3" s="278"/>
      <c r="U3" s="279"/>
      <c r="V3" s="238"/>
      <c r="W3" s="224"/>
      <c r="X3" s="225"/>
      <c r="Y3" s="225"/>
      <c r="Z3" s="257"/>
      <c r="AA3" s="258"/>
      <c r="AB3" s="258"/>
      <c r="AC3" s="258"/>
      <c r="AD3" s="258"/>
      <c r="AE3" s="258"/>
      <c r="AF3" s="258"/>
      <c r="AG3" s="258"/>
      <c r="AH3" s="258"/>
      <c r="AI3" s="258"/>
      <c r="AJ3" s="258"/>
      <c r="AK3" s="258"/>
      <c r="AL3" s="259"/>
      <c r="AM3" s="313" t="str">
        <f>+Q3</f>
        <v>FECHA DE APROBACIÓN: 15/01/2020</v>
      </c>
      <c r="AN3" s="313"/>
      <c r="AO3" s="310"/>
    </row>
    <row r="4" spans="1:41" ht="15" customHeight="1" thickBot="1" x14ac:dyDescent="0.25">
      <c r="A4" s="289"/>
      <c r="B4" s="260"/>
      <c r="C4" s="261"/>
      <c r="D4" s="261"/>
      <c r="E4" s="261"/>
      <c r="F4" s="261"/>
      <c r="G4" s="261"/>
      <c r="H4" s="261"/>
      <c r="I4" s="261"/>
      <c r="J4" s="261"/>
      <c r="K4" s="261"/>
      <c r="L4" s="261"/>
      <c r="M4" s="261"/>
      <c r="N4" s="261"/>
      <c r="O4" s="261"/>
      <c r="P4" s="262"/>
      <c r="Q4" s="280" t="s">
        <v>196</v>
      </c>
      <c r="R4" s="281"/>
      <c r="S4" s="281"/>
      <c r="T4" s="281"/>
      <c r="U4" s="282"/>
      <c r="V4" s="239"/>
      <c r="W4" s="226"/>
      <c r="X4" s="227"/>
      <c r="Y4" s="227"/>
      <c r="Z4" s="260"/>
      <c r="AA4" s="261"/>
      <c r="AB4" s="261"/>
      <c r="AC4" s="261"/>
      <c r="AD4" s="261"/>
      <c r="AE4" s="261"/>
      <c r="AF4" s="261"/>
      <c r="AG4" s="261"/>
      <c r="AH4" s="261"/>
      <c r="AI4" s="261"/>
      <c r="AJ4" s="261"/>
      <c r="AK4" s="261"/>
      <c r="AL4" s="262"/>
      <c r="AM4" s="314" t="str">
        <f>+Q4</f>
        <v>RESPONSABLE: PLANEACIÓN</v>
      </c>
      <c r="AN4" s="314"/>
      <c r="AO4" s="311"/>
    </row>
    <row r="5" spans="1:41" ht="6.75" customHeight="1" x14ac:dyDescent="0.2"/>
    <row r="6" spans="1:41" s="69" customFormat="1" ht="14.25" customHeight="1" x14ac:dyDescent="0.25">
      <c r="A6" s="95" t="s">
        <v>201</v>
      </c>
      <c r="B6" s="96">
        <v>1</v>
      </c>
      <c r="W6" s="228" t="str">
        <f>+A6</f>
        <v>Versión:</v>
      </c>
      <c r="X6" s="228"/>
      <c r="Y6" s="228"/>
      <c r="Z6" s="96">
        <f>+B6</f>
        <v>1</v>
      </c>
    </row>
    <row r="7" spans="1:41" s="69" customFormat="1" ht="14.25" customHeight="1" x14ac:dyDescent="0.25">
      <c r="A7" s="95" t="s">
        <v>200</v>
      </c>
      <c r="B7" s="97">
        <v>43861</v>
      </c>
      <c r="W7" s="228" t="str">
        <f>+A7</f>
        <v>Fecha de actualización:</v>
      </c>
      <c r="X7" s="228"/>
      <c r="Y7" s="228"/>
      <c r="Z7" s="97">
        <f>+B7</f>
        <v>43861</v>
      </c>
    </row>
    <row r="8" spans="1:41" s="69" customFormat="1" ht="53.25" customHeight="1" x14ac:dyDescent="0.25">
      <c r="A8" s="119" t="s">
        <v>302</v>
      </c>
      <c r="B8" s="195" t="s">
        <v>509</v>
      </c>
      <c r="C8" s="195"/>
      <c r="D8" s="195"/>
      <c r="E8" s="195"/>
      <c r="F8" s="195"/>
      <c r="G8" s="195"/>
      <c r="H8" s="195"/>
      <c r="I8" s="195"/>
      <c r="J8" s="195"/>
      <c r="K8" s="195"/>
      <c r="L8" s="195"/>
      <c r="M8" s="195"/>
      <c r="N8" s="195"/>
      <c r="O8" s="195"/>
      <c r="P8" s="195"/>
      <c r="Q8" s="195"/>
      <c r="W8" s="228" t="s">
        <v>302</v>
      </c>
      <c r="X8" s="228"/>
      <c r="Y8" s="228"/>
      <c r="Z8" s="195" t="str">
        <f>+B8</f>
        <v>Se publica el documento Matriz de Riesgos de Corrupción en su primera versión, de acuerdo con los compromisos definidos por las diferentes áreas de la entidad para la mitigación de posibles situaciones de corrupción en la gestión administrativa.
El mismo se puso a consideración de la ciudadanía, usuarios internos y grupos de interés en general, sin que se recibieran ajustes o comentarios sobre lo propuesto.</v>
      </c>
      <c r="AA8" s="195"/>
      <c r="AB8" s="195"/>
      <c r="AC8" s="195"/>
      <c r="AD8" s="195"/>
      <c r="AE8" s="195"/>
      <c r="AF8" s="195"/>
      <c r="AG8" s="195"/>
      <c r="AH8" s="195"/>
      <c r="AI8" s="195"/>
      <c r="AJ8" s="195"/>
      <c r="AK8" s="195"/>
      <c r="AL8" s="195"/>
      <c r="AM8" s="195"/>
      <c r="AN8" s="195"/>
    </row>
    <row r="9" spans="1:41" s="69" customFormat="1" ht="6.75" customHeight="1" thickBot="1" x14ac:dyDescent="0.3"/>
    <row r="10" spans="1:41" s="69" customFormat="1" ht="12.75" x14ac:dyDescent="0.25">
      <c r="A10" s="297" t="s">
        <v>0</v>
      </c>
      <c r="B10" s="298"/>
      <c r="C10" s="298"/>
      <c r="D10" s="298"/>
      <c r="E10" s="298"/>
      <c r="F10" s="298"/>
      <c r="G10" s="298"/>
      <c r="H10" s="298"/>
      <c r="I10" s="298"/>
      <c r="J10" s="299"/>
      <c r="K10" s="240" t="s">
        <v>78</v>
      </c>
      <c r="L10" s="241"/>
      <c r="M10" s="241"/>
      <c r="N10" s="241"/>
      <c r="O10" s="241"/>
      <c r="P10" s="242"/>
      <c r="Q10" s="268" t="s">
        <v>173</v>
      </c>
      <c r="R10" s="269"/>
      <c r="S10" s="269"/>
      <c r="T10" s="269"/>
      <c r="U10" s="269"/>
      <c r="V10" s="270"/>
      <c r="W10" s="243" t="s">
        <v>160</v>
      </c>
      <c r="X10" s="244"/>
      <c r="Y10" s="244"/>
      <c r="Z10" s="244"/>
      <c r="AA10" s="244"/>
      <c r="AB10" s="244"/>
      <c r="AC10" s="244"/>
      <c r="AD10" s="244"/>
      <c r="AE10" s="244"/>
      <c r="AF10" s="244"/>
      <c r="AG10" s="244"/>
      <c r="AH10" s="244"/>
      <c r="AI10" s="244"/>
      <c r="AJ10" s="245"/>
      <c r="AK10" s="283" t="s">
        <v>188</v>
      </c>
      <c r="AL10" s="284"/>
      <c r="AM10" s="284"/>
      <c r="AN10" s="284"/>
      <c r="AO10" s="285"/>
    </row>
    <row r="11" spans="1:41" s="69" customFormat="1" ht="17.25" customHeight="1" x14ac:dyDescent="0.25">
      <c r="A11" s="290" t="s">
        <v>91</v>
      </c>
      <c r="B11" s="291"/>
      <c r="C11" s="291"/>
      <c r="D11" s="291"/>
      <c r="E11" s="291"/>
      <c r="F11" s="292" t="s">
        <v>84</v>
      </c>
      <c r="G11" s="292" t="s">
        <v>72</v>
      </c>
      <c r="H11" s="296" t="s">
        <v>189</v>
      </c>
      <c r="I11" s="292" t="s">
        <v>193</v>
      </c>
      <c r="J11" s="294" t="s">
        <v>85</v>
      </c>
      <c r="K11" s="250" t="s">
        <v>89</v>
      </c>
      <c r="L11" s="248" t="s">
        <v>80</v>
      </c>
      <c r="M11" s="248" t="s">
        <v>90</v>
      </c>
      <c r="N11" s="248" t="s">
        <v>81</v>
      </c>
      <c r="O11" s="248" t="s">
        <v>86</v>
      </c>
      <c r="P11" s="246" t="s">
        <v>79</v>
      </c>
      <c r="Q11" s="263" t="s">
        <v>87</v>
      </c>
      <c r="R11" s="252" t="s">
        <v>185</v>
      </c>
      <c r="S11" s="273" t="s">
        <v>167</v>
      </c>
      <c r="T11" s="252" t="s">
        <v>169</v>
      </c>
      <c r="U11" s="275" t="s">
        <v>171</v>
      </c>
      <c r="V11" s="271" t="s">
        <v>158</v>
      </c>
      <c r="W11" s="229" t="s">
        <v>170</v>
      </c>
      <c r="X11" s="231" t="s">
        <v>172</v>
      </c>
      <c r="Y11" s="235" t="s">
        <v>168</v>
      </c>
      <c r="Z11" s="235" t="s">
        <v>162</v>
      </c>
      <c r="AA11" s="231" t="s">
        <v>174</v>
      </c>
      <c r="AB11" s="235" t="s">
        <v>163</v>
      </c>
      <c r="AC11" s="231" t="s">
        <v>175</v>
      </c>
      <c r="AD11" s="234" t="s">
        <v>177</v>
      </c>
      <c r="AE11" s="234"/>
      <c r="AF11" s="234"/>
      <c r="AG11" s="234"/>
      <c r="AH11" s="234"/>
      <c r="AI11" s="286" t="s">
        <v>161</v>
      </c>
      <c r="AJ11" s="307" t="s">
        <v>184</v>
      </c>
      <c r="AK11" s="301" t="s">
        <v>190</v>
      </c>
      <c r="AL11" s="305" t="s">
        <v>191</v>
      </c>
      <c r="AM11" s="305" t="s">
        <v>128</v>
      </c>
      <c r="AN11" s="305" t="s">
        <v>187</v>
      </c>
      <c r="AO11" s="303" t="s">
        <v>199</v>
      </c>
    </row>
    <row r="12" spans="1:41" s="69" customFormat="1" ht="51" customHeight="1" thickBot="1" x14ac:dyDescent="0.3">
      <c r="A12" s="70" t="s">
        <v>1</v>
      </c>
      <c r="B12" s="71" t="s">
        <v>2</v>
      </c>
      <c r="C12" s="71" t="s">
        <v>55</v>
      </c>
      <c r="D12" s="71" t="s">
        <v>57</v>
      </c>
      <c r="E12" s="71" t="s">
        <v>56</v>
      </c>
      <c r="F12" s="293"/>
      <c r="G12" s="293"/>
      <c r="H12" s="293"/>
      <c r="I12" s="300"/>
      <c r="J12" s="295"/>
      <c r="K12" s="251"/>
      <c r="L12" s="249"/>
      <c r="M12" s="249"/>
      <c r="N12" s="249"/>
      <c r="O12" s="249"/>
      <c r="P12" s="247"/>
      <c r="Q12" s="264"/>
      <c r="R12" s="253"/>
      <c r="S12" s="274"/>
      <c r="T12" s="253"/>
      <c r="U12" s="276"/>
      <c r="V12" s="272"/>
      <c r="W12" s="230"/>
      <c r="X12" s="232"/>
      <c r="Y12" s="236"/>
      <c r="Z12" s="236"/>
      <c r="AA12" s="232"/>
      <c r="AB12" s="236"/>
      <c r="AC12" s="232"/>
      <c r="AD12" s="72" t="s">
        <v>178</v>
      </c>
      <c r="AE12" s="72" t="s">
        <v>179</v>
      </c>
      <c r="AF12" s="72" t="s">
        <v>180</v>
      </c>
      <c r="AG12" s="72" t="s">
        <v>181</v>
      </c>
      <c r="AH12" s="72" t="s">
        <v>182</v>
      </c>
      <c r="AI12" s="236"/>
      <c r="AJ12" s="308"/>
      <c r="AK12" s="302"/>
      <c r="AL12" s="306"/>
      <c r="AM12" s="306"/>
      <c r="AN12" s="306"/>
      <c r="AO12" s="304"/>
    </row>
    <row r="13" spans="1:41" s="75" customFormat="1" ht="237.75" customHeight="1" x14ac:dyDescent="0.25">
      <c r="A13" s="158" t="s">
        <v>19</v>
      </c>
      <c r="B13" s="159" t="s">
        <v>20</v>
      </c>
      <c r="C13" s="159" t="s">
        <v>203</v>
      </c>
      <c r="D13" s="159" t="s">
        <v>28</v>
      </c>
      <c r="E13" s="159" t="s">
        <v>214</v>
      </c>
      <c r="F13" s="159" t="s">
        <v>226</v>
      </c>
      <c r="G13" s="159" t="s">
        <v>349</v>
      </c>
      <c r="H13" s="159" t="s">
        <v>28</v>
      </c>
      <c r="I13" s="159" t="s">
        <v>350</v>
      </c>
      <c r="J13" s="160" t="s">
        <v>250</v>
      </c>
      <c r="K13" s="161" t="s">
        <v>23</v>
      </c>
      <c r="L13" s="162">
        <f>IF(K13="Rara vez",1,IF(K13="Improbable",2,IF(K13="Posible",3,IF(K13="Probable",4,IF(K13="Casi seguro",5,"")))))</f>
        <v>1</v>
      </c>
      <c r="M13" s="163" t="s">
        <v>42</v>
      </c>
      <c r="N13" s="162">
        <f>IF(M13="Insignificante",1,IF(M13="Menor",2,IF(M13="Moderado",3,IF(M13="Mayor",4,IF(M13="Catastrófico",5,"")))))</f>
        <v>4</v>
      </c>
      <c r="O13" s="162">
        <f>IF(OR(L13="",N13=""),"",L13*N13)</f>
        <v>4</v>
      </c>
      <c r="P13" s="164" t="str">
        <f>IF(O13="","",IF(O13&lt;=2,"BAJA",IF(O13&lt;=6,"MODERADA",IF(O13&lt;=12,"ALTA","EXTREMA"))))</f>
        <v>MODERADA</v>
      </c>
      <c r="Q13" s="158" t="s">
        <v>351</v>
      </c>
      <c r="R13" s="162" t="str">
        <f>'Anexo 2 - Valoración Controles'!$E$19</f>
        <v>Fuerte</v>
      </c>
      <c r="S13" s="163" t="s">
        <v>156</v>
      </c>
      <c r="T13" s="162" t="str">
        <f>IF(OR(R13="",S13=""),"",IF(AND(R13="Fuerte",S13="Fuerte"),"Fuerte",IF(OR(R13="Débil",S13="Débil"),"Débil","Moderado")))</f>
        <v>Fuerte</v>
      </c>
      <c r="U13" s="162">
        <f>IF(T13="","",IF(T13="Fuerte",100,IF(T13="Moderado",50,0)))</f>
        <v>100</v>
      </c>
      <c r="V13" s="165" t="str">
        <f>IF(OR(R13="",S13=""),"",(IF(AND(R13="Fuerte",S13="Fuerte"),"No","Si")))</f>
        <v>No</v>
      </c>
      <c r="W13" s="166">
        <v>1</v>
      </c>
      <c r="X13" s="162">
        <f>IF(U13="","",AVERAGE(U13*W13))</f>
        <v>100</v>
      </c>
      <c r="Y13" s="162" t="str">
        <f>IF(X13="","",IF(X13&lt;50,"Débil",IF(X13&lt;=99,"Moderado","Fuerte")))</f>
        <v>Fuerte</v>
      </c>
      <c r="Z13" s="159" t="s">
        <v>164</v>
      </c>
      <c r="AA13" s="162">
        <f>IF(Z13="","",IF(AND(Y13="Fuerte",Z13="Directamente"),2,IF(AND(Y13="Moderado",Z13="Directamente"),1,0)))</f>
        <v>2</v>
      </c>
      <c r="AB13" s="163" t="s">
        <v>166</v>
      </c>
      <c r="AC13" s="162">
        <f>IF(AB13="","",IF(AND(Y13="Fuerte",AB13="Directamente"),2,IF(AND(Y13="Fuerte",AB13="indirectamente"),1,IF(AND(Y13="Fuerte",AB13="No disminuye"),0,IF(AND(Y13="Moderado",AB13="Directamente"),1,IF(AND(Y13="Moderado",AB13="indirectamente"),0,IF(AND(Y13="Moderado",AB13="No disminuye"),0,0)))))))</f>
        <v>1</v>
      </c>
      <c r="AD13" s="167">
        <f>IF(AA13="","",IF((L13-AA13)&lt;=0,1,L13-AA13))</f>
        <v>1</v>
      </c>
      <c r="AE13" s="167" t="str">
        <f>IF(AD13=1,"Rara vez",IF(AD13=2,"Improbable",IF(AD13=3,"Posible",IF(AD13=4,"Probable",IF(AD13=5,"Casi seguro","")))))</f>
        <v>Rara vez</v>
      </c>
      <c r="AF13" s="167">
        <f>IF(AC13="","",IF(AND(D13="Corrupción",(N13-AC13)&lt;=3),3,IF((N13-AC13)&lt;=1,1,N13-AC13)))</f>
        <v>3</v>
      </c>
      <c r="AG13" s="167" t="str">
        <f>IF(AF13=1,"Insignificante",IF(AF13=2,"Menor",IF(AF13=3,"Moderado",IF(AF13=4,"Mayor",IF(AF13=5,"Catastrófico","")))))</f>
        <v>Moderado</v>
      </c>
      <c r="AH13" s="162">
        <f>IF(OR(AD13="",AF13=""),"",AD13*AF13)</f>
        <v>3</v>
      </c>
      <c r="AI13" s="168" t="str">
        <f>IF(AH13="","",IF(AH13&lt;=2,"BAJA",IF(AH13&lt;=6,"MODERADA",IF(AH13&lt;=12,"ALTA","EXTREMA"))))</f>
        <v>MODERADA</v>
      </c>
      <c r="AJ13" s="169" t="str">
        <f>IF(AI13="","",IF(AI13="Baja","Asumir el Riesgo.",IF(AI13="Moderada","Reducir el Riesgo.",IF(AI13="Alta","Reducir el Riesgo, Evitar, Compartir o Transferir.",IF(AI13="Extrema","Reducir el Riesgo, Evitar o Compartir (Se requiere acción inmediata).","")))))</f>
        <v>Reducir el Riesgo.</v>
      </c>
      <c r="AK13" s="158" t="s">
        <v>352</v>
      </c>
      <c r="AL13" s="159" t="s">
        <v>274</v>
      </c>
      <c r="AM13" s="159" t="s">
        <v>291</v>
      </c>
      <c r="AN13" s="159" t="s">
        <v>354</v>
      </c>
      <c r="AO13" s="160" t="s">
        <v>353</v>
      </c>
    </row>
    <row r="14" spans="1:41" ht="114.75" customHeight="1" x14ac:dyDescent="0.2">
      <c r="A14" s="77" t="s">
        <v>26</v>
      </c>
      <c r="B14" s="73" t="s">
        <v>48</v>
      </c>
      <c r="C14" s="73" t="s">
        <v>204</v>
      </c>
      <c r="D14" s="73" t="s">
        <v>28</v>
      </c>
      <c r="E14" s="73" t="s">
        <v>215</v>
      </c>
      <c r="F14" s="73" t="s">
        <v>227</v>
      </c>
      <c r="G14" s="73" t="s">
        <v>355</v>
      </c>
      <c r="H14" s="73" t="s">
        <v>28</v>
      </c>
      <c r="I14" s="73" t="s">
        <v>238</v>
      </c>
      <c r="J14" s="78" t="s">
        <v>251</v>
      </c>
      <c r="K14" s="82" t="s">
        <v>23</v>
      </c>
      <c r="L14" s="143">
        <f t="shared" ref="L14:L37" si="0">IF(K14="Rara vez",1,IF(K14="Improbable",2,IF(K14="Posible",3,IF(K14="Probable",4,IF(K14="Casi seguro",5,"")))))</f>
        <v>1</v>
      </c>
      <c r="M14" s="74" t="s">
        <v>42</v>
      </c>
      <c r="N14" s="143">
        <f t="shared" ref="N14:N37" si="1">IF(M14="Insignificante",1,IF(M14="Menor",2,IF(M14="Moderado",3,IF(M14="Mayor",4,IF(M14="Catastrófico",5,"")))))</f>
        <v>4</v>
      </c>
      <c r="O14" s="143">
        <f t="shared" ref="O14:O37" si="2">IF(OR(L14="",N14=""),"",L14*N14)</f>
        <v>4</v>
      </c>
      <c r="P14" s="83" t="str">
        <f t="shared" ref="P14:P37" si="3">IF(O14="","",IF(O14&lt;=2,"BAJA",IF(O14&lt;=6,"MODERADA",IF(O14&lt;=12,"ALTA","EXTREMA"))))</f>
        <v>MODERADA</v>
      </c>
      <c r="Q14" s="77" t="s">
        <v>263</v>
      </c>
      <c r="R14" s="143" t="str">
        <f>+'Anexo 2 - Valoración Controles'!E105</f>
        <v>Fuerte</v>
      </c>
      <c r="S14" s="74" t="s">
        <v>156</v>
      </c>
      <c r="T14" s="143" t="str">
        <f t="shared" ref="T14:T37" si="4">IF(OR(R14="",S14=""),"",IF(AND(R14="Fuerte",S14="Fuerte"),"Fuerte",IF(OR(R14="Débil",S14="Débil"),"Débil","Moderado")))</f>
        <v>Fuerte</v>
      </c>
      <c r="U14" s="143">
        <f t="shared" ref="U14:U37" si="5">IF(T14="","",IF(T14="Fuerte",100,IF(T14="Moderado",50,0)))</f>
        <v>100</v>
      </c>
      <c r="V14" s="141" t="str">
        <f t="shared" ref="V14:V37" si="6">IF(OR(R14="",S14=""),"",(IF(AND(R14="Fuerte",S14="Fuerte"),"No","Si")))</f>
        <v>No</v>
      </c>
      <c r="W14" s="89">
        <v>1</v>
      </c>
      <c r="X14" s="143">
        <f t="shared" ref="X14:X37" si="7">IF(U14="","",AVERAGE(U14*W14))</f>
        <v>100</v>
      </c>
      <c r="Y14" s="143" t="str">
        <f t="shared" ref="Y14:Y37" si="8">IF(X14="","",IF(X14&lt;50,"Débil",IF(X14&lt;=99,"Moderado","Fuerte")))</f>
        <v>Fuerte</v>
      </c>
      <c r="Z14" s="73" t="s">
        <v>164</v>
      </c>
      <c r="AA14" s="143">
        <f t="shared" ref="AA14:AA37" si="9">IF(Z14="","",IF(AND(Y14="Fuerte",Z14="Directamente"),2,IF(AND(Y14="Moderado",Z14="Directamente"),1,0)))</f>
        <v>2</v>
      </c>
      <c r="AB14" s="74" t="s">
        <v>164</v>
      </c>
      <c r="AC14" s="143">
        <f t="shared" ref="AC14:AC37" si="10">IF(AB14="","",IF(AND(Y14="Fuerte",AB14="Directamente"),2,IF(AND(Y14="Fuerte",AB14="indirectamente"),1,IF(AND(Y14="Fuerte",AB14="No disminuye"),0,IF(AND(Y14="Moderado",AB14="Directamente"),1,IF(AND(Y14="Moderado",AB14="indirectamente"),0,IF(AND(Y14="Moderado",AB14="No disminuye"),0,0)))))))</f>
        <v>2</v>
      </c>
      <c r="AD14" s="142">
        <f t="shared" ref="AD14:AD37" si="11">IF(AA14="","",IF((L14-AA14)&lt;=0,1,L14-AA14))</f>
        <v>1</v>
      </c>
      <c r="AE14" s="142" t="str">
        <f t="shared" ref="AE14:AE37" si="12">IF(AD14=1,"Rara vez",IF(AD14=2,"Improbable",IF(AD14=3,"Posible",IF(AD14=4,"Probable",IF(AD14=5,"Casi seguro","")))))</f>
        <v>Rara vez</v>
      </c>
      <c r="AF14" s="142">
        <f t="shared" ref="AF14:AF37" si="13">IF(AC14="","",IF(AND(D14="Corrupción",(N14-AC14)&lt;=3),3,IF((N14-AC14)&lt;=1,1,N14-AC14)))</f>
        <v>3</v>
      </c>
      <c r="AG14" s="142" t="str">
        <f t="shared" ref="AG14:AG37" si="14">IF(AF14=1,"Insignificante",IF(AF14=2,"Menor",IF(AF14=3,"Moderado",IF(AF14=4,"Mayor",IF(AF14=5,"Catastrófico","")))))</f>
        <v>Moderado</v>
      </c>
      <c r="AH14" s="143">
        <f t="shared" ref="AH14:AH37" si="15">IF(OR(AD14="",AF14=""),"",AD14*AF14)</f>
        <v>3</v>
      </c>
      <c r="AI14" s="144" t="str">
        <f t="shared" ref="AI14:AI37" si="16">IF(AH14="","",IF(AH14&lt;=2,"BAJA",IF(AH14&lt;=6,"MODERADA",IF(AH14&lt;=12,"ALTA","EXTREMA"))))</f>
        <v>MODERADA</v>
      </c>
      <c r="AJ14" s="90" t="str">
        <f t="shared" ref="AJ14:AJ37" si="17">IF(AI14="","",IF(AI14="Baja","Asumir el Riesgo.",IF(AI14="Moderada","Reducir el Riesgo.",IF(AI14="Alta","Reducir el Riesgo, Evitar, Compartir o Transferir.",IF(AI14="Extrema","Reducir el Riesgo, Evitar o Compartir (Se requiere acción inmediata).","")))))</f>
        <v>Reducir el Riesgo.</v>
      </c>
      <c r="AK14" s="77" t="s">
        <v>464</v>
      </c>
      <c r="AL14" s="73" t="s">
        <v>465</v>
      </c>
      <c r="AM14" s="73" t="s">
        <v>364</v>
      </c>
      <c r="AN14" s="73" t="s">
        <v>278</v>
      </c>
      <c r="AO14" s="78" t="s">
        <v>465</v>
      </c>
    </row>
    <row r="15" spans="1:41" ht="138.75" customHeight="1" x14ac:dyDescent="0.2">
      <c r="A15" s="77" t="s">
        <v>26</v>
      </c>
      <c r="B15" s="73" t="s">
        <v>48</v>
      </c>
      <c r="C15" s="73" t="s">
        <v>204</v>
      </c>
      <c r="D15" s="73" t="s">
        <v>28</v>
      </c>
      <c r="E15" s="73" t="s">
        <v>216</v>
      </c>
      <c r="F15" s="73" t="s">
        <v>357</v>
      </c>
      <c r="G15" s="73" t="s">
        <v>356</v>
      </c>
      <c r="H15" s="73" t="s">
        <v>28</v>
      </c>
      <c r="I15" s="73" t="s">
        <v>241</v>
      </c>
      <c r="J15" s="78" t="s">
        <v>252</v>
      </c>
      <c r="K15" s="82" t="s">
        <v>30</v>
      </c>
      <c r="L15" s="143">
        <f t="shared" si="0"/>
        <v>2</v>
      </c>
      <c r="M15" s="74" t="s">
        <v>42</v>
      </c>
      <c r="N15" s="143">
        <f t="shared" si="1"/>
        <v>4</v>
      </c>
      <c r="O15" s="143">
        <f t="shared" si="2"/>
        <v>8</v>
      </c>
      <c r="P15" s="83" t="str">
        <f t="shared" si="3"/>
        <v>ALTA</v>
      </c>
      <c r="Q15" s="77" t="s">
        <v>264</v>
      </c>
      <c r="R15" s="143" t="str">
        <f>+'Anexo 2 - Valoración Controles'!E122</f>
        <v>Fuerte</v>
      </c>
      <c r="S15" s="74" t="s">
        <v>156</v>
      </c>
      <c r="T15" s="143" t="str">
        <f t="shared" si="4"/>
        <v>Fuerte</v>
      </c>
      <c r="U15" s="143">
        <f t="shared" si="5"/>
        <v>100</v>
      </c>
      <c r="V15" s="141" t="str">
        <f t="shared" si="6"/>
        <v>No</v>
      </c>
      <c r="W15" s="89">
        <v>1</v>
      </c>
      <c r="X15" s="143">
        <f t="shared" si="7"/>
        <v>100</v>
      </c>
      <c r="Y15" s="143" t="str">
        <f t="shared" si="8"/>
        <v>Fuerte</v>
      </c>
      <c r="Z15" s="73" t="s">
        <v>164</v>
      </c>
      <c r="AA15" s="143">
        <f t="shared" si="9"/>
        <v>2</v>
      </c>
      <c r="AB15" s="74" t="s">
        <v>164</v>
      </c>
      <c r="AC15" s="143">
        <f t="shared" si="10"/>
        <v>2</v>
      </c>
      <c r="AD15" s="142">
        <f t="shared" si="11"/>
        <v>1</v>
      </c>
      <c r="AE15" s="142" t="str">
        <f t="shared" si="12"/>
        <v>Rara vez</v>
      </c>
      <c r="AF15" s="142">
        <f t="shared" si="13"/>
        <v>3</v>
      </c>
      <c r="AG15" s="142" t="str">
        <f t="shared" si="14"/>
        <v>Moderado</v>
      </c>
      <c r="AH15" s="143">
        <f t="shared" si="15"/>
        <v>3</v>
      </c>
      <c r="AI15" s="144" t="str">
        <f t="shared" si="16"/>
        <v>MODERADA</v>
      </c>
      <c r="AJ15" s="90" t="str">
        <f t="shared" si="17"/>
        <v>Reducir el Riesgo.</v>
      </c>
      <c r="AK15" s="77" t="s">
        <v>466</v>
      </c>
      <c r="AL15" s="73" t="s">
        <v>365</v>
      </c>
      <c r="AM15" s="73" t="s">
        <v>281</v>
      </c>
      <c r="AN15" s="73" t="s">
        <v>278</v>
      </c>
      <c r="AO15" s="78" t="s">
        <v>365</v>
      </c>
    </row>
    <row r="16" spans="1:41" ht="120.75" customHeight="1" x14ac:dyDescent="0.2">
      <c r="A16" s="77" t="s">
        <v>26</v>
      </c>
      <c r="B16" s="73" t="s">
        <v>34</v>
      </c>
      <c r="C16" s="73" t="s">
        <v>205</v>
      </c>
      <c r="D16" s="73" t="s">
        <v>28</v>
      </c>
      <c r="E16" s="73" t="s">
        <v>217</v>
      </c>
      <c r="F16" s="73" t="s">
        <v>228</v>
      </c>
      <c r="G16" s="73" t="s">
        <v>467</v>
      </c>
      <c r="H16" s="73" t="s">
        <v>28</v>
      </c>
      <c r="I16" s="73" t="s">
        <v>242</v>
      </c>
      <c r="J16" s="78" t="s">
        <v>253</v>
      </c>
      <c r="K16" s="82" t="s">
        <v>23</v>
      </c>
      <c r="L16" s="143">
        <f t="shared" si="0"/>
        <v>1</v>
      </c>
      <c r="M16" s="74" t="s">
        <v>42</v>
      </c>
      <c r="N16" s="143">
        <f t="shared" si="1"/>
        <v>4</v>
      </c>
      <c r="O16" s="143">
        <f t="shared" si="2"/>
        <v>4</v>
      </c>
      <c r="P16" s="83" t="str">
        <f t="shared" si="3"/>
        <v>MODERADA</v>
      </c>
      <c r="Q16" s="77" t="s">
        <v>265</v>
      </c>
      <c r="R16" s="143" t="str">
        <f>+'Anexo 2 - Valoración Controles'!E88</f>
        <v>Fuerte</v>
      </c>
      <c r="S16" s="74" t="s">
        <v>156</v>
      </c>
      <c r="T16" s="143" t="str">
        <f t="shared" si="4"/>
        <v>Fuerte</v>
      </c>
      <c r="U16" s="143">
        <f t="shared" si="5"/>
        <v>100</v>
      </c>
      <c r="V16" s="141" t="str">
        <f t="shared" si="6"/>
        <v>No</v>
      </c>
      <c r="W16" s="89">
        <v>1</v>
      </c>
      <c r="X16" s="143">
        <f t="shared" si="7"/>
        <v>100</v>
      </c>
      <c r="Y16" s="143" t="str">
        <f t="shared" si="8"/>
        <v>Fuerte</v>
      </c>
      <c r="Z16" s="73" t="s">
        <v>164</v>
      </c>
      <c r="AA16" s="143">
        <f t="shared" si="9"/>
        <v>2</v>
      </c>
      <c r="AB16" s="74" t="s">
        <v>166</v>
      </c>
      <c r="AC16" s="143">
        <f t="shared" si="10"/>
        <v>1</v>
      </c>
      <c r="AD16" s="142">
        <f t="shared" si="11"/>
        <v>1</v>
      </c>
      <c r="AE16" s="142" t="str">
        <f t="shared" si="12"/>
        <v>Rara vez</v>
      </c>
      <c r="AF16" s="142">
        <f t="shared" si="13"/>
        <v>3</v>
      </c>
      <c r="AG16" s="142" t="str">
        <f t="shared" si="14"/>
        <v>Moderado</v>
      </c>
      <c r="AH16" s="143">
        <f t="shared" si="15"/>
        <v>3</v>
      </c>
      <c r="AI16" s="144" t="str">
        <f t="shared" si="16"/>
        <v>MODERADA</v>
      </c>
      <c r="AJ16" s="90" t="str">
        <f t="shared" si="17"/>
        <v>Reducir el Riesgo.</v>
      </c>
      <c r="AK16" s="77" t="s">
        <v>468</v>
      </c>
      <c r="AL16" s="73" t="s">
        <v>340</v>
      </c>
      <c r="AM16" s="73" t="s">
        <v>341</v>
      </c>
      <c r="AN16" s="73" t="s">
        <v>278</v>
      </c>
      <c r="AO16" s="78" t="s">
        <v>469</v>
      </c>
    </row>
    <row r="17" spans="1:42" ht="153" customHeight="1" x14ac:dyDescent="0.2">
      <c r="A17" s="77" t="s">
        <v>26</v>
      </c>
      <c r="B17" s="73" t="s">
        <v>40</v>
      </c>
      <c r="C17" s="73" t="s">
        <v>206</v>
      </c>
      <c r="D17" s="73" t="s">
        <v>28</v>
      </c>
      <c r="E17" s="73" t="s">
        <v>218</v>
      </c>
      <c r="F17" s="73" t="s">
        <v>237</v>
      </c>
      <c r="G17" s="73" t="s">
        <v>470</v>
      </c>
      <c r="H17" s="73" t="s">
        <v>28</v>
      </c>
      <c r="I17" s="73" t="s">
        <v>243</v>
      </c>
      <c r="J17" s="78" t="s">
        <v>254</v>
      </c>
      <c r="K17" s="82" t="s">
        <v>30</v>
      </c>
      <c r="L17" s="143">
        <f t="shared" si="0"/>
        <v>2</v>
      </c>
      <c r="M17" s="74" t="s">
        <v>47</v>
      </c>
      <c r="N17" s="143">
        <f t="shared" si="1"/>
        <v>5</v>
      </c>
      <c r="O17" s="143">
        <f t="shared" si="2"/>
        <v>10</v>
      </c>
      <c r="P17" s="83" t="str">
        <f t="shared" si="3"/>
        <v>ALTA</v>
      </c>
      <c r="Q17" s="77" t="s">
        <v>266</v>
      </c>
      <c r="R17" s="143" t="str">
        <f>+'Anexo 2 - Valoración Controles'!E139</f>
        <v>Fuerte</v>
      </c>
      <c r="S17" s="74" t="s">
        <v>156</v>
      </c>
      <c r="T17" s="143" t="str">
        <f t="shared" si="4"/>
        <v>Fuerte</v>
      </c>
      <c r="U17" s="143">
        <f t="shared" si="5"/>
        <v>100</v>
      </c>
      <c r="V17" s="141" t="str">
        <f t="shared" si="6"/>
        <v>No</v>
      </c>
      <c r="W17" s="89">
        <v>1</v>
      </c>
      <c r="X17" s="143">
        <f t="shared" si="7"/>
        <v>100</v>
      </c>
      <c r="Y17" s="143" t="str">
        <f t="shared" si="8"/>
        <v>Fuerte</v>
      </c>
      <c r="Z17" s="73" t="s">
        <v>164</v>
      </c>
      <c r="AA17" s="143">
        <f t="shared" si="9"/>
        <v>2</v>
      </c>
      <c r="AB17" s="74" t="s">
        <v>166</v>
      </c>
      <c r="AC17" s="143">
        <f t="shared" si="10"/>
        <v>1</v>
      </c>
      <c r="AD17" s="142">
        <f t="shared" si="11"/>
        <v>1</v>
      </c>
      <c r="AE17" s="142" t="str">
        <f t="shared" si="12"/>
        <v>Rara vez</v>
      </c>
      <c r="AF17" s="142">
        <f t="shared" si="13"/>
        <v>4</v>
      </c>
      <c r="AG17" s="142" t="str">
        <f t="shared" si="14"/>
        <v>Mayor</v>
      </c>
      <c r="AH17" s="143">
        <f t="shared" si="15"/>
        <v>4</v>
      </c>
      <c r="AI17" s="144" t="str">
        <f t="shared" si="16"/>
        <v>MODERADA</v>
      </c>
      <c r="AJ17" s="90" t="str">
        <f t="shared" si="17"/>
        <v>Reducir el Riesgo.</v>
      </c>
      <c r="AK17" s="77" t="s">
        <v>371</v>
      </c>
      <c r="AL17" s="73" t="s">
        <v>293</v>
      </c>
      <c r="AM17" s="73" t="s">
        <v>282</v>
      </c>
      <c r="AN17" s="73" t="s">
        <v>373</v>
      </c>
      <c r="AO17" s="78" t="s">
        <v>372</v>
      </c>
    </row>
    <row r="18" spans="1:42" ht="108.75" customHeight="1" x14ac:dyDescent="0.2">
      <c r="A18" s="77" t="s">
        <v>26</v>
      </c>
      <c r="B18" s="73" t="s">
        <v>44</v>
      </c>
      <c r="C18" s="73" t="s">
        <v>207</v>
      </c>
      <c r="D18" s="73" t="s">
        <v>28</v>
      </c>
      <c r="E18" s="73" t="s">
        <v>219</v>
      </c>
      <c r="F18" s="73" t="s">
        <v>236</v>
      </c>
      <c r="G18" s="73" t="s">
        <v>471</v>
      </c>
      <c r="H18" s="73" t="s">
        <v>28</v>
      </c>
      <c r="I18" s="73" t="s">
        <v>244</v>
      </c>
      <c r="J18" s="78" t="s">
        <v>255</v>
      </c>
      <c r="K18" s="82" t="s">
        <v>23</v>
      </c>
      <c r="L18" s="143">
        <f t="shared" si="0"/>
        <v>1</v>
      </c>
      <c r="M18" s="74" t="s">
        <v>42</v>
      </c>
      <c r="N18" s="143">
        <f t="shared" si="1"/>
        <v>4</v>
      </c>
      <c r="O18" s="143">
        <f t="shared" si="2"/>
        <v>4</v>
      </c>
      <c r="P18" s="83" t="str">
        <f t="shared" si="3"/>
        <v>MODERADA</v>
      </c>
      <c r="Q18" s="77" t="s">
        <v>374</v>
      </c>
      <c r="R18" s="143" t="str">
        <f>+'Anexo 2 - Valoración Controles'!E156</f>
        <v>Fuerte</v>
      </c>
      <c r="S18" s="74" t="s">
        <v>156</v>
      </c>
      <c r="T18" s="143" t="str">
        <f t="shared" si="4"/>
        <v>Fuerte</v>
      </c>
      <c r="U18" s="143">
        <f t="shared" si="5"/>
        <v>100</v>
      </c>
      <c r="V18" s="141" t="str">
        <f t="shared" si="6"/>
        <v>No</v>
      </c>
      <c r="W18" s="89">
        <v>1</v>
      </c>
      <c r="X18" s="143">
        <f t="shared" si="7"/>
        <v>100</v>
      </c>
      <c r="Y18" s="143" t="str">
        <f t="shared" si="8"/>
        <v>Fuerte</v>
      </c>
      <c r="Z18" s="73" t="s">
        <v>164</v>
      </c>
      <c r="AA18" s="143">
        <f t="shared" si="9"/>
        <v>2</v>
      </c>
      <c r="AB18" s="74" t="s">
        <v>164</v>
      </c>
      <c r="AC18" s="143">
        <f t="shared" si="10"/>
        <v>2</v>
      </c>
      <c r="AD18" s="142">
        <f t="shared" si="11"/>
        <v>1</v>
      </c>
      <c r="AE18" s="142" t="str">
        <f t="shared" si="12"/>
        <v>Rara vez</v>
      </c>
      <c r="AF18" s="142">
        <f t="shared" si="13"/>
        <v>3</v>
      </c>
      <c r="AG18" s="142" t="str">
        <f t="shared" si="14"/>
        <v>Moderado</v>
      </c>
      <c r="AH18" s="143">
        <f t="shared" si="15"/>
        <v>3</v>
      </c>
      <c r="AI18" s="144" t="str">
        <f t="shared" si="16"/>
        <v>MODERADA</v>
      </c>
      <c r="AJ18" s="90" t="str">
        <f t="shared" si="17"/>
        <v>Reducir el Riesgo.</v>
      </c>
      <c r="AK18" s="77" t="s">
        <v>381</v>
      </c>
      <c r="AL18" s="73" t="s">
        <v>382</v>
      </c>
      <c r="AM18" s="73" t="s">
        <v>283</v>
      </c>
      <c r="AN18" s="73" t="s">
        <v>384</v>
      </c>
      <c r="AO18" s="78" t="s">
        <v>383</v>
      </c>
      <c r="AP18" s="76"/>
    </row>
    <row r="19" spans="1:42" ht="155.25" customHeight="1" x14ac:dyDescent="0.2">
      <c r="A19" s="77" t="s">
        <v>33</v>
      </c>
      <c r="B19" s="73" t="s">
        <v>52</v>
      </c>
      <c r="C19" s="73" t="s">
        <v>211</v>
      </c>
      <c r="D19" s="73" t="s">
        <v>28</v>
      </c>
      <c r="E19" s="73" t="s">
        <v>220</v>
      </c>
      <c r="F19" s="73" t="s">
        <v>230</v>
      </c>
      <c r="G19" s="73" t="s">
        <v>472</v>
      </c>
      <c r="H19" s="73" t="s">
        <v>28</v>
      </c>
      <c r="I19" s="73" t="s">
        <v>245</v>
      </c>
      <c r="J19" s="78" t="s">
        <v>314</v>
      </c>
      <c r="K19" s="82" t="s">
        <v>23</v>
      </c>
      <c r="L19" s="143">
        <f t="shared" si="0"/>
        <v>1</v>
      </c>
      <c r="M19" s="74" t="s">
        <v>47</v>
      </c>
      <c r="N19" s="143">
        <f t="shared" si="1"/>
        <v>5</v>
      </c>
      <c r="O19" s="143">
        <f t="shared" si="2"/>
        <v>5</v>
      </c>
      <c r="P19" s="83" t="str">
        <f t="shared" si="3"/>
        <v>MODERADA</v>
      </c>
      <c r="Q19" s="77" t="s">
        <v>267</v>
      </c>
      <c r="R19" s="143" t="str">
        <f>+'Anexo 2 - Valoración Controles'!E54</f>
        <v>Fuerte</v>
      </c>
      <c r="S19" s="74" t="s">
        <v>156</v>
      </c>
      <c r="T19" s="143" t="str">
        <f t="shared" si="4"/>
        <v>Fuerte</v>
      </c>
      <c r="U19" s="143">
        <f t="shared" si="5"/>
        <v>100</v>
      </c>
      <c r="V19" s="141" t="str">
        <f t="shared" si="6"/>
        <v>No</v>
      </c>
      <c r="W19" s="89">
        <v>1</v>
      </c>
      <c r="X19" s="143">
        <f t="shared" si="7"/>
        <v>100</v>
      </c>
      <c r="Y19" s="143" t="str">
        <f t="shared" si="8"/>
        <v>Fuerte</v>
      </c>
      <c r="Z19" s="73" t="s">
        <v>164</v>
      </c>
      <c r="AA19" s="143">
        <f t="shared" si="9"/>
        <v>2</v>
      </c>
      <c r="AB19" s="74" t="s">
        <v>164</v>
      </c>
      <c r="AC19" s="143">
        <f t="shared" si="10"/>
        <v>2</v>
      </c>
      <c r="AD19" s="142">
        <f t="shared" si="11"/>
        <v>1</v>
      </c>
      <c r="AE19" s="142" t="str">
        <f t="shared" si="12"/>
        <v>Rara vez</v>
      </c>
      <c r="AF19" s="142">
        <f t="shared" si="13"/>
        <v>3</v>
      </c>
      <c r="AG19" s="142" t="str">
        <f t="shared" si="14"/>
        <v>Moderado</v>
      </c>
      <c r="AH19" s="143">
        <f t="shared" si="15"/>
        <v>3</v>
      </c>
      <c r="AI19" s="144" t="str">
        <f t="shared" si="16"/>
        <v>MODERADA</v>
      </c>
      <c r="AJ19" s="90" t="str">
        <f t="shared" si="17"/>
        <v>Reducir el Riesgo.</v>
      </c>
      <c r="AK19" s="77" t="s">
        <v>326</v>
      </c>
      <c r="AL19" s="73" t="s">
        <v>327</v>
      </c>
      <c r="AM19" s="73" t="s">
        <v>284</v>
      </c>
      <c r="AN19" s="73" t="s">
        <v>306</v>
      </c>
      <c r="AO19" s="78" t="s">
        <v>328</v>
      </c>
      <c r="AP19" s="76"/>
    </row>
    <row r="20" spans="1:42" ht="101.25" customHeight="1" x14ac:dyDescent="0.2">
      <c r="A20" s="77" t="s">
        <v>33</v>
      </c>
      <c r="B20" s="73" t="s">
        <v>394</v>
      </c>
      <c r="C20" s="192" t="s">
        <v>208</v>
      </c>
      <c r="D20" s="73" t="s">
        <v>28</v>
      </c>
      <c r="E20" s="73" t="s">
        <v>456</v>
      </c>
      <c r="F20" s="192" t="s">
        <v>235</v>
      </c>
      <c r="G20" s="192" t="s">
        <v>473</v>
      </c>
      <c r="H20" s="199" t="s">
        <v>28</v>
      </c>
      <c r="I20" s="213" t="s">
        <v>474</v>
      </c>
      <c r="J20" s="216" t="s">
        <v>256</v>
      </c>
      <c r="K20" s="205" t="s">
        <v>36</v>
      </c>
      <c r="L20" s="202">
        <f t="shared" si="0"/>
        <v>3</v>
      </c>
      <c r="M20" s="199" t="s">
        <v>42</v>
      </c>
      <c r="N20" s="202">
        <f t="shared" si="1"/>
        <v>4</v>
      </c>
      <c r="O20" s="202">
        <f t="shared" si="2"/>
        <v>12</v>
      </c>
      <c r="P20" s="208" t="str">
        <f t="shared" si="3"/>
        <v>ALTA</v>
      </c>
      <c r="Q20" s="77" t="s">
        <v>273</v>
      </c>
      <c r="R20" s="143" t="str">
        <f>+'Anexo 2 - Valoración Controles'!E190</f>
        <v>Fuerte</v>
      </c>
      <c r="S20" s="74" t="s">
        <v>156</v>
      </c>
      <c r="T20" s="143" t="str">
        <f t="shared" si="4"/>
        <v>Fuerte</v>
      </c>
      <c r="U20" s="143">
        <f t="shared" si="5"/>
        <v>100</v>
      </c>
      <c r="V20" s="141" t="str">
        <f t="shared" si="6"/>
        <v>No</v>
      </c>
      <c r="W20" s="150">
        <f>100%/3</f>
        <v>0.33333333333333331</v>
      </c>
      <c r="X20" s="219">
        <f>((U20*W20)+(U21*W21)+(U22*W22))/100</f>
        <v>0.83333333333333315</v>
      </c>
      <c r="Y20" s="202" t="str">
        <f>IF(X20="","",IF(X20&lt;50%,"Débil",IF(X20&lt;=99%,"Moderado","Fuerte")))</f>
        <v>Moderado</v>
      </c>
      <c r="Z20" s="73" t="s">
        <v>164</v>
      </c>
      <c r="AA20" s="143">
        <f t="shared" si="9"/>
        <v>1</v>
      </c>
      <c r="AB20" s="74" t="s">
        <v>165</v>
      </c>
      <c r="AC20" s="143">
        <f t="shared" si="10"/>
        <v>0</v>
      </c>
      <c r="AD20" s="189">
        <f t="shared" si="11"/>
        <v>2</v>
      </c>
      <c r="AE20" s="189" t="str">
        <f t="shared" si="12"/>
        <v>Improbable</v>
      </c>
      <c r="AF20" s="189">
        <f t="shared" si="13"/>
        <v>4</v>
      </c>
      <c r="AG20" s="189" t="str">
        <f t="shared" si="14"/>
        <v>Mayor</v>
      </c>
      <c r="AH20" s="202">
        <f t="shared" si="15"/>
        <v>8</v>
      </c>
      <c r="AI20" s="196" t="str">
        <f t="shared" si="16"/>
        <v>ALTA</v>
      </c>
      <c r="AJ20" s="186" t="str">
        <f t="shared" si="17"/>
        <v>Reducir el Riesgo, Evitar, Compartir o Transferir.</v>
      </c>
      <c r="AK20" s="77" t="s">
        <v>475</v>
      </c>
      <c r="AL20" s="73" t="s">
        <v>292</v>
      </c>
      <c r="AM20" s="73" t="s">
        <v>285</v>
      </c>
      <c r="AN20" s="73" t="s">
        <v>279</v>
      </c>
      <c r="AO20" s="78" t="s">
        <v>405</v>
      </c>
      <c r="AP20" s="76"/>
    </row>
    <row r="21" spans="1:42" ht="101.25" customHeight="1" x14ac:dyDescent="0.2">
      <c r="A21" s="77" t="s">
        <v>33</v>
      </c>
      <c r="B21" s="73" t="s">
        <v>394</v>
      </c>
      <c r="C21" s="193"/>
      <c r="D21" s="73" t="s">
        <v>28</v>
      </c>
      <c r="E21" s="73" t="s">
        <v>456</v>
      </c>
      <c r="F21" s="193"/>
      <c r="G21" s="193"/>
      <c r="H21" s="200"/>
      <c r="I21" s="214"/>
      <c r="J21" s="217"/>
      <c r="K21" s="206"/>
      <c r="L21" s="203"/>
      <c r="M21" s="200"/>
      <c r="N21" s="203"/>
      <c r="O21" s="203"/>
      <c r="P21" s="209"/>
      <c r="Q21" s="77" t="s">
        <v>268</v>
      </c>
      <c r="R21" s="143" t="str">
        <f>+'Anexo 2 - Valoración Controles'!K190</f>
        <v>Fuerte</v>
      </c>
      <c r="S21" s="74" t="s">
        <v>156</v>
      </c>
      <c r="T21" s="143" t="str">
        <f t="shared" si="4"/>
        <v>Fuerte</v>
      </c>
      <c r="U21" s="143">
        <f t="shared" si="5"/>
        <v>100</v>
      </c>
      <c r="V21" s="141" t="str">
        <f t="shared" si="6"/>
        <v>No</v>
      </c>
      <c r="W21" s="150">
        <f>100%/3</f>
        <v>0.33333333333333331</v>
      </c>
      <c r="X21" s="233"/>
      <c r="Y21" s="203"/>
      <c r="Z21" s="73" t="s">
        <v>164</v>
      </c>
      <c r="AA21" s="143">
        <f>IF(Z21="","",IF(AND(Y20="Fuerte",Z21="Directamente"),2,IF(AND(Y20="Moderado",Z21="Directamente"),1,0)))</f>
        <v>1</v>
      </c>
      <c r="AB21" s="74" t="s">
        <v>165</v>
      </c>
      <c r="AC21" s="143">
        <f>IF(AB21="","",IF(AND(Y20="Fuerte",AB21="Directamente"),2,IF(AND(Y20="Fuerte",AB21="indirectamente"),1,IF(AND(Y20="Fuerte",AB21="No disminuye"),0,IF(AND(Y20="Moderado",AB21="Directamente"),1,IF(AND(Y20="Moderado",AB21="indirectamente"),0,IF(AND(Y20="Moderado",AB21="No disminuye"),0,0)))))))</f>
        <v>0</v>
      </c>
      <c r="AD21" s="190"/>
      <c r="AE21" s="190"/>
      <c r="AF21" s="190"/>
      <c r="AG21" s="190"/>
      <c r="AH21" s="203"/>
      <c r="AI21" s="197"/>
      <c r="AJ21" s="187"/>
      <c r="AK21" s="77" t="s">
        <v>407</v>
      </c>
      <c r="AL21" s="73" t="s">
        <v>292</v>
      </c>
      <c r="AM21" s="73" t="s">
        <v>285</v>
      </c>
      <c r="AN21" s="73" t="s">
        <v>279</v>
      </c>
      <c r="AO21" s="78" t="s">
        <v>405</v>
      </c>
      <c r="AP21" s="76"/>
    </row>
    <row r="22" spans="1:42" ht="101.25" customHeight="1" x14ac:dyDescent="0.2">
      <c r="A22" s="77" t="s">
        <v>33</v>
      </c>
      <c r="B22" s="73" t="s">
        <v>394</v>
      </c>
      <c r="C22" s="194"/>
      <c r="D22" s="73" t="s">
        <v>28</v>
      </c>
      <c r="E22" s="73" t="s">
        <v>456</v>
      </c>
      <c r="F22" s="194"/>
      <c r="G22" s="194"/>
      <c r="H22" s="201"/>
      <c r="I22" s="215"/>
      <c r="J22" s="218"/>
      <c r="K22" s="207"/>
      <c r="L22" s="204"/>
      <c r="M22" s="201"/>
      <c r="N22" s="204"/>
      <c r="O22" s="204"/>
      <c r="P22" s="210"/>
      <c r="Q22" s="77" t="s">
        <v>269</v>
      </c>
      <c r="R22" s="143" t="str">
        <f>+'Anexo 2 - Valoración Controles'!S190</f>
        <v>Moderado</v>
      </c>
      <c r="S22" s="74" t="s">
        <v>156</v>
      </c>
      <c r="T22" s="143" t="str">
        <f t="shared" si="4"/>
        <v>Moderado</v>
      </c>
      <c r="U22" s="143">
        <f t="shared" si="5"/>
        <v>50</v>
      </c>
      <c r="V22" s="141" t="str">
        <f t="shared" si="6"/>
        <v>Si</v>
      </c>
      <c r="W22" s="150">
        <f>100%/3</f>
        <v>0.33333333333333331</v>
      </c>
      <c r="X22" s="220"/>
      <c r="Y22" s="204"/>
      <c r="Z22" s="73" t="s">
        <v>164</v>
      </c>
      <c r="AA22" s="143">
        <f>IF(Z22="","",IF(AND(Y20="Fuerte",Z22="Directamente"),2,IF(AND(Y20="Moderado",Z22="Directamente"),1,0)))</f>
        <v>1</v>
      </c>
      <c r="AB22" s="74" t="s">
        <v>165</v>
      </c>
      <c r="AC22" s="143">
        <f>IF(AB22="","",IF(AND(Y20="Fuerte",AB22="Directamente"),2,IF(AND(Y20="Fuerte",AB22="indirectamente"),1,IF(AND(Y20="Fuerte",AB22="No disminuye"),0,IF(AND(Y20="Moderado",AB22="Directamente"),1,IF(AND(Y20="Moderado",AB22="indirectamente"),0,IF(AND(Y20="Moderado",AB22="No disminuye"),0,0)))))))</f>
        <v>0</v>
      </c>
      <c r="AD22" s="191"/>
      <c r="AE22" s="191"/>
      <c r="AF22" s="191"/>
      <c r="AG22" s="191"/>
      <c r="AH22" s="204"/>
      <c r="AI22" s="198"/>
      <c r="AJ22" s="188"/>
      <c r="AK22" s="77" t="s">
        <v>275</v>
      </c>
      <c r="AL22" s="73" t="s">
        <v>294</v>
      </c>
      <c r="AM22" s="73" t="s">
        <v>285</v>
      </c>
      <c r="AN22" s="73" t="s">
        <v>279</v>
      </c>
      <c r="AO22" s="78" t="s">
        <v>406</v>
      </c>
    </row>
    <row r="23" spans="1:42" ht="99.75" customHeight="1" x14ac:dyDescent="0.2">
      <c r="A23" s="77" t="s">
        <v>33</v>
      </c>
      <c r="B23" s="73" t="s">
        <v>329</v>
      </c>
      <c r="C23" s="192" t="s">
        <v>208</v>
      </c>
      <c r="D23" s="73" t="s">
        <v>28</v>
      </c>
      <c r="E23" s="73" t="s">
        <v>457</v>
      </c>
      <c r="F23" s="199" t="s">
        <v>229</v>
      </c>
      <c r="G23" s="199" t="s">
        <v>476</v>
      </c>
      <c r="H23" s="199" t="s">
        <v>28</v>
      </c>
      <c r="I23" s="199" t="s">
        <v>246</v>
      </c>
      <c r="J23" s="211" t="s">
        <v>257</v>
      </c>
      <c r="K23" s="205" t="s">
        <v>30</v>
      </c>
      <c r="L23" s="202">
        <f t="shared" si="0"/>
        <v>2</v>
      </c>
      <c r="M23" s="199" t="s">
        <v>42</v>
      </c>
      <c r="N23" s="202">
        <f t="shared" si="1"/>
        <v>4</v>
      </c>
      <c r="O23" s="202">
        <f t="shared" si="2"/>
        <v>8</v>
      </c>
      <c r="P23" s="208" t="str">
        <f t="shared" si="3"/>
        <v>ALTA</v>
      </c>
      <c r="Q23" s="77" t="s">
        <v>330</v>
      </c>
      <c r="R23" s="143" t="str">
        <f>+'Anexo 2 - Valoración Controles'!E71</f>
        <v>Fuerte</v>
      </c>
      <c r="S23" s="74" t="s">
        <v>156</v>
      </c>
      <c r="T23" s="143" t="str">
        <f t="shared" si="4"/>
        <v>Fuerte</v>
      </c>
      <c r="U23" s="143">
        <f t="shared" si="5"/>
        <v>100</v>
      </c>
      <c r="V23" s="141" t="str">
        <f t="shared" si="6"/>
        <v>No</v>
      </c>
      <c r="W23" s="89">
        <v>0.4</v>
      </c>
      <c r="X23" s="202">
        <f>(U23*W23)+(U24*W24)</f>
        <v>100</v>
      </c>
      <c r="Y23" s="202" t="str">
        <f t="shared" si="8"/>
        <v>Fuerte</v>
      </c>
      <c r="Z23" s="73" t="s">
        <v>164</v>
      </c>
      <c r="AA23" s="143">
        <f t="shared" si="9"/>
        <v>2</v>
      </c>
      <c r="AB23" s="74" t="s">
        <v>166</v>
      </c>
      <c r="AC23" s="143">
        <f t="shared" si="10"/>
        <v>1</v>
      </c>
      <c r="AD23" s="189">
        <f t="shared" si="11"/>
        <v>1</v>
      </c>
      <c r="AE23" s="189" t="str">
        <f t="shared" si="12"/>
        <v>Rara vez</v>
      </c>
      <c r="AF23" s="189">
        <f t="shared" si="13"/>
        <v>3</v>
      </c>
      <c r="AG23" s="189" t="str">
        <f t="shared" si="14"/>
        <v>Moderado</v>
      </c>
      <c r="AH23" s="202">
        <f t="shared" si="15"/>
        <v>3</v>
      </c>
      <c r="AI23" s="196" t="str">
        <f t="shared" si="16"/>
        <v>MODERADA</v>
      </c>
      <c r="AJ23" s="186" t="str">
        <f t="shared" si="17"/>
        <v>Reducir el Riesgo.</v>
      </c>
      <c r="AK23" s="77" t="s">
        <v>298</v>
      </c>
      <c r="AL23" s="73" t="s">
        <v>293</v>
      </c>
      <c r="AM23" s="73" t="s">
        <v>286</v>
      </c>
      <c r="AN23" s="73" t="s">
        <v>279</v>
      </c>
      <c r="AO23" s="78" t="s">
        <v>299</v>
      </c>
    </row>
    <row r="24" spans="1:42" ht="99.75" customHeight="1" x14ac:dyDescent="0.2">
      <c r="A24" s="77" t="s">
        <v>33</v>
      </c>
      <c r="B24" s="73" t="s">
        <v>329</v>
      </c>
      <c r="C24" s="194"/>
      <c r="D24" s="73" t="s">
        <v>28</v>
      </c>
      <c r="E24" s="73" t="s">
        <v>457</v>
      </c>
      <c r="F24" s="201"/>
      <c r="G24" s="201"/>
      <c r="H24" s="201"/>
      <c r="I24" s="201"/>
      <c r="J24" s="212"/>
      <c r="K24" s="207"/>
      <c r="L24" s="204"/>
      <c r="M24" s="201"/>
      <c r="N24" s="204"/>
      <c r="O24" s="204"/>
      <c r="P24" s="210"/>
      <c r="Q24" s="77" t="s">
        <v>331</v>
      </c>
      <c r="R24" s="143" t="str">
        <f>+'Anexo 2 - Valoración Controles'!K71</f>
        <v>Fuerte</v>
      </c>
      <c r="S24" s="74" t="s">
        <v>156</v>
      </c>
      <c r="T24" s="143" t="str">
        <f t="shared" si="4"/>
        <v>Fuerte</v>
      </c>
      <c r="U24" s="143">
        <f t="shared" si="5"/>
        <v>100</v>
      </c>
      <c r="V24" s="141" t="str">
        <f t="shared" si="6"/>
        <v>No</v>
      </c>
      <c r="W24" s="89">
        <v>0.6</v>
      </c>
      <c r="X24" s="204"/>
      <c r="Y24" s="204"/>
      <c r="Z24" s="73" t="s">
        <v>164</v>
      </c>
      <c r="AA24" s="143">
        <f>IF(Z23="","",IF(AND(Y23="Fuerte",Z23="Directamente"),2,IF(AND(Y23="Moderado",Z23="Directamente"),1,0)))</f>
        <v>2</v>
      </c>
      <c r="AB24" s="74" t="s">
        <v>164</v>
      </c>
      <c r="AC24" s="143">
        <f>IF(AB24="","",IF(AND(Y23="Fuerte",AB24="Directamente"),2,IF(AND(Y23="Fuerte",AB24="indirectamente"),1,IF(AND(Y23="Fuerte",AB24="No disminuye"),0,IF(AND(Y23="Moderado",AB24="Directamente"),1,IF(AND(Y23="Moderado",AB24="indirectamente"),0,IF(AND(Y23="Moderado",AB24="No disminuye"),0,0)))))))</f>
        <v>2</v>
      </c>
      <c r="AD24" s="191"/>
      <c r="AE24" s="191"/>
      <c r="AF24" s="191"/>
      <c r="AG24" s="191"/>
      <c r="AH24" s="204"/>
      <c r="AI24" s="198"/>
      <c r="AJ24" s="188"/>
      <c r="AK24" s="77" t="s">
        <v>280</v>
      </c>
      <c r="AL24" s="73" t="s">
        <v>295</v>
      </c>
      <c r="AM24" s="73" t="s">
        <v>286</v>
      </c>
      <c r="AN24" s="73" t="s">
        <v>279</v>
      </c>
      <c r="AO24" s="78" t="s">
        <v>300</v>
      </c>
    </row>
    <row r="25" spans="1:42" ht="117" customHeight="1" x14ac:dyDescent="0.2">
      <c r="A25" s="77" t="s">
        <v>33</v>
      </c>
      <c r="B25" s="73" t="s">
        <v>408</v>
      </c>
      <c r="C25" s="192" t="s">
        <v>208</v>
      </c>
      <c r="D25" s="73" t="s">
        <v>28</v>
      </c>
      <c r="E25" s="73" t="s">
        <v>458</v>
      </c>
      <c r="F25" s="199" t="s">
        <v>231</v>
      </c>
      <c r="G25" s="199" t="s">
        <v>409</v>
      </c>
      <c r="H25" s="199" t="s">
        <v>28</v>
      </c>
      <c r="I25" s="199" t="s">
        <v>247</v>
      </c>
      <c r="J25" s="211" t="s">
        <v>258</v>
      </c>
      <c r="K25" s="205" t="s">
        <v>36</v>
      </c>
      <c r="L25" s="202">
        <f t="shared" si="0"/>
        <v>3</v>
      </c>
      <c r="M25" s="199" t="s">
        <v>42</v>
      </c>
      <c r="N25" s="202">
        <f t="shared" si="1"/>
        <v>4</v>
      </c>
      <c r="O25" s="202">
        <f t="shared" si="2"/>
        <v>12</v>
      </c>
      <c r="P25" s="208" t="str">
        <f t="shared" si="3"/>
        <v>ALTA</v>
      </c>
      <c r="Q25" s="77" t="s">
        <v>270</v>
      </c>
      <c r="R25" s="143" t="str">
        <f>+'Anexo 2 - Valoración Controles'!E207</f>
        <v>Moderado</v>
      </c>
      <c r="S25" s="74" t="s">
        <v>156</v>
      </c>
      <c r="T25" s="143" t="str">
        <f t="shared" si="4"/>
        <v>Moderado</v>
      </c>
      <c r="U25" s="143">
        <f t="shared" si="5"/>
        <v>50</v>
      </c>
      <c r="V25" s="141" t="str">
        <f t="shared" si="6"/>
        <v>Si</v>
      </c>
      <c r="W25" s="89">
        <v>0.5</v>
      </c>
      <c r="X25" s="219">
        <f>((U25*W25)+(U26*W26))/100</f>
        <v>0.75</v>
      </c>
      <c r="Y25" s="202" t="str">
        <f>IF(X25="","",IF(X25&lt;50%,"Débil",IF(X25&lt;=99%,"Moderado","Fuerte")))</f>
        <v>Moderado</v>
      </c>
      <c r="Z25" s="73" t="s">
        <v>164</v>
      </c>
      <c r="AA25" s="143">
        <f t="shared" si="9"/>
        <v>1</v>
      </c>
      <c r="AB25" s="74" t="s">
        <v>164</v>
      </c>
      <c r="AC25" s="143">
        <f t="shared" si="10"/>
        <v>1</v>
      </c>
      <c r="AD25" s="142">
        <f t="shared" si="11"/>
        <v>2</v>
      </c>
      <c r="AE25" s="142" t="str">
        <f t="shared" si="12"/>
        <v>Improbable</v>
      </c>
      <c r="AF25" s="142">
        <f t="shared" si="13"/>
        <v>3</v>
      </c>
      <c r="AG25" s="142" t="str">
        <f t="shared" si="14"/>
        <v>Moderado</v>
      </c>
      <c r="AH25" s="143">
        <f t="shared" si="15"/>
        <v>6</v>
      </c>
      <c r="AI25" s="144" t="str">
        <f t="shared" si="16"/>
        <v>MODERADA</v>
      </c>
      <c r="AJ25" s="90" t="str">
        <f t="shared" si="17"/>
        <v>Reducir el Riesgo.</v>
      </c>
      <c r="AK25" s="77" t="s">
        <v>421</v>
      </c>
      <c r="AL25" s="73" t="s">
        <v>422</v>
      </c>
      <c r="AM25" s="73" t="s">
        <v>423</v>
      </c>
      <c r="AN25" s="73" t="s">
        <v>306</v>
      </c>
      <c r="AO25" s="78" t="s">
        <v>301</v>
      </c>
    </row>
    <row r="26" spans="1:42" ht="117" customHeight="1" x14ac:dyDescent="0.2">
      <c r="A26" s="77" t="s">
        <v>33</v>
      </c>
      <c r="B26" s="73" t="s">
        <v>408</v>
      </c>
      <c r="C26" s="194"/>
      <c r="D26" s="73" t="s">
        <v>28</v>
      </c>
      <c r="E26" s="73" t="s">
        <v>458</v>
      </c>
      <c r="F26" s="201"/>
      <c r="G26" s="201"/>
      <c r="H26" s="201"/>
      <c r="I26" s="201"/>
      <c r="J26" s="212"/>
      <c r="K26" s="207"/>
      <c r="L26" s="204"/>
      <c r="M26" s="201"/>
      <c r="N26" s="204"/>
      <c r="O26" s="204"/>
      <c r="P26" s="210"/>
      <c r="Q26" s="77" t="s">
        <v>410</v>
      </c>
      <c r="R26" s="143" t="str">
        <f>+'Anexo 2 - Valoración Controles'!K207</f>
        <v>Fuerte</v>
      </c>
      <c r="S26" s="74" t="s">
        <v>156</v>
      </c>
      <c r="T26" s="143" t="str">
        <f t="shared" si="4"/>
        <v>Fuerte</v>
      </c>
      <c r="U26" s="143">
        <f t="shared" si="5"/>
        <v>100</v>
      </c>
      <c r="V26" s="141" t="str">
        <f t="shared" si="6"/>
        <v>No</v>
      </c>
      <c r="W26" s="89">
        <v>0.5</v>
      </c>
      <c r="X26" s="220"/>
      <c r="Y26" s="204"/>
      <c r="Z26" s="73" t="s">
        <v>164</v>
      </c>
      <c r="AA26" s="143">
        <f>IF(Z26="","",IF(AND(Y25="Fuerte",Z26="Directamente"),2,IF(AND(Y25="Moderado",Z26="Directamente"),1,0)))</f>
        <v>1</v>
      </c>
      <c r="AB26" s="74" t="s">
        <v>164</v>
      </c>
      <c r="AC26" s="143">
        <f>IF(AB26="","",IF(AND(Y25="Fuerte",AB26="Directamente"),2,IF(AND(Y25="Fuerte",AB26="indirectamente"),1,IF(AND(Y25="Fuerte",AB26="No disminuye"),0,IF(AND(Y25="Moderado",AB26="Directamente"),1,IF(AND(Y25="Moderado",AB26="indirectamente"),0,IF(AND(Y25="Moderado",AB26="No disminuye"),0,0)))))))</f>
        <v>1</v>
      </c>
      <c r="AD26" s="142">
        <f>IF(AA26="","",IF((L25-AA26)&lt;=0,1,L25-AA26))</f>
        <v>2</v>
      </c>
      <c r="AE26" s="142" t="str">
        <f t="shared" si="12"/>
        <v>Improbable</v>
      </c>
      <c r="AF26" s="142">
        <f t="shared" si="13"/>
        <v>3</v>
      </c>
      <c r="AG26" s="142" t="str">
        <f t="shared" si="14"/>
        <v>Moderado</v>
      </c>
      <c r="AH26" s="143">
        <f t="shared" si="15"/>
        <v>6</v>
      </c>
      <c r="AI26" s="144" t="str">
        <f t="shared" si="16"/>
        <v>MODERADA</v>
      </c>
      <c r="AJ26" s="90" t="str">
        <f t="shared" si="17"/>
        <v>Reducir el Riesgo.</v>
      </c>
      <c r="AK26" s="77" t="s">
        <v>424</v>
      </c>
      <c r="AL26" s="73" t="s">
        <v>425</v>
      </c>
      <c r="AM26" s="73" t="s">
        <v>423</v>
      </c>
      <c r="AN26" s="73" t="s">
        <v>426</v>
      </c>
      <c r="AO26" s="78" t="s">
        <v>477</v>
      </c>
    </row>
    <row r="27" spans="1:42" ht="234.75" customHeight="1" x14ac:dyDescent="0.2">
      <c r="A27" s="77" t="s">
        <v>33</v>
      </c>
      <c r="B27" s="73" t="s">
        <v>50</v>
      </c>
      <c r="C27" s="73" t="s">
        <v>209</v>
      </c>
      <c r="D27" s="73" t="s">
        <v>28</v>
      </c>
      <c r="E27" s="73" t="s">
        <v>221</v>
      </c>
      <c r="F27" s="73" t="s">
        <v>385</v>
      </c>
      <c r="G27" s="73" t="s">
        <v>385</v>
      </c>
      <c r="H27" s="73" t="s">
        <v>28</v>
      </c>
      <c r="I27" s="73" t="s">
        <v>386</v>
      </c>
      <c r="J27" s="78" t="s">
        <v>387</v>
      </c>
      <c r="K27" s="82" t="s">
        <v>30</v>
      </c>
      <c r="L27" s="143">
        <f t="shared" si="0"/>
        <v>2</v>
      </c>
      <c r="M27" s="74" t="s">
        <v>47</v>
      </c>
      <c r="N27" s="143">
        <f t="shared" si="1"/>
        <v>5</v>
      </c>
      <c r="O27" s="143">
        <f t="shared" si="2"/>
        <v>10</v>
      </c>
      <c r="P27" s="83" t="str">
        <f t="shared" si="3"/>
        <v>ALTA</v>
      </c>
      <c r="Q27" s="77" t="s">
        <v>271</v>
      </c>
      <c r="R27" s="143" t="str">
        <f>+'Anexo 2 - Valoración Controles'!E173</f>
        <v>Moderado</v>
      </c>
      <c r="S27" s="74" t="s">
        <v>156</v>
      </c>
      <c r="T27" s="143" t="str">
        <f t="shared" si="4"/>
        <v>Moderado</v>
      </c>
      <c r="U27" s="143">
        <f t="shared" si="5"/>
        <v>50</v>
      </c>
      <c r="V27" s="141" t="str">
        <f t="shared" si="6"/>
        <v>Si</v>
      </c>
      <c r="W27" s="89">
        <v>1</v>
      </c>
      <c r="X27" s="143">
        <f t="shared" si="7"/>
        <v>50</v>
      </c>
      <c r="Y27" s="143" t="str">
        <f t="shared" si="8"/>
        <v>Moderado</v>
      </c>
      <c r="Z27" s="73" t="s">
        <v>164</v>
      </c>
      <c r="AA27" s="143">
        <f t="shared" si="9"/>
        <v>1</v>
      </c>
      <c r="AB27" s="74" t="s">
        <v>166</v>
      </c>
      <c r="AC27" s="143">
        <f t="shared" si="10"/>
        <v>0</v>
      </c>
      <c r="AD27" s="142">
        <f t="shared" si="11"/>
        <v>1</v>
      </c>
      <c r="AE27" s="142" t="str">
        <f t="shared" si="12"/>
        <v>Rara vez</v>
      </c>
      <c r="AF27" s="142">
        <f t="shared" si="13"/>
        <v>5</v>
      </c>
      <c r="AG27" s="142" t="str">
        <f t="shared" si="14"/>
        <v>Catastrófico</v>
      </c>
      <c r="AH27" s="143">
        <f t="shared" si="15"/>
        <v>5</v>
      </c>
      <c r="AI27" s="144" t="str">
        <f t="shared" si="16"/>
        <v>MODERADA</v>
      </c>
      <c r="AJ27" s="90" t="str">
        <f t="shared" si="17"/>
        <v>Reducir el Riesgo.</v>
      </c>
      <c r="AK27" s="77" t="s">
        <v>276</v>
      </c>
      <c r="AL27" s="73" t="s">
        <v>296</v>
      </c>
      <c r="AM27" s="73" t="s">
        <v>287</v>
      </c>
      <c r="AN27" s="73" t="s">
        <v>278</v>
      </c>
      <c r="AO27" s="78" t="s">
        <v>393</v>
      </c>
    </row>
    <row r="28" spans="1:42" ht="152.25" customHeight="1" x14ac:dyDescent="0.2">
      <c r="A28" s="77" t="s">
        <v>33</v>
      </c>
      <c r="B28" s="73" t="s">
        <v>49</v>
      </c>
      <c r="C28" s="73" t="s">
        <v>212</v>
      </c>
      <c r="D28" s="73" t="s">
        <v>28</v>
      </c>
      <c r="E28" s="73" t="s">
        <v>222</v>
      </c>
      <c r="F28" s="73" t="s">
        <v>232</v>
      </c>
      <c r="G28" s="73" t="s">
        <v>427</v>
      </c>
      <c r="H28" s="73" t="s">
        <v>28</v>
      </c>
      <c r="I28" s="73" t="s">
        <v>239</v>
      </c>
      <c r="J28" s="78" t="s">
        <v>259</v>
      </c>
      <c r="K28" s="82" t="s">
        <v>23</v>
      </c>
      <c r="L28" s="143">
        <f t="shared" si="0"/>
        <v>1</v>
      </c>
      <c r="M28" s="74" t="s">
        <v>42</v>
      </c>
      <c r="N28" s="143">
        <f t="shared" si="1"/>
        <v>4</v>
      </c>
      <c r="O28" s="143">
        <f t="shared" si="2"/>
        <v>4</v>
      </c>
      <c r="P28" s="83" t="str">
        <f t="shared" si="3"/>
        <v>MODERADA</v>
      </c>
      <c r="Q28" s="77" t="s">
        <v>429</v>
      </c>
      <c r="R28" s="143" t="str">
        <f>+'Anexo 2 - Valoración Controles'!E224</f>
        <v>Fuerte</v>
      </c>
      <c r="S28" s="74" t="s">
        <v>156</v>
      </c>
      <c r="T28" s="143" t="str">
        <f t="shared" si="4"/>
        <v>Fuerte</v>
      </c>
      <c r="U28" s="143">
        <f t="shared" si="5"/>
        <v>100</v>
      </c>
      <c r="V28" s="141" t="str">
        <f t="shared" si="6"/>
        <v>No</v>
      </c>
      <c r="W28" s="89">
        <v>1</v>
      </c>
      <c r="X28" s="143">
        <f t="shared" si="7"/>
        <v>100</v>
      </c>
      <c r="Y28" s="143" t="str">
        <f t="shared" si="8"/>
        <v>Fuerte</v>
      </c>
      <c r="Z28" s="73" t="s">
        <v>164</v>
      </c>
      <c r="AA28" s="143">
        <f t="shared" si="9"/>
        <v>2</v>
      </c>
      <c r="AB28" s="74" t="s">
        <v>164</v>
      </c>
      <c r="AC28" s="143">
        <f t="shared" si="10"/>
        <v>2</v>
      </c>
      <c r="AD28" s="142">
        <f t="shared" si="11"/>
        <v>1</v>
      </c>
      <c r="AE28" s="142" t="str">
        <f t="shared" si="12"/>
        <v>Rara vez</v>
      </c>
      <c r="AF28" s="142">
        <f t="shared" si="13"/>
        <v>3</v>
      </c>
      <c r="AG28" s="142" t="str">
        <f t="shared" si="14"/>
        <v>Moderado</v>
      </c>
      <c r="AH28" s="143">
        <f t="shared" si="15"/>
        <v>3</v>
      </c>
      <c r="AI28" s="144" t="str">
        <f t="shared" si="16"/>
        <v>MODERADA</v>
      </c>
      <c r="AJ28" s="90" t="str">
        <f t="shared" si="17"/>
        <v>Reducir el Riesgo.</v>
      </c>
      <c r="AK28" s="77" t="s">
        <v>436</v>
      </c>
      <c r="AL28" s="73" t="s">
        <v>297</v>
      </c>
      <c r="AM28" s="73" t="s">
        <v>289</v>
      </c>
      <c r="AN28" s="73" t="s">
        <v>306</v>
      </c>
      <c r="AO28" s="78" t="s">
        <v>437</v>
      </c>
    </row>
    <row r="29" spans="1:42" ht="148.5" customHeight="1" x14ac:dyDescent="0.2">
      <c r="A29" s="77" t="s">
        <v>33</v>
      </c>
      <c r="B29" s="73" t="s">
        <v>49</v>
      </c>
      <c r="C29" s="73" t="s">
        <v>212</v>
      </c>
      <c r="D29" s="73" t="s">
        <v>28</v>
      </c>
      <c r="E29" s="73" t="s">
        <v>223</v>
      </c>
      <c r="F29" s="73" t="s">
        <v>233</v>
      </c>
      <c r="G29" s="73" t="s">
        <v>428</v>
      </c>
      <c r="H29" s="73" t="s">
        <v>28</v>
      </c>
      <c r="I29" s="73" t="s">
        <v>240</v>
      </c>
      <c r="J29" s="78" t="s">
        <v>260</v>
      </c>
      <c r="K29" s="82" t="s">
        <v>30</v>
      </c>
      <c r="L29" s="143">
        <f t="shared" si="0"/>
        <v>2</v>
      </c>
      <c r="M29" s="74" t="s">
        <v>47</v>
      </c>
      <c r="N29" s="143">
        <f t="shared" si="1"/>
        <v>5</v>
      </c>
      <c r="O29" s="143">
        <f t="shared" si="2"/>
        <v>10</v>
      </c>
      <c r="P29" s="83" t="str">
        <f t="shared" si="3"/>
        <v>ALTA</v>
      </c>
      <c r="Q29" s="77" t="s">
        <v>430</v>
      </c>
      <c r="R29" s="143" t="str">
        <f>+'Anexo 2 - Valoración Controles'!E241</f>
        <v>Fuerte</v>
      </c>
      <c r="S29" s="74" t="s">
        <v>156</v>
      </c>
      <c r="T29" s="143" t="str">
        <f t="shared" si="4"/>
        <v>Fuerte</v>
      </c>
      <c r="U29" s="143">
        <f t="shared" si="5"/>
        <v>100</v>
      </c>
      <c r="V29" s="141" t="str">
        <f t="shared" si="6"/>
        <v>No</v>
      </c>
      <c r="W29" s="89">
        <v>1</v>
      </c>
      <c r="X29" s="143">
        <f t="shared" si="7"/>
        <v>100</v>
      </c>
      <c r="Y29" s="143" t="str">
        <f t="shared" si="8"/>
        <v>Fuerte</v>
      </c>
      <c r="Z29" s="73" t="s">
        <v>164</v>
      </c>
      <c r="AA29" s="143">
        <f t="shared" si="9"/>
        <v>2</v>
      </c>
      <c r="AB29" s="74" t="s">
        <v>164</v>
      </c>
      <c r="AC29" s="143">
        <f t="shared" si="10"/>
        <v>2</v>
      </c>
      <c r="AD29" s="142">
        <f t="shared" si="11"/>
        <v>1</v>
      </c>
      <c r="AE29" s="142" t="str">
        <f t="shared" si="12"/>
        <v>Rara vez</v>
      </c>
      <c r="AF29" s="142">
        <f t="shared" si="13"/>
        <v>3</v>
      </c>
      <c r="AG29" s="142" t="str">
        <f t="shared" si="14"/>
        <v>Moderado</v>
      </c>
      <c r="AH29" s="143">
        <f t="shared" si="15"/>
        <v>3</v>
      </c>
      <c r="AI29" s="144" t="str">
        <f t="shared" si="16"/>
        <v>MODERADA</v>
      </c>
      <c r="AJ29" s="90" t="str">
        <f t="shared" si="17"/>
        <v>Reducir el Riesgo.</v>
      </c>
      <c r="AK29" s="77" t="s">
        <v>277</v>
      </c>
      <c r="AL29" s="73" t="s">
        <v>297</v>
      </c>
      <c r="AM29" s="73" t="s">
        <v>289</v>
      </c>
      <c r="AN29" s="73" t="s">
        <v>306</v>
      </c>
      <c r="AO29" s="78" t="s">
        <v>437</v>
      </c>
    </row>
    <row r="30" spans="1:42" ht="179.25" customHeight="1" x14ac:dyDescent="0.2">
      <c r="A30" s="77" t="s">
        <v>33</v>
      </c>
      <c r="B30" s="73" t="s">
        <v>478</v>
      </c>
      <c r="C30" s="73" t="s">
        <v>210</v>
      </c>
      <c r="D30" s="73" t="s">
        <v>28</v>
      </c>
      <c r="E30" s="73" t="s">
        <v>224</v>
      </c>
      <c r="F30" s="73" t="s">
        <v>234</v>
      </c>
      <c r="G30" s="73" t="s">
        <v>303</v>
      </c>
      <c r="H30" s="73" t="s">
        <v>28</v>
      </c>
      <c r="I30" s="73" t="s">
        <v>248</v>
      </c>
      <c r="J30" s="78" t="s">
        <v>261</v>
      </c>
      <c r="K30" s="82" t="s">
        <v>30</v>
      </c>
      <c r="L30" s="143">
        <f t="shared" si="0"/>
        <v>2</v>
      </c>
      <c r="M30" s="74" t="s">
        <v>47</v>
      </c>
      <c r="N30" s="143">
        <f t="shared" si="1"/>
        <v>5</v>
      </c>
      <c r="O30" s="143">
        <f t="shared" si="2"/>
        <v>10</v>
      </c>
      <c r="P30" s="83" t="str">
        <f t="shared" si="3"/>
        <v>ALTA</v>
      </c>
      <c r="Q30" s="77" t="s">
        <v>272</v>
      </c>
      <c r="R30" s="143" t="str">
        <f>+'Anexo 2 - Valoración Controles'!E36</f>
        <v>Moderado</v>
      </c>
      <c r="S30" s="74" t="s">
        <v>156</v>
      </c>
      <c r="T30" s="143" t="str">
        <f t="shared" si="4"/>
        <v>Moderado</v>
      </c>
      <c r="U30" s="143">
        <f t="shared" si="5"/>
        <v>50</v>
      </c>
      <c r="V30" s="141" t="str">
        <f t="shared" si="6"/>
        <v>Si</v>
      </c>
      <c r="W30" s="89">
        <v>1</v>
      </c>
      <c r="X30" s="143">
        <f t="shared" si="7"/>
        <v>50</v>
      </c>
      <c r="Y30" s="143" t="str">
        <f t="shared" si="8"/>
        <v>Moderado</v>
      </c>
      <c r="Z30" s="73" t="s">
        <v>164</v>
      </c>
      <c r="AA30" s="143">
        <f t="shared" si="9"/>
        <v>1</v>
      </c>
      <c r="AB30" s="74" t="s">
        <v>166</v>
      </c>
      <c r="AC30" s="143">
        <f t="shared" si="10"/>
        <v>0</v>
      </c>
      <c r="AD30" s="142">
        <f t="shared" si="11"/>
        <v>1</v>
      </c>
      <c r="AE30" s="142" t="str">
        <f t="shared" si="12"/>
        <v>Rara vez</v>
      </c>
      <c r="AF30" s="142">
        <f t="shared" si="13"/>
        <v>5</v>
      </c>
      <c r="AG30" s="142" t="str">
        <f t="shared" si="14"/>
        <v>Catastrófico</v>
      </c>
      <c r="AH30" s="143">
        <f t="shared" si="15"/>
        <v>5</v>
      </c>
      <c r="AI30" s="144" t="str">
        <f t="shared" si="16"/>
        <v>MODERADA</v>
      </c>
      <c r="AJ30" s="90" t="str">
        <f t="shared" si="17"/>
        <v>Reducir el Riesgo.</v>
      </c>
      <c r="AK30" s="77" t="s">
        <v>304</v>
      </c>
      <c r="AL30" s="73" t="s">
        <v>305</v>
      </c>
      <c r="AM30" s="73" t="s">
        <v>288</v>
      </c>
      <c r="AN30" s="73" t="s">
        <v>306</v>
      </c>
      <c r="AO30" s="78" t="s">
        <v>307</v>
      </c>
    </row>
    <row r="31" spans="1:42" ht="63.75" customHeight="1" x14ac:dyDescent="0.2">
      <c r="A31" s="77" t="s">
        <v>39</v>
      </c>
      <c r="B31" s="73" t="s">
        <v>54</v>
      </c>
      <c r="C31" s="199" t="s">
        <v>213</v>
      </c>
      <c r="D31" s="73" t="s">
        <v>28</v>
      </c>
      <c r="E31" s="73" t="s">
        <v>225</v>
      </c>
      <c r="F31" s="199" t="s">
        <v>439</v>
      </c>
      <c r="G31" s="199" t="s">
        <v>440</v>
      </c>
      <c r="H31" s="199" t="s">
        <v>28</v>
      </c>
      <c r="I31" s="199" t="s">
        <v>438</v>
      </c>
      <c r="J31" s="211" t="s">
        <v>249</v>
      </c>
      <c r="K31" s="205" t="s">
        <v>30</v>
      </c>
      <c r="L31" s="202">
        <f t="shared" si="0"/>
        <v>2</v>
      </c>
      <c r="M31" s="199" t="s">
        <v>42</v>
      </c>
      <c r="N31" s="202">
        <f t="shared" si="1"/>
        <v>4</v>
      </c>
      <c r="O31" s="202">
        <f t="shared" si="2"/>
        <v>8</v>
      </c>
      <c r="P31" s="208" t="str">
        <f t="shared" si="3"/>
        <v>ALTA</v>
      </c>
      <c r="Q31" s="77" t="s">
        <v>460</v>
      </c>
      <c r="R31" s="143" t="str">
        <f>+'Anexo 2 - Valoración Controles'!E258</f>
        <v>Fuerte</v>
      </c>
      <c r="S31" s="74" t="s">
        <v>156</v>
      </c>
      <c r="T31" s="143" t="str">
        <f t="shared" si="4"/>
        <v>Fuerte</v>
      </c>
      <c r="U31" s="143">
        <f t="shared" si="5"/>
        <v>100</v>
      </c>
      <c r="V31" s="141" t="str">
        <f t="shared" si="6"/>
        <v>No</v>
      </c>
      <c r="W31" s="152">
        <v>0.18</v>
      </c>
      <c r="X31" s="202">
        <f>(U31*W31)+(U32*W32)+(U33*W33)+(U34*W34)+(U35*W35)+(U36*W36)</f>
        <v>100</v>
      </c>
      <c r="Y31" s="202" t="str">
        <f t="shared" si="8"/>
        <v>Fuerte</v>
      </c>
      <c r="Z31" s="73" t="s">
        <v>164</v>
      </c>
      <c r="AA31" s="143">
        <f t="shared" si="9"/>
        <v>2</v>
      </c>
      <c r="AB31" s="74" t="s">
        <v>165</v>
      </c>
      <c r="AC31" s="143">
        <f t="shared" si="10"/>
        <v>0</v>
      </c>
      <c r="AD31" s="189">
        <f t="shared" si="11"/>
        <v>1</v>
      </c>
      <c r="AE31" s="189" t="str">
        <f t="shared" si="12"/>
        <v>Rara vez</v>
      </c>
      <c r="AF31" s="189">
        <f t="shared" si="13"/>
        <v>4</v>
      </c>
      <c r="AG31" s="189" t="str">
        <f t="shared" si="14"/>
        <v>Mayor</v>
      </c>
      <c r="AH31" s="202">
        <f t="shared" si="15"/>
        <v>4</v>
      </c>
      <c r="AI31" s="196" t="str">
        <f t="shared" si="16"/>
        <v>MODERADA</v>
      </c>
      <c r="AJ31" s="186" t="str">
        <f t="shared" si="17"/>
        <v>Reducir el Riesgo.</v>
      </c>
      <c r="AK31" s="151" t="s">
        <v>452</v>
      </c>
      <c r="AL31" s="73" t="s">
        <v>444</v>
      </c>
      <c r="AM31" s="73" t="s">
        <v>290</v>
      </c>
      <c r="AN31" s="73" t="s">
        <v>278</v>
      </c>
      <c r="AO31" s="78" t="s">
        <v>445</v>
      </c>
    </row>
    <row r="32" spans="1:42" ht="63.75" customHeight="1" x14ac:dyDescent="0.2">
      <c r="A32" s="77" t="s">
        <v>39</v>
      </c>
      <c r="B32" s="73" t="s">
        <v>54</v>
      </c>
      <c r="C32" s="200"/>
      <c r="D32" s="73" t="s">
        <v>28</v>
      </c>
      <c r="E32" s="73" t="s">
        <v>225</v>
      </c>
      <c r="F32" s="200"/>
      <c r="G32" s="200"/>
      <c r="H32" s="200"/>
      <c r="I32" s="200"/>
      <c r="J32" s="221"/>
      <c r="K32" s="206"/>
      <c r="L32" s="203"/>
      <c r="M32" s="200"/>
      <c r="N32" s="203"/>
      <c r="O32" s="203"/>
      <c r="P32" s="209"/>
      <c r="Q32" s="77" t="s">
        <v>459</v>
      </c>
      <c r="R32" s="143" t="str">
        <f>+'Anexo 2 - Valoración Controles'!K258</f>
        <v>Fuerte</v>
      </c>
      <c r="S32" s="74" t="s">
        <v>156</v>
      </c>
      <c r="T32" s="143" t="str">
        <f t="shared" ref="T32" si="18">IF(OR(R32="",S32=""),"",IF(AND(R32="Fuerte",S32="Fuerte"),"Fuerte",IF(OR(R32="Débil",S32="Débil"),"Débil","Moderado")))</f>
        <v>Fuerte</v>
      </c>
      <c r="U32" s="143">
        <f t="shared" ref="U32" si="19">IF(T32="","",IF(T32="Fuerte",100,IF(T32="Moderado",50,0)))</f>
        <v>100</v>
      </c>
      <c r="V32" s="141" t="str">
        <f t="shared" ref="V32" si="20">IF(OR(R32="",S32=""),"",(IF(AND(R32="Fuerte",S32="Fuerte"),"No","Si")))</f>
        <v>No</v>
      </c>
      <c r="W32" s="152">
        <v>0.18</v>
      </c>
      <c r="X32" s="203"/>
      <c r="Y32" s="203"/>
      <c r="Z32" s="73" t="s">
        <v>164</v>
      </c>
      <c r="AA32" s="143">
        <f>IF(Z32="","",IF(AND(Y31="Fuerte",Z32="Directamente"),2,IF(AND(Y31="Moderado",Z32="Directamente"),1,0)))</f>
        <v>2</v>
      </c>
      <c r="AB32" s="74" t="s">
        <v>165</v>
      </c>
      <c r="AC32" s="143">
        <f>IF(AB32="","",IF(AND(Y31="Fuerte",AB32="Directamente"),2,IF(AND(Y31="Fuerte",AB32="indirectamente"),1,IF(AND(Y31="Fuerte",AB32="No disminuye"),0,IF(AND(Y31="Moderado",AB32="Directamente"),1,IF(AND(Y31="Moderado",AB32="indirectamente"),0,IF(AND(Y31="Moderado",AB32="No disminuye"),0,0)))))))</f>
        <v>0</v>
      </c>
      <c r="AD32" s="190"/>
      <c r="AE32" s="190"/>
      <c r="AF32" s="190"/>
      <c r="AG32" s="190"/>
      <c r="AH32" s="203"/>
      <c r="AI32" s="197"/>
      <c r="AJ32" s="187"/>
      <c r="AK32" s="151" t="s">
        <v>453</v>
      </c>
      <c r="AL32" s="73" t="s">
        <v>444</v>
      </c>
      <c r="AM32" s="73" t="s">
        <v>290</v>
      </c>
      <c r="AN32" s="73" t="s">
        <v>278</v>
      </c>
      <c r="AO32" s="78" t="s">
        <v>445</v>
      </c>
    </row>
    <row r="33" spans="1:41" ht="106.5" customHeight="1" x14ac:dyDescent="0.2">
      <c r="A33" s="77" t="s">
        <v>39</v>
      </c>
      <c r="B33" s="73" t="s">
        <v>54</v>
      </c>
      <c r="C33" s="200"/>
      <c r="D33" s="73" t="s">
        <v>28</v>
      </c>
      <c r="E33" s="73" t="s">
        <v>225</v>
      </c>
      <c r="F33" s="200"/>
      <c r="G33" s="200"/>
      <c r="H33" s="200"/>
      <c r="I33" s="200"/>
      <c r="J33" s="221"/>
      <c r="K33" s="206"/>
      <c r="L33" s="203"/>
      <c r="M33" s="200"/>
      <c r="N33" s="203"/>
      <c r="O33" s="203"/>
      <c r="P33" s="209"/>
      <c r="Q33" s="77" t="s">
        <v>461</v>
      </c>
      <c r="R33" s="143" t="str">
        <f>+'Anexo 2 - Valoración Controles'!S258</f>
        <v>Fuerte</v>
      </c>
      <c r="S33" s="74" t="s">
        <v>156</v>
      </c>
      <c r="T33" s="143" t="str">
        <f t="shared" si="4"/>
        <v>Fuerte</v>
      </c>
      <c r="U33" s="143">
        <f t="shared" si="5"/>
        <v>100</v>
      </c>
      <c r="V33" s="141" t="str">
        <f t="shared" si="6"/>
        <v>No</v>
      </c>
      <c r="W33" s="152">
        <v>0.3</v>
      </c>
      <c r="X33" s="203"/>
      <c r="Y33" s="203"/>
      <c r="Z33" s="73" t="s">
        <v>164</v>
      </c>
      <c r="AA33" s="143">
        <f>IF(Z33="","",IF(AND(Y31="Fuerte",Z33="Directamente"),2,IF(AND(Y31="Moderado",Z33="Directamente"),1,0)))</f>
        <v>2</v>
      </c>
      <c r="AB33" s="74" t="s">
        <v>165</v>
      </c>
      <c r="AC33" s="143">
        <f>IF(AB33="","",IF(AND(Y31="Fuerte",AB33="Directamente"),2,IF(AND(Y31="Fuerte",AB33="indirectamente"),1,IF(AND(Y31="Fuerte",AB33="No disminuye"),0,IF(AND(Y31="Moderado",AB33="Directamente"),1,IF(AND(Y31="Moderado",AB33="indirectamente"),0,IF(AND(Y31="Moderado",AB33="No disminuye"),0,0)))))))</f>
        <v>0</v>
      </c>
      <c r="AD33" s="190"/>
      <c r="AE33" s="190"/>
      <c r="AF33" s="190"/>
      <c r="AG33" s="190"/>
      <c r="AH33" s="203"/>
      <c r="AI33" s="197"/>
      <c r="AJ33" s="187"/>
      <c r="AK33" s="151" t="s">
        <v>454</v>
      </c>
      <c r="AL33" s="73" t="s">
        <v>446</v>
      </c>
      <c r="AM33" s="73" t="s">
        <v>290</v>
      </c>
      <c r="AN33" s="73" t="s">
        <v>278</v>
      </c>
      <c r="AO33" s="78" t="s">
        <v>447</v>
      </c>
    </row>
    <row r="34" spans="1:41" ht="63.75" customHeight="1" x14ac:dyDescent="0.2">
      <c r="A34" s="77" t="s">
        <v>39</v>
      </c>
      <c r="B34" s="73" t="s">
        <v>54</v>
      </c>
      <c r="C34" s="200"/>
      <c r="D34" s="73" t="s">
        <v>28</v>
      </c>
      <c r="E34" s="73" t="s">
        <v>225</v>
      </c>
      <c r="F34" s="200"/>
      <c r="G34" s="200"/>
      <c r="H34" s="200"/>
      <c r="I34" s="200"/>
      <c r="J34" s="221"/>
      <c r="K34" s="206"/>
      <c r="L34" s="203"/>
      <c r="M34" s="200"/>
      <c r="N34" s="203"/>
      <c r="O34" s="203"/>
      <c r="P34" s="209"/>
      <c r="Q34" s="77" t="s">
        <v>462</v>
      </c>
      <c r="R34" s="143" t="str">
        <f>+'Anexo 2 - Valoración Controles'!AA258</f>
        <v>Fuerte</v>
      </c>
      <c r="S34" s="74" t="s">
        <v>156</v>
      </c>
      <c r="T34" s="143" t="str">
        <f t="shared" si="4"/>
        <v>Fuerte</v>
      </c>
      <c r="U34" s="143">
        <f t="shared" si="5"/>
        <v>100</v>
      </c>
      <c r="V34" s="141" t="str">
        <f t="shared" si="6"/>
        <v>No</v>
      </c>
      <c r="W34" s="152">
        <v>0.08</v>
      </c>
      <c r="X34" s="203"/>
      <c r="Y34" s="203"/>
      <c r="Z34" s="73" t="s">
        <v>164</v>
      </c>
      <c r="AA34" s="143">
        <f>IF(Z34="","",IF(AND(Y31="Fuerte",Z34="Directamente"),2,IF(AND(Y31="Moderado",Z34="Directamente"),1,0)))</f>
        <v>2</v>
      </c>
      <c r="AB34" s="74" t="s">
        <v>165</v>
      </c>
      <c r="AC34" s="143">
        <f>IF(AB34="","",IF(AND(Y31="Fuerte",AB34="Directamente"),2,IF(AND(Y31="Fuerte",AB34="indirectamente"),1,IF(AND(Y31="Fuerte",AB34="No disminuye"),0,IF(AND(Y31="Moderado",AB34="Directamente"),1,IF(AND(Y31="Moderado",AB34="indirectamente"),0,IF(AND(Y31="Moderado",AB34="No disminuye"),0,0)))))))</f>
        <v>0</v>
      </c>
      <c r="AD34" s="190"/>
      <c r="AE34" s="190"/>
      <c r="AF34" s="190"/>
      <c r="AG34" s="190"/>
      <c r="AH34" s="203"/>
      <c r="AI34" s="197"/>
      <c r="AJ34" s="187"/>
      <c r="AK34" s="151" t="s">
        <v>455</v>
      </c>
      <c r="AL34" s="73" t="s">
        <v>444</v>
      </c>
      <c r="AM34" s="73" t="s">
        <v>290</v>
      </c>
      <c r="AN34" s="73" t="s">
        <v>278</v>
      </c>
      <c r="AO34" s="78" t="s">
        <v>448</v>
      </c>
    </row>
    <row r="35" spans="1:41" ht="63.75" customHeight="1" x14ac:dyDescent="0.2">
      <c r="A35" s="77" t="s">
        <v>39</v>
      </c>
      <c r="B35" s="73" t="s">
        <v>54</v>
      </c>
      <c r="C35" s="200"/>
      <c r="D35" s="73" t="s">
        <v>28</v>
      </c>
      <c r="E35" s="73" t="s">
        <v>225</v>
      </c>
      <c r="F35" s="200"/>
      <c r="G35" s="200"/>
      <c r="H35" s="200"/>
      <c r="I35" s="200"/>
      <c r="J35" s="221"/>
      <c r="K35" s="206"/>
      <c r="L35" s="203"/>
      <c r="M35" s="200"/>
      <c r="N35" s="203"/>
      <c r="O35" s="203"/>
      <c r="P35" s="209"/>
      <c r="Q35" s="77" t="s">
        <v>441</v>
      </c>
      <c r="R35" s="143" t="str">
        <f>+'Anexo 2 - Valoración Controles'!AG258</f>
        <v>Fuerte</v>
      </c>
      <c r="S35" s="74" t="s">
        <v>156</v>
      </c>
      <c r="T35" s="143" t="str">
        <f t="shared" ref="T35:T36" si="21">IF(OR(R35="",S35=""),"",IF(AND(R35="Fuerte",S35="Fuerte"),"Fuerte",IF(OR(R35="Débil",S35="Débil"),"Débil","Moderado")))</f>
        <v>Fuerte</v>
      </c>
      <c r="U35" s="143">
        <f t="shared" ref="U35:U36" si="22">IF(T35="","",IF(T35="Fuerte",100,IF(T35="Moderado",50,0)))</f>
        <v>100</v>
      </c>
      <c r="V35" s="141" t="str">
        <f t="shared" ref="V35:V36" si="23">IF(OR(R35="",S35=""),"",(IF(AND(R35="Fuerte",S35="Fuerte"),"No","Si")))</f>
        <v>No</v>
      </c>
      <c r="W35" s="152">
        <v>0.08</v>
      </c>
      <c r="X35" s="203"/>
      <c r="Y35" s="203"/>
      <c r="Z35" s="73" t="s">
        <v>164</v>
      </c>
      <c r="AA35" s="143">
        <f>IF(Z35="","",IF(AND(Y31="Fuerte",Z35="Directamente"),2,IF(AND(Y31="Moderado",Z35="Directamente"),1,0)))</f>
        <v>2</v>
      </c>
      <c r="AB35" s="74" t="s">
        <v>165</v>
      </c>
      <c r="AC35" s="143">
        <f>IF(AB35="","",IF(AND(Y31="Fuerte",AB35="Directamente"),2,IF(AND(Y31="Fuerte",AB35="indirectamente"),1,IF(AND(Y31="Fuerte",AB35="No disminuye"),0,IF(AND(Y31="Moderado",AB35="Directamente"),1,IF(AND(Y31="Moderado",AB35="indirectamente"),0,IF(AND(Y31="Moderado",AB35="No disminuye"),0,0)))))))</f>
        <v>0</v>
      </c>
      <c r="AD35" s="190"/>
      <c r="AE35" s="190"/>
      <c r="AF35" s="190"/>
      <c r="AG35" s="190"/>
      <c r="AH35" s="203"/>
      <c r="AI35" s="197"/>
      <c r="AJ35" s="187"/>
      <c r="AK35" s="151" t="s">
        <v>449</v>
      </c>
      <c r="AL35" s="73" t="s">
        <v>444</v>
      </c>
      <c r="AM35" s="73" t="s">
        <v>290</v>
      </c>
      <c r="AN35" s="73" t="s">
        <v>278</v>
      </c>
      <c r="AO35" s="78" t="s">
        <v>450</v>
      </c>
    </row>
    <row r="36" spans="1:41" ht="63.75" customHeight="1" x14ac:dyDescent="0.2">
      <c r="A36" s="77" t="s">
        <v>39</v>
      </c>
      <c r="B36" s="73" t="s">
        <v>54</v>
      </c>
      <c r="C36" s="201"/>
      <c r="D36" s="73" t="s">
        <v>28</v>
      </c>
      <c r="E36" s="73" t="s">
        <v>225</v>
      </c>
      <c r="F36" s="201"/>
      <c r="G36" s="201"/>
      <c r="H36" s="201"/>
      <c r="I36" s="201"/>
      <c r="J36" s="212"/>
      <c r="K36" s="207"/>
      <c r="L36" s="204"/>
      <c r="M36" s="201"/>
      <c r="N36" s="204"/>
      <c r="O36" s="204"/>
      <c r="P36" s="210"/>
      <c r="Q36" s="77" t="s">
        <v>463</v>
      </c>
      <c r="R36" s="143" t="str">
        <f>+'Anexo 2 - Valoración Controles'!AO258</f>
        <v>Fuerte</v>
      </c>
      <c r="S36" s="74" t="s">
        <v>156</v>
      </c>
      <c r="T36" s="143" t="str">
        <f t="shared" si="21"/>
        <v>Fuerte</v>
      </c>
      <c r="U36" s="143">
        <f t="shared" si="22"/>
        <v>100</v>
      </c>
      <c r="V36" s="141" t="str">
        <f t="shared" si="23"/>
        <v>No</v>
      </c>
      <c r="W36" s="152">
        <v>0.18</v>
      </c>
      <c r="X36" s="204"/>
      <c r="Y36" s="204"/>
      <c r="Z36" s="73" t="s">
        <v>164</v>
      </c>
      <c r="AA36" s="143">
        <f>IF(Z36="","",IF(AND(Y31="Fuerte",Z36="Directamente"),2,IF(AND(Y31="Moderado",Z36="Directamente"),1,0)))</f>
        <v>2</v>
      </c>
      <c r="AB36" s="74" t="s">
        <v>165</v>
      </c>
      <c r="AC36" s="143">
        <f>IF(AB36="","",IF(AND(Y31="Fuerte",AB36="Directamente"),2,IF(AND(Y31="Fuerte",AB36="indirectamente"),1,IF(AND(Y31="Fuerte",AB36="No disminuye"),0,IF(AND(Y31="Moderado",AB36="Directamente"),1,IF(AND(Y31="Moderado",AB36="indirectamente"),0,IF(AND(Y31="Moderado",AB36="No disminuye"),0,0)))))))</f>
        <v>0</v>
      </c>
      <c r="AD36" s="191"/>
      <c r="AE36" s="191"/>
      <c r="AF36" s="191"/>
      <c r="AG36" s="191"/>
      <c r="AH36" s="204"/>
      <c r="AI36" s="198"/>
      <c r="AJ36" s="188"/>
      <c r="AK36" s="151" t="s">
        <v>451</v>
      </c>
      <c r="AL36" s="73" t="s">
        <v>444</v>
      </c>
      <c r="AM36" s="73" t="s">
        <v>290</v>
      </c>
      <c r="AN36" s="73" t="s">
        <v>278</v>
      </c>
      <c r="AO36" s="78" t="s">
        <v>445</v>
      </c>
    </row>
    <row r="37" spans="1:41" ht="11.25" customHeight="1" thickBot="1" x14ac:dyDescent="0.25">
      <c r="A37" s="79"/>
      <c r="B37" s="80"/>
      <c r="C37" s="80"/>
      <c r="D37" s="80"/>
      <c r="E37" s="80"/>
      <c r="F37" s="80"/>
      <c r="G37" s="80"/>
      <c r="H37" s="80"/>
      <c r="I37" s="80"/>
      <c r="J37" s="81"/>
      <c r="K37" s="84"/>
      <c r="L37" s="85" t="str">
        <f t="shared" si="0"/>
        <v/>
      </c>
      <c r="M37" s="86"/>
      <c r="N37" s="85" t="str">
        <f t="shared" si="1"/>
        <v/>
      </c>
      <c r="O37" s="85" t="str">
        <f t="shared" si="2"/>
        <v/>
      </c>
      <c r="P37" s="87" t="str">
        <f t="shared" si="3"/>
        <v/>
      </c>
      <c r="Q37" s="79"/>
      <c r="R37" s="85"/>
      <c r="S37" s="86"/>
      <c r="T37" s="85" t="str">
        <f t="shared" si="4"/>
        <v/>
      </c>
      <c r="U37" s="85" t="str">
        <f t="shared" si="5"/>
        <v/>
      </c>
      <c r="V37" s="88" t="str">
        <f t="shared" si="6"/>
        <v/>
      </c>
      <c r="W37" s="91"/>
      <c r="X37" s="85" t="str">
        <f t="shared" si="7"/>
        <v/>
      </c>
      <c r="Y37" s="85" t="str">
        <f t="shared" si="8"/>
        <v/>
      </c>
      <c r="Z37" s="80"/>
      <c r="AA37" s="85" t="str">
        <f t="shared" si="9"/>
        <v/>
      </c>
      <c r="AB37" s="86"/>
      <c r="AC37" s="85" t="str">
        <f t="shared" si="10"/>
        <v/>
      </c>
      <c r="AD37" s="92" t="str">
        <f t="shared" si="11"/>
        <v/>
      </c>
      <c r="AE37" s="92" t="str">
        <f t="shared" si="12"/>
        <v/>
      </c>
      <c r="AF37" s="92" t="str">
        <f t="shared" si="13"/>
        <v/>
      </c>
      <c r="AG37" s="92" t="str">
        <f t="shared" si="14"/>
        <v/>
      </c>
      <c r="AH37" s="85" t="str">
        <f t="shared" si="15"/>
        <v/>
      </c>
      <c r="AI37" s="93" t="str">
        <f t="shared" si="16"/>
        <v/>
      </c>
      <c r="AJ37" s="94" t="str">
        <f t="shared" si="17"/>
        <v/>
      </c>
      <c r="AK37" s="79"/>
      <c r="AL37" s="80"/>
      <c r="AM37" s="80"/>
      <c r="AN37" s="80"/>
      <c r="AO37" s="81"/>
    </row>
  </sheetData>
  <sheetProtection sheet="1" objects="1" scenarios="1"/>
  <autoFilter ref="A12:AP37"/>
  <mergeCells count="134">
    <mergeCell ref="AM11:AM12"/>
    <mergeCell ref="AN11:AN12"/>
    <mergeCell ref="AL11:AL12"/>
    <mergeCell ref="AJ11:AJ12"/>
    <mergeCell ref="AO1:AO4"/>
    <mergeCell ref="AM1:AN1"/>
    <mergeCell ref="AM2:AN2"/>
    <mergeCell ref="AM3:AN3"/>
    <mergeCell ref="AM4:AN4"/>
    <mergeCell ref="A1:A4"/>
    <mergeCell ref="A11:E11"/>
    <mergeCell ref="F11:F12"/>
    <mergeCell ref="G11:G12"/>
    <mergeCell ref="J11:J12"/>
    <mergeCell ref="H11:H12"/>
    <mergeCell ref="A10:J10"/>
    <mergeCell ref="I11:I12"/>
    <mergeCell ref="B1:P4"/>
    <mergeCell ref="M11:M12"/>
    <mergeCell ref="O11:O12"/>
    <mergeCell ref="V1:V4"/>
    <mergeCell ref="K10:P10"/>
    <mergeCell ref="W10:AJ10"/>
    <mergeCell ref="Y11:Y12"/>
    <mergeCell ref="P11:P12"/>
    <mergeCell ref="L11:L12"/>
    <mergeCell ref="N11:N12"/>
    <mergeCell ref="K11:K12"/>
    <mergeCell ref="R11:R12"/>
    <mergeCell ref="Z1:AL4"/>
    <mergeCell ref="Q11:Q12"/>
    <mergeCell ref="T11:T12"/>
    <mergeCell ref="Q1:U1"/>
    <mergeCell ref="Q10:V10"/>
    <mergeCell ref="V11:V12"/>
    <mergeCell ref="S11:S12"/>
    <mergeCell ref="U11:U12"/>
    <mergeCell ref="Q2:U2"/>
    <mergeCell ref="Q3:U3"/>
    <mergeCell ref="Q4:U4"/>
    <mergeCell ref="AK10:AO10"/>
    <mergeCell ref="AI11:AI12"/>
    <mergeCell ref="AK11:AK12"/>
    <mergeCell ref="AO11:AO12"/>
    <mergeCell ref="AJ23:AJ24"/>
    <mergeCell ref="AE23:AE24"/>
    <mergeCell ref="AF23:AF24"/>
    <mergeCell ref="AG23:AG24"/>
    <mergeCell ref="AH23:AH24"/>
    <mergeCell ref="AI23:AI24"/>
    <mergeCell ref="W1:Y4"/>
    <mergeCell ref="X23:X24"/>
    <mergeCell ref="Y23:Y24"/>
    <mergeCell ref="AD23:AD24"/>
    <mergeCell ref="W6:Y6"/>
    <mergeCell ref="W7:Y7"/>
    <mergeCell ref="W11:W12"/>
    <mergeCell ref="X11:X12"/>
    <mergeCell ref="X20:X22"/>
    <mergeCell ref="Y20:Y22"/>
    <mergeCell ref="AD20:AD22"/>
    <mergeCell ref="W8:Y8"/>
    <mergeCell ref="AD11:AH11"/>
    <mergeCell ref="Z11:Z12"/>
    <mergeCell ref="AB11:AB12"/>
    <mergeCell ref="AC11:AC12"/>
    <mergeCell ref="AA11:AA12"/>
    <mergeCell ref="AH20:AH22"/>
    <mergeCell ref="AE20:AE22"/>
    <mergeCell ref="X25:X26"/>
    <mergeCell ref="Y25:Y26"/>
    <mergeCell ref="I31:I36"/>
    <mergeCell ref="J31:J36"/>
    <mergeCell ref="X31:X36"/>
    <mergeCell ref="Y31:Y36"/>
    <mergeCell ref="K25:K26"/>
    <mergeCell ref="L25:L26"/>
    <mergeCell ref="M25:M26"/>
    <mergeCell ref="N25:N26"/>
    <mergeCell ref="O25:O26"/>
    <mergeCell ref="P25:P26"/>
    <mergeCell ref="M31:M36"/>
    <mergeCell ref="N31:N36"/>
    <mergeCell ref="O31:O36"/>
    <mergeCell ref="P31:P36"/>
    <mergeCell ref="J25:J26"/>
    <mergeCell ref="I25:I26"/>
    <mergeCell ref="AI20:AI22"/>
    <mergeCell ref="P20:P22"/>
    <mergeCell ref="F23:F24"/>
    <mergeCell ref="G23:G24"/>
    <mergeCell ref="H23:H24"/>
    <mergeCell ref="I23:I24"/>
    <mergeCell ref="J23:J24"/>
    <mergeCell ref="K20:K22"/>
    <mergeCell ref="L20:L22"/>
    <mergeCell ref="M20:M22"/>
    <mergeCell ref="N20:N22"/>
    <mergeCell ref="O20:O22"/>
    <mergeCell ref="F20:F22"/>
    <mergeCell ref="G20:G22"/>
    <mergeCell ref="H20:H22"/>
    <mergeCell ref="I20:I22"/>
    <mergeCell ref="J20:J22"/>
    <mergeCell ref="K23:K24"/>
    <mergeCell ref="L23:L24"/>
    <mergeCell ref="M23:M24"/>
    <mergeCell ref="N23:N24"/>
    <mergeCell ref="O23:O24"/>
    <mergeCell ref="P23:P24"/>
    <mergeCell ref="AJ20:AJ22"/>
    <mergeCell ref="AF20:AF22"/>
    <mergeCell ref="AG20:AG22"/>
    <mergeCell ref="C20:C22"/>
    <mergeCell ref="B8:Q8"/>
    <mergeCell ref="Z8:AN8"/>
    <mergeCell ref="AI31:AI36"/>
    <mergeCell ref="AJ31:AJ36"/>
    <mergeCell ref="C31:C36"/>
    <mergeCell ref="C25:C26"/>
    <mergeCell ref="C23:C24"/>
    <mergeCell ref="AD31:AD36"/>
    <mergeCell ref="AE31:AE36"/>
    <mergeCell ref="AF31:AF36"/>
    <mergeCell ref="AG31:AG36"/>
    <mergeCell ref="AH31:AH36"/>
    <mergeCell ref="F31:F36"/>
    <mergeCell ref="G31:G36"/>
    <mergeCell ref="H31:H36"/>
    <mergeCell ref="K31:K36"/>
    <mergeCell ref="L31:L36"/>
    <mergeCell ref="F25:F26"/>
    <mergeCell ref="G25:G26"/>
    <mergeCell ref="H25:H26"/>
  </mergeCells>
  <conditionalFormatting sqref="P23">
    <cfRule type="containsText" dxfId="59" priority="113" operator="containsText" text="ALTA">
      <formula>NOT(ISERROR(SEARCH("ALTA",P23)))</formula>
    </cfRule>
    <cfRule type="containsText" dxfId="58" priority="114" operator="containsText" text="EXTREMA">
      <formula>NOT(ISERROR(SEARCH("EXTREMA",P23)))</formula>
    </cfRule>
    <cfRule type="containsText" dxfId="57" priority="115" operator="containsText" text="ALTA">
      <formula>NOT(ISERROR(SEARCH("ALTA",P23)))</formula>
    </cfRule>
    <cfRule type="containsText" dxfId="56" priority="116" operator="containsText" text="MODERADA">
      <formula>NOT(ISERROR(SEARCH("MODERADA",P23)))</formula>
    </cfRule>
    <cfRule type="containsText" dxfId="55" priority="117" operator="containsText" text="BAJA">
      <formula>NOT(ISERROR(SEARCH("BAJA",P23)))</formula>
    </cfRule>
    <cfRule type="colorScale" priority="118">
      <colorScale>
        <cfvo type="num" val="1"/>
        <cfvo type="num" val="2"/>
        <cfvo type="num" val="5"/>
        <color rgb="FFF8696B"/>
        <color rgb="FFFFEB84"/>
        <color rgb="FF63BE7B"/>
      </colorScale>
    </cfRule>
    <cfRule type="colorScale" priority="119">
      <colorScale>
        <cfvo type="min"/>
        <cfvo type="percentile" val="50"/>
        <cfvo type="max"/>
        <color rgb="FFF8696B"/>
        <color rgb="FFFFEB84"/>
        <color rgb="FF63BE7B"/>
      </colorScale>
    </cfRule>
  </conditionalFormatting>
  <conditionalFormatting sqref="P23">
    <cfRule type="containsText" dxfId="54" priority="120" operator="containsText" text="ALTA">
      <formula>NOT(ISERROR(SEARCH("ALTA",P23)))</formula>
    </cfRule>
    <cfRule type="containsText" dxfId="53" priority="121" operator="containsText" text="EXTREMA">
      <formula>NOT(ISERROR(SEARCH("EXTREMA",P23)))</formula>
    </cfRule>
    <cfRule type="containsText" dxfId="52" priority="122" operator="containsText" text="ALTA">
      <formula>NOT(ISERROR(SEARCH("ALTA",P23)))</formula>
    </cfRule>
    <cfRule type="containsText" dxfId="51" priority="123" operator="containsText" text="MODERADA">
      <formula>NOT(ISERROR(SEARCH("MODERADA",P23)))</formula>
    </cfRule>
    <cfRule type="containsText" dxfId="50" priority="124" operator="containsText" text="BAJA">
      <formula>NOT(ISERROR(SEARCH("BAJA",P23)))</formula>
    </cfRule>
    <cfRule type="colorScale" priority="125">
      <colorScale>
        <cfvo type="num" val="1"/>
        <cfvo type="num" val="2"/>
        <cfvo type="num" val="5"/>
        <color rgb="FFF8696B"/>
        <color rgb="FFFFEB84"/>
        <color rgb="FF63BE7B"/>
      </colorScale>
    </cfRule>
    <cfRule type="colorScale" priority="126">
      <colorScale>
        <cfvo type="min"/>
        <cfvo type="percentile" val="50"/>
        <cfvo type="max"/>
        <color rgb="FFF8696B"/>
        <color rgb="FFFFEB84"/>
        <color rgb="FF63BE7B"/>
      </colorScale>
    </cfRule>
  </conditionalFormatting>
  <conditionalFormatting sqref="AI23">
    <cfRule type="containsText" dxfId="49" priority="127" operator="containsText" text="ALTA">
      <formula>NOT(ISERROR(SEARCH("ALTA",AI23)))</formula>
    </cfRule>
    <cfRule type="containsText" dxfId="48" priority="128" operator="containsText" text="EXTREMA">
      <formula>NOT(ISERROR(SEARCH("EXTREMA",AI23)))</formula>
    </cfRule>
    <cfRule type="containsText" dxfId="47" priority="129" operator="containsText" text="ALTA">
      <formula>NOT(ISERROR(SEARCH("ALTA",AI23)))</formula>
    </cfRule>
    <cfRule type="containsText" dxfId="46" priority="130" operator="containsText" text="MODERADA">
      <formula>NOT(ISERROR(SEARCH("MODERADA",AI23)))</formula>
    </cfRule>
    <cfRule type="containsText" dxfId="45" priority="131" operator="containsText" text="BAJA">
      <formula>NOT(ISERROR(SEARCH("BAJA",AI23)))</formula>
    </cfRule>
    <cfRule type="colorScale" priority="132">
      <colorScale>
        <cfvo type="num" val="1"/>
        <cfvo type="num" val="2"/>
        <cfvo type="num" val="5"/>
        <color rgb="FFF8696B"/>
        <color rgb="FFFFEB84"/>
        <color rgb="FF63BE7B"/>
      </colorScale>
    </cfRule>
    <cfRule type="colorScale" priority="133">
      <colorScale>
        <cfvo type="min"/>
        <cfvo type="percentile" val="50"/>
        <cfvo type="max"/>
        <color rgb="FFF8696B"/>
        <color rgb="FFFFEB84"/>
        <color rgb="FF63BE7B"/>
      </colorScale>
    </cfRule>
  </conditionalFormatting>
  <conditionalFormatting sqref="AI23">
    <cfRule type="containsText" dxfId="44" priority="134" operator="containsText" text="ALTA">
      <formula>NOT(ISERROR(SEARCH("ALTA",AI23)))</formula>
    </cfRule>
    <cfRule type="containsText" dxfId="43" priority="135" operator="containsText" text="EXTREMA">
      <formula>NOT(ISERROR(SEARCH("EXTREMA",AI23)))</formula>
    </cfRule>
    <cfRule type="containsText" dxfId="42" priority="136" operator="containsText" text="ALTA">
      <formula>NOT(ISERROR(SEARCH("ALTA",AI23)))</formula>
    </cfRule>
    <cfRule type="containsText" dxfId="41" priority="137" operator="containsText" text="MODERADA">
      <formula>NOT(ISERROR(SEARCH("MODERADA",AI23)))</formula>
    </cfRule>
    <cfRule type="containsText" dxfId="40" priority="138" operator="containsText" text="BAJA">
      <formula>NOT(ISERROR(SEARCH("BAJA",AI23)))</formula>
    </cfRule>
    <cfRule type="colorScale" priority="139">
      <colorScale>
        <cfvo type="num" val="1"/>
        <cfvo type="num" val="2"/>
        <cfvo type="num" val="5"/>
        <color rgb="FFF8696B"/>
        <color rgb="FFFFEB84"/>
        <color rgb="FF63BE7B"/>
      </colorScale>
    </cfRule>
    <cfRule type="colorScale" priority="140">
      <colorScale>
        <cfvo type="min"/>
        <cfvo type="percentile" val="50"/>
        <cfvo type="max"/>
        <color rgb="FFF8696B"/>
        <color rgb="FFFFEB84"/>
        <color rgb="FF63BE7B"/>
      </colorScale>
    </cfRule>
  </conditionalFormatting>
  <conditionalFormatting sqref="P16">
    <cfRule type="containsText" dxfId="39" priority="85" operator="containsText" text="ALTA">
      <formula>NOT(ISERROR(SEARCH("ALTA",P16)))</formula>
    </cfRule>
    <cfRule type="containsText" dxfId="38" priority="86" operator="containsText" text="EXTREMA">
      <formula>NOT(ISERROR(SEARCH("EXTREMA",P16)))</formula>
    </cfRule>
    <cfRule type="containsText" dxfId="37" priority="87" operator="containsText" text="ALTA">
      <formula>NOT(ISERROR(SEARCH("ALTA",P16)))</formula>
    </cfRule>
    <cfRule type="containsText" dxfId="36" priority="88" operator="containsText" text="MODERADA">
      <formula>NOT(ISERROR(SEARCH("MODERADA",P16)))</formula>
    </cfRule>
    <cfRule type="containsText" dxfId="35" priority="89" operator="containsText" text="BAJA">
      <formula>NOT(ISERROR(SEARCH("BAJA",P16)))</formula>
    </cfRule>
    <cfRule type="colorScale" priority="90">
      <colorScale>
        <cfvo type="num" val="1"/>
        <cfvo type="num" val="2"/>
        <cfvo type="num" val="5"/>
        <color rgb="FFF8696B"/>
        <color rgb="FFFFEB84"/>
        <color rgb="FF63BE7B"/>
      </colorScale>
    </cfRule>
    <cfRule type="colorScale" priority="91">
      <colorScale>
        <cfvo type="min"/>
        <cfvo type="percentile" val="50"/>
        <cfvo type="max"/>
        <color rgb="FFF8696B"/>
        <color rgb="FFFFEB84"/>
        <color rgb="FF63BE7B"/>
      </colorScale>
    </cfRule>
  </conditionalFormatting>
  <conditionalFormatting sqref="P16">
    <cfRule type="containsText" dxfId="34" priority="92" operator="containsText" text="ALTA">
      <formula>NOT(ISERROR(SEARCH("ALTA",P16)))</formula>
    </cfRule>
    <cfRule type="containsText" dxfId="33" priority="93" operator="containsText" text="EXTREMA">
      <formula>NOT(ISERROR(SEARCH("EXTREMA",P16)))</formula>
    </cfRule>
    <cfRule type="containsText" dxfId="32" priority="94" operator="containsText" text="ALTA">
      <formula>NOT(ISERROR(SEARCH("ALTA",P16)))</formula>
    </cfRule>
    <cfRule type="containsText" dxfId="31" priority="95" operator="containsText" text="MODERADA">
      <formula>NOT(ISERROR(SEARCH("MODERADA",P16)))</formula>
    </cfRule>
    <cfRule type="containsText" dxfId="30" priority="96" operator="containsText" text="BAJA">
      <formula>NOT(ISERROR(SEARCH("BAJA",P16)))</formula>
    </cfRule>
    <cfRule type="colorScale" priority="97">
      <colorScale>
        <cfvo type="num" val="1"/>
        <cfvo type="num" val="2"/>
        <cfvo type="num" val="5"/>
        <color rgb="FFF8696B"/>
        <color rgb="FFFFEB84"/>
        <color rgb="FF63BE7B"/>
      </colorScale>
    </cfRule>
    <cfRule type="colorScale" priority="98">
      <colorScale>
        <cfvo type="min"/>
        <cfvo type="percentile" val="50"/>
        <cfvo type="max"/>
        <color rgb="FFF8696B"/>
        <color rgb="FFFFEB84"/>
        <color rgb="FF63BE7B"/>
      </colorScale>
    </cfRule>
  </conditionalFormatting>
  <conditionalFormatting sqref="AI16">
    <cfRule type="containsText" dxfId="29" priority="99" operator="containsText" text="ALTA">
      <formula>NOT(ISERROR(SEARCH("ALTA",AI16)))</formula>
    </cfRule>
    <cfRule type="containsText" dxfId="28" priority="100" operator="containsText" text="EXTREMA">
      <formula>NOT(ISERROR(SEARCH("EXTREMA",AI16)))</formula>
    </cfRule>
    <cfRule type="containsText" dxfId="27" priority="101" operator="containsText" text="ALTA">
      <formula>NOT(ISERROR(SEARCH("ALTA",AI16)))</formula>
    </cfRule>
    <cfRule type="containsText" dxfId="26" priority="102" operator="containsText" text="MODERADA">
      <formula>NOT(ISERROR(SEARCH("MODERADA",AI16)))</formula>
    </cfRule>
    <cfRule type="containsText" dxfId="25" priority="103" operator="containsText" text="BAJA">
      <formula>NOT(ISERROR(SEARCH("BAJA",AI16)))</formula>
    </cfRule>
    <cfRule type="colorScale" priority="104">
      <colorScale>
        <cfvo type="num" val="1"/>
        <cfvo type="num" val="2"/>
        <cfvo type="num" val="5"/>
        <color rgb="FFF8696B"/>
        <color rgb="FFFFEB84"/>
        <color rgb="FF63BE7B"/>
      </colorScale>
    </cfRule>
    <cfRule type="colorScale" priority="105">
      <colorScale>
        <cfvo type="min"/>
        <cfvo type="percentile" val="50"/>
        <cfvo type="max"/>
        <color rgb="FFF8696B"/>
        <color rgb="FFFFEB84"/>
        <color rgb="FF63BE7B"/>
      </colorScale>
    </cfRule>
  </conditionalFormatting>
  <conditionalFormatting sqref="AI16">
    <cfRule type="containsText" dxfId="24" priority="106" operator="containsText" text="ALTA">
      <formula>NOT(ISERROR(SEARCH("ALTA",AI16)))</formula>
    </cfRule>
    <cfRule type="containsText" dxfId="23" priority="107" operator="containsText" text="EXTREMA">
      <formula>NOT(ISERROR(SEARCH("EXTREMA",AI16)))</formula>
    </cfRule>
    <cfRule type="containsText" dxfId="22" priority="108" operator="containsText" text="ALTA">
      <formula>NOT(ISERROR(SEARCH("ALTA",AI16)))</formula>
    </cfRule>
    <cfRule type="containsText" dxfId="21" priority="109" operator="containsText" text="MODERADA">
      <formula>NOT(ISERROR(SEARCH("MODERADA",AI16)))</formula>
    </cfRule>
    <cfRule type="containsText" dxfId="20" priority="110" operator="containsText" text="BAJA">
      <formula>NOT(ISERROR(SEARCH("BAJA",AI16)))</formula>
    </cfRule>
    <cfRule type="colorScale" priority="111">
      <colorScale>
        <cfvo type="num" val="1"/>
        <cfvo type="num" val="2"/>
        <cfvo type="num" val="5"/>
        <color rgb="FFF8696B"/>
        <color rgb="FFFFEB84"/>
        <color rgb="FF63BE7B"/>
      </colorScale>
    </cfRule>
    <cfRule type="colorScale" priority="112">
      <colorScale>
        <cfvo type="min"/>
        <cfvo type="percentile" val="50"/>
        <cfvo type="max"/>
        <color rgb="FFF8696B"/>
        <color rgb="FFFFEB84"/>
        <color rgb="FF63BE7B"/>
      </colorScale>
    </cfRule>
  </conditionalFormatting>
  <conditionalFormatting sqref="P13:P15 P25 P17:P20 P37 P27:P31">
    <cfRule type="containsText" dxfId="19" priority="218" operator="containsText" text="ALTA">
      <formula>NOT(ISERROR(SEARCH("ALTA",P13)))</formula>
    </cfRule>
    <cfRule type="containsText" dxfId="18" priority="219" operator="containsText" text="EXTREMA">
      <formula>NOT(ISERROR(SEARCH("EXTREMA",P13)))</formula>
    </cfRule>
    <cfRule type="containsText" dxfId="17" priority="220" operator="containsText" text="ALTA">
      <formula>NOT(ISERROR(SEARCH("ALTA",P13)))</formula>
    </cfRule>
    <cfRule type="containsText" dxfId="16" priority="221" operator="containsText" text="MODERADA">
      <formula>NOT(ISERROR(SEARCH("MODERADA",P13)))</formula>
    </cfRule>
    <cfRule type="containsText" dxfId="15" priority="222" operator="containsText" text="BAJA">
      <formula>NOT(ISERROR(SEARCH("BAJA",P13)))</formula>
    </cfRule>
    <cfRule type="colorScale" priority="223">
      <colorScale>
        <cfvo type="num" val="1"/>
        <cfvo type="num" val="2"/>
        <cfvo type="num" val="5"/>
        <color rgb="FFF8696B"/>
        <color rgb="FFFFEB84"/>
        <color rgb="FF63BE7B"/>
      </colorScale>
    </cfRule>
    <cfRule type="colorScale" priority="224">
      <colorScale>
        <cfvo type="min"/>
        <cfvo type="percentile" val="50"/>
        <cfvo type="max"/>
        <color rgb="FFF8696B"/>
        <color rgb="FFFFEB84"/>
        <color rgb="FF63BE7B"/>
      </colorScale>
    </cfRule>
  </conditionalFormatting>
  <conditionalFormatting sqref="P13:P15 P25 P17:P20 P37 P27:P31">
    <cfRule type="containsText" dxfId="14" priority="246" operator="containsText" text="ALTA">
      <formula>NOT(ISERROR(SEARCH("ALTA",P13)))</formula>
    </cfRule>
    <cfRule type="containsText" dxfId="13" priority="247" operator="containsText" text="EXTREMA">
      <formula>NOT(ISERROR(SEARCH("EXTREMA",P13)))</formula>
    </cfRule>
    <cfRule type="containsText" dxfId="12" priority="248" operator="containsText" text="ALTA">
      <formula>NOT(ISERROR(SEARCH("ALTA",P13)))</formula>
    </cfRule>
    <cfRule type="containsText" dxfId="11" priority="249" operator="containsText" text="MODERADA">
      <formula>NOT(ISERROR(SEARCH("MODERADA",P13)))</formula>
    </cfRule>
    <cfRule type="containsText" dxfId="10" priority="250" operator="containsText" text="BAJA">
      <formula>NOT(ISERROR(SEARCH("BAJA",P13)))</formula>
    </cfRule>
    <cfRule type="colorScale" priority="251">
      <colorScale>
        <cfvo type="num" val="1"/>
        <cfvo type="num" val="2"/>
        <cfvo type="num" val="5"/>
        <color rgb="FFF8696B"/>
        <color rgb="FFFFEB84"/>
        <color rgb="FF63BE7B"/>
      </colorScale>
    </cfRule>
    <cfRule type="colorScale" priority="252">
      <colorScale>
        <cfvo type="min"/>
        <cfvo type="percentile" val="50"/>
        <cfvo type="max"/>
        <color rgb="FFF8696B"/>
        <color rgb="FFFFEB84"/>
        <color rgb="FF63BE7B"/>
      </colorScale>
    </cfRule>
  </conditionalFormatting>
  <conditionalFormatting sqref="AI25:AI31 AI13:AI15 AI17:AI20 AI37">
    <cfRule type="containsText" dxfId="9" priority="274" operator="containsText" text="ALTA">
      <formula>NOT(ISERROR(SEARCH("ALTA",AI13)))</formula>
    </cfRule>
    <cfRule type="containsText" dxfId="8" priority="275" operator="containsText" text="EXTREMA">
      <formula>NOT(ISERROR(SEARCH("EXTREMA",AI13)))</formula>
    </cfRule>
    <cfRule type="containsText" dxfId="7" priority="276" operator="containsText" text="ALTA">
      <formula>NOT(ISERROR(SEARCH("ALTA",AI13)))</formula>
    </cfRule>
    <cfRule type="containsText" dxfId="6" priority="277" operator="containsText" text="MODERADA">
      <formula>NOT(ISERROR(SEARCH("MODERADA",AI13)))</formula>
    </cfRule>
    <cfRule type="containsText" dxfId="5" priority="278" operator="containsText" text="BAJA">
      <formula>NOT(ISERROR(SEARCH("BAJA",AI13)))</formula>
    </cfRule>
    <cfRule type="colorScale" priority="279">
      <colorScale>
        <cfvo type="num" val="1"/>
        <cfvo type="num" val="2"/>
        <cfvo type="num" val="5"/>
        <color rgb="FFF8696B"/>
        <color rgb="FFFFEB84"/>
        <color rgb="FF63BE7B"/>
      </colorScale>
    </cfRule>
    <cfRule type="colorScale" priority="280">
      <colorScale>
        <cfvo type="min"/>
        <cfvo type="percentile" val="50"/>
        <cfvo type="max"/>
        <color rgb="FFF8696B"/>
        <color rgb="FFFFEB84"/>
        <color rgb="FF63BE7B"/>
      </colorScale>
    </cfRule>
  </conditionalFormatting>
  <conditionalFormatting sqref="AI25:AI31 AI13:AI15 AI17:AI20 AI37">
    <cfRule type="containsText" dxfId="4" priority="302" operator="containsText" text="ALTA">
      <formula>NOT(ISERROR(SEARCH("ALTA",AI13)))</formula>
    </cfRule>
    <cfRule type="containsText" dxfId="3" priority="303" operator="containsText" text="EXTREMA">
      <formula>NOT(ISERROR(SEARCH("EXTREMA",AI13)))</formula>
    </cfRule>
    <cfRule type="containsText" dxfId="2" priority="304" operator="containsText" text="ALTA">
      <formula>NOT(ISERROR(SEARCH("ALTA",AI13)))</formula>
    </cfRule>
    <cfRule type="containsText" dxfId="1" priority="305" operator="containsText" text="MODERADA">
      <formula>NOT(ISERROR(SEARCH("MODERADA",AI13)))</formula>
    </cfRule>
    <cfRule type="containsText" dxfId="0" priority="306" operator="containsText" text="BAJA">
      <formula>NOT(ISERROR(SEARCH("BAJA",AI13)))</formula>
    </cfRule>
    <cfRule type="colorScale" priority="307">
      <colorScale>
        <cfvo type="num" val="1"/>
        <cfvo type="num" val="2"/>
        <cfvo type="num" val="5"/>
        <color rgb="FFF8696B"/>
        <color rgb="FFFFEB84"/>
        <color rgb="FF63BE7B"/>
      </colorScale>
    </cfRule>
    <cfRule type="colorScale" priority="308">
      <colorScale>
        <cfvo type="min"/>
        <cfvo type="percentile" val="50"/>
        <cfvo type="max"/>
        <color rgb="FFF8696B"/>
        <color rgb="FFFFEB84"/>
        <color rgb="FF63BE7B"/>
      </colorScale>
    </cfRule>
  </conditionalFormatting>
  <dataValidations count="9">
    <dataValidation type="list" allowBlank="1" showInputMessage="1" showErrorMessage="1" sqref="A13:A37">
      <formula1>Macroprocesos</formula1>
    </dataValidation>
    <dataValidation type="list" allowBlank="1" showInputMessage="1" showErrorMessage="1" sqref="B13:B37">
      <formula1>Procesos</formula1>
    </dataValidation>
    <dataValidation type="list" allowBlank="1" showInputMessage="1" showErrorMessage="1" sqref="D13:D37">
      <formula1>Tipología</formula1>
    </dataValidation>
    <dataValidation type="list" allowBlank="1" showInputMessage="1" showErrorMessage="1" sqref="H13:H20 H23 H25 H27:H31 H37">
      <formula1>Tipo_Impacto</formula1>
    </dataValidation>
    <dataValidation type="list" allowBlank="1" showInputMessage="1" showErrorMessage="1" sqref="K13:K20 K23 K25 K27:K31 K37">
      <formula1>Frecuencia</formula1>
    </dataValidation>
    <dataValidation type="list" allowBlank="1" showInputMessage="1" showErrorMessage="1" sqref="M13:M20 M23 M25 M27:M31 M37">
      <formula1>Impacto</formula1>
    </dataValidation>
    <dataValidation type="list" allowBlank="1" showInputMessage="1" showErrorMessage="1" sqref="S13:S37">
      <formula1>Ejecución</formula1>
    </dataValidation>
    <dataValidation type="list" allowBlank="1" showInputMessage="1" showErrorMessage="1" sqref="Z13:Z37">
      <formula1>P_8</formula1>
    </dataValidation>
    <dataValidation type="list" allowBlank="1" showInputMessage="1" showErrorMessage="1" sqref="AB13:AB37">
      <formula1>P_9</formula1>
    </dataValidation>
  </dataValidations>
  <printOptions horizontalCentered="1"/>
  <pageMargins left="0.15748031496062992" right="0.15748031496062992" top="0.27559055118110237" bottom="0.32" header="0.19685039370078741" footer="0.17"/>
  <pageSetup paperSize="281" scale="60" pageOrder="overThenDown" orientation="landscape" r:id="rId1"/>
  <colBreaks count="1" manualBreakCount="1">
    <brk id="22" max="1048575" man="1"/>
  </colBreaks>
  <ignoredErrors>
    <ignoredError sqref="Z6:Z8" unlockedFormula="1"/>
  </ignoredErrors>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6"/>
  <sheetViews>
    <sheetView zoomScale="85" zoomScaleNormal="85" workbookViewId="0">
      <pane xSplit="2" ySplit="7" topLeftCell="C8" activePane="bottomRight" state="frozen"/>
      <selection sqref="A1:A4"/>
      <selection pane="topRight" sqref="A1:A4"/>
      <selection pane="bottomLeft" sqref="A1:A4"/>
      <selection pane="bottomRight" sqref="A1:A4"/>
    </sheetView>
  </sheetViews>
  <sheetFormatPr baseColWidth="10" defaultRowHeight="15" x14ac:dyDescent="0.25"/>
  <cols>
    <col min="1" max="1" width="6.5703125" customWidth="1"/>
    <col min="2" max="2" width="63" customWidth="1"/>
    <col min="3" max="17" width="15.5703125" customWidth="1"/>
  </cols>
  <sheetData>
    <row r="1" spans="1:17" ht="15.75" thickBot="1" x14ac:dyDescent="0.3"/>
    <row r="2" spans="1:17" ht="55.5" customHeight="1" thickBot="1" x14ac:dyDescent="0.3">
      <c r="A2" s="315" t="s">
        <v>183</v>
      </c>
      <c r="B2" s="316"/>
      <c r="C2" s="316"/>
      <c r="D2" s="316"/>
      <c r="E2" s="316"/>
      <c r="F2" s="316"/>
      <c r="G2" s="316"/>
      <c r="H2" s="316"/>
      <c r="I2" s="316"/>
      <c r="J2" s="316"/>
      <c r="K2" s="316"/>
      <c r="L2" s="316"/>
      <c r="M2" s="316"/>
      <c r="N2" s="316"/>
      <c r="O2" s="316"/>
      <c r="P2" s="316"/>
      <c r="Q2" s="317"/>
    </row>
    <row r="3" spans="1:17" ht="15.75" thickBot="1" x14ac:dyDescent="0.3"/>
    <row r="4" spans="1:17" x14ac:dyDescent="0.25">
      <c r="B4" s="110" t="s">
        <v>152</v>
      </c>
      <c r="C4" s="112">
        <f>COUNTIF(C8:C26,"SI")</f>
        <v>11</v>
      </c>
      <c r="D4" s="113">
        <f t="shared" ref="D4:Q4" si="0">COUNTIF(D8:D26,"SI")</f>
        <v>7</v>
      </c>
      <c r="E4" s="113">
        <f t="shared" si="0"/>
        <v>7</v>
      </c>
      <c r="F4" s="113">
        <f t="shared" si="0"/>
        <v>11</v>
      </c>
      <c r="G4" s="113">
        <f t="shared" si="0"/>
        <v>13</v>
      </c>
      <c r="H4" s="113">
        <f t="shared" si="0"/>
        <v>10</v>
      </c>
      <c r="I4" s="113">
        <f t="shared" si="0"/>
        <v>12</v>
      </c>
      <c r="J4" s="113">
        <f t="shared" si="0"/>
        <v>11</v>
      </c>
      <c r="K4" s="113">
        <f t="shared" si="0"/>
        <v>10</v>
      </c>
      <c r="L4" s="113">
        <f t="shared" si="0"/>
        <v>11</v>
      </c>
      <c r="M4" s="113">
        <f t="shared" si="0"/>
        <v>16</v>
      </c>
      <c r="N4" s="113">
        <f t="shared" si="0"/>
        <v>11</v>
      </c>
      <c r="O4" s="113">
        <f t="shared" si="0"/>
        <v>12</v>
      </c>
      <c r="P4" s="113">
        <f t="shared" si="0"/>
        <v>12</v>
      </c>
      <c r="Q4" s="60">
        <f t="shared" si="0"/>
        <v>10</v>
      </c>
    </row>
    <row r="5" spans="1:17" ht="15.75" thickBot="1" x14ac:dyDescent="0.3">
      <c r="B5" s="111" t="s">
        <v>14</v>
      </c>
      <c r="C5" s="114" t="str">
        <f>IF(C4=0,"-",IF(C4&lt;=5,"Moderado",IF(C4&lt;=11,"Mayor",IF(C4&lt;=19,"Catastrófico"))))</f>
        <v>Mayor</v>
      </c>
      <c r="D5" s="115" t="str">
        <f t="shared" ref="D5:Q5" si="1">IF(D4=0,"-",IF(D4&lt;=5,"Moderado",IF(D4&lt;=11,"Mayor",IF(D4&lt;=19,"Catastrófico"))))</f>
        <v>Mayor</v>
      </c>
      <c r="E5" s="115" t="str">
        <f t="shared" si="1"/>
        <v>Mayor</v>
      </c>
      <c r="F5" s="115" t="str">
        <f t="shared" si="1"/>
        <v>Mayor</v>
      </c>
      <c r="G5" s="115" t="str">
        <f t="shared" si="1"/>
        <v>Catastrófico</v>
      </c>
      <c r="H5" s="115" t="str">
        <f t="shared" si="1"/>
        <v>Mayor</v>
      </c>
      <c r="I5" s="115" t="str">
        <f t="shared" si="1"/>
        <v>Catastrófico</v>
      </c>
      <c r="J5" s="115" t="str">
        <f t="shared" si="1"/>
        <v>Mayor</v>
      </c>
      <c r="K5" s="115" t="str">
        <f t="shared" si="1"/>
        <v>Mayor</v>
      </c>
      <c r="L5" s="115" t="str">
        <f t="shared" si="1"/>
        <v>Mayor</v>
      </c>
      <c r="M5" s="115" t="str">
        <f t="shared" si="1"/>
        <v>Catastrófico</v>
      </c>
      <c r="N5" s="115" t="str">
        <f t="shared" si="1"/>
        <v>Mayor</v>
      </c>
      <c r="O5" s="115" t="str">
        <f t="shared" si="1"/>
        <v>Catastrófico</v>
      </c>
      <c r="P5" s="115" t="str">
        <f t="shared" si="1"/>
        <v>Catastrófico</v>
      </c>
      <c r="Q5" s="61" t="str">
        <f t="shared" si="1"/>
        <v>Mayor</v>
      </c>
    </row>
    <row r="6" spans="1:17" ht="15.75" thickBot="1" x14ac:dyDescent="0.3">
      <c r="C6" s="59"/>
    </row>
    <row r="7" spans="1:17" ht="15.75" thickBot="1" x14ac:dyDescent="0.3">
      <c r="A7" s="153"/>
      <c r="B7" s="154"/>
      <c r="C7" s="116" t="s">
        <v>214</v>
      </c>
      <c r="D7" s="117" t="s">
        <v>215</v>
      </c>
      <c r="E7" s="117" t="s">
        <v>216</v>
      </c>
      <c r="F7" s="117" t="s">
        <v>217</v>
      </c>
      <c r="G7" s="117" t="s">
        <v>218</v>
      </c>
      <c r="H7" s="117" t="s">
        <v>219</v>
      </c>
      <c r="I7" s="117" t="s">
        <v>220</v>
      </c>
      <c r="J7" s="117" t="s">
        <v>456</v>
      </c>
      <c r="K7" s="117" t="s">
        <v>457</v>
      </c>
      <c r="L7" s="117" t="s">
        <v>458</v>
      </c>
      <c r="M7" s="117" t="s">
        <v>221</v>
      </c>
      <c r="N7" s="117" t="s">
        <v>222</v>
      </c>
      <c r="O7" s="117" t="s">
        <v>223</v>
      </c>
      <c r="P7" s="117" t="s">
        <v>224</v>
      </c>
      <c r="Q7" s="118" t="s">
        <v>225</v>
      </c>
    </row>
    <row r="8" spans="1:17" x14ac:dyDescent="0.25">
      <c r="A8" s="53">
        <v>1</v>
      </c>
      <c r="B8" s="56" t="s">
        <v>134</v>
      </c>
      <c r="C8" s="105" t="s">
        <v>24</v>
      </c>
      <c r="D8" s="98" t="s">
        <v>24</v>
      </c>
      <c r="E8" s="106" t="s">
        <v>24</v>
      </c>
      <c r="F8" s="98" t="s">
        <v>24</v>
      </c>
      <c r="G8" s="98" t="s">
        <v>24</v>
      </c>
      <c r="H8" s="107" t="s">
        <v>24</v>
      </c>
      <c r="I8" s="98" t="s">
        <v>24</v>
      </c>
      <c r="J8" s="98" t="s">
        <v>24</v>
      </c>
      <c r="K8" s="98" t="s">
        <v>24</v>
      </c>
      <c r="L8" s="98" t="s">
        <v>24</v>
      </c>
      <c r="M8" s="98" t="s">
        <v>24</v>
      </c>
      <c r="N8" s="98" t="s">
        <v>24</v>
      </c>
      <c r="O8" s="98" t="s">
        <v>24</v>
      </c>
      <c r="P8" s="98" t="s">
        <v>24</v>
      </c>
      <c r="Q8" s="155" t="s">
        <v>24</v>
      </c>
    </row>
    <row r="9" spans="1:17" x14ac:dyDescent="0.25">
      <c r="A9" s="54">
        <v>2</v>
      </c>
      <c r="B9" s="57" t="s">
        <v>135</v>
      </c>
      <c r="C9" s="104" t="s">
        <v>24</v>
      </c>
      <c r="D9" s="100" t="s">
        <v>24</v>
      </c>
      <c r="E9" s="99" t="s">
        <v>24</v>
      </c>
      <c r="F9" s="100" t="s">
        <v>24</v>
      </c>
      <c r="G9" s="100" t="s">
        <v>24</v>
      </c>
      <c r="H9" s="101" t="s">
        <v>24</v>
      </c>
      <c r="I9" s="100" t="s">
        <v>24</v>
      </c>
      <c r="J9" s="100" t="s">
        <v>24</v>
      </c>
      <c r="K9" s="100" t="s">
        <v>24</v>
      </c>
      <c r="L9" s="100" t="s">
        <v>24</v>
      </c>
      <c r="M9" s="100" t="s">
        <v>24</v>
      </c>
      <c r="N9" s="100" t="s">
        <v>24</v>
      </c>
      <c r="O9" s="100" t="s">
        <v>24</v>
      </c>
      <c r="P9" s="100" t="s">
        <v>24</v>
      </c>
      <c r="Q9" s="156" t="s">
        <v>24</v>
      </c>
    </row>
    <row r="10" spans="1:17" x14ac:dyDescent="0.25">
      <c r="A10" s="54">
        <v>3</v>
      </c>
      <c r="B10" s="57" t="s">
        <v>136</v>
      </c>
      <c r="C10" s="104" t="s">
        <v>31</v>
      </c>
      <c r="D10" s="100" t="s">
        <v>24</v>
      </c>
      <c r="E10" s="99" t="s">
        <v>24</v>
      </c>
      <c r="F10" s="100" t="s">
        <v>24</v>
      </c>
      <c r="G10" s="100" t="s">
        <v>24</v>
      </c>
      <c r="H10" s="101" t="s">
        <v>262</v>
      </c>
      <c r="I10" s="102" t="s">
        <v>24</v>
      </c>
      <c r="J10" s="100" t="s">
        <v>24</v>
      </c>
      <c r="K10" s="100" t="s">
        <v>24</v>
      </c>
      <c r="L10" s="100" t="s">
        <v>31</v>
      </c>
      <c r="M10" s="100" t="s">
        <v>24</v>
      </c>
      <c r="N10" s="100" t="s">
        <v>24</v>
      </c>
      <c r="O10" s="100" t="s">
        <v>24</v>
      </c>
      <c r="P10" s="100" t="s">
        <v>24</v>
      </c>
      <c r="Q10" s="156" t="s">
        <v>31</v>
      </c>
    </row>
    <row r="11" spans="1:17" ht="25.5" x14ac:dyDescent="0.25">
      <c r="A11" s="54">
        <v>4</v>
      </c>
      <c r="B11" s="57" t="s">
        <v>137</v>
      </c>
      <c r="C11" s="104" t="s">
        <v>31</v>
      </c>
      <c r="D11" s="100" t="s">
        <v>31</v>
      </c>
      <c r="E11" s="99" t="s">
        <v>31</v>
      </c>
      <c r="F11" s="100" t="s">
        <v>31</v>
      </c>
      <c r="G11" s="100" t="s">
        <v>24</v>
      </c>
      <c r="H11" s="101" t="s">
        <v>31</v>
      </c>
      <c r="I11" s="100" t="s">
        <v>31</v>
      </c>
      <c r="J11" s="100" t="s">
        <v>31</v>
      </c>
      <c r="K11" s="100" t="s">
        <v>31</v>
      </c>
      <c r="L11" s="100" t="s">
        <v>31</v>
      </c>
      <c r="M11" s="100" t="s">
        <v>31</v>
      </c>
      <c r="N11" s="100" t="s">
        <v>31</v>
      </c>
      <c r="O11" s="100" t="s">
        <v>31</v>
      </c>
      <c r="P11" s="100" t="s">
        <v>31</v>
      </c>
      <c r="Q11" s="156" t="s">
        <v>31</v>
      </c>
    </row>
    <row r="12" spans="1:17" x14ac:dyDescent="0.25">
      <c r="A12" s="54">
        <v>5</v>
      </c>
      <c r="B12" s="57" t="s">
        <v>138</v>
      </c>
      <c r="C12" s="104" t="s">
        <v>24</v>
      </c>
      <c r="D12" s="100" t="s">
        <v>31</v>
      </c>
      <c r="E12" s="100" t="s">
        <v>31</v>
      </c>
      <c r="F12" s="100" t="s">
        <v>24</v>
      </c>
      <c r="G12" s="100" t="s">
        <v>24</v>
      </c>
      <c r="H12" s="101" t="s">
        <v>24</v>
      </c>
      <c r="I12" s="100" t="s">
        <v>24</v>
      </c>
      <c r="J12" s="100" t="s">
        <v>31</v>
      </c>
      <c r="K12" s="100" t="s">
        <v>24</v>
      </c>
      <c r="L12" s="100" t="s">
        <v>24</v>
      </c>
      <c r="M12" s="100" t="s">
        <v>24</v>
      </c>
      <c r="N12" s="100" t="s">
        <v>24</v>
      </c>
      <c r="O12" s="100" t="s">
        <v>24</v>
      </c>
      <c r="P12" s="100" t="s">
        <v>24</v>
      </c>
      <c r="Q12" s="156" t="s">
        <v>24</v>
      </c>
    </row>
    <row r="13" spans="1:17" x14ac:dyDescent="0.25">
      <c r="A13" s="54">
        <v>6</v>
      </c>
      <c r="B13" s="57" t="s">
        <v>139</v>
      </c>
      <c r="C13" s="104" t="s">
        <v>24</v>
      </c>
      <c r="D13" s="100" t="s">
        <v>31</v>
      </c>
      <c r="E13" s="100" t="s">
        <v>31</v>
      </c>
      <c r="F13" s="100" t="s">
        <v>24</v>
      </c>
      <c r="G13" s="100" t="s">
        <v>24</v>
      </c>
      <c r="H13" s="101" t="s">
        <v>24</v>
      </c>
      <c r="I13" s="100" t="s">
        <v>24</v>
      </c>
      <c r="J13" s="100" t="s">
        <v>24</v>
      </c>
      <c r="K13" s="100" t="s">
        <v>24</v>
      </c>
      <c r="L13" s="100" t="s">
        <v>24</v>
      </c>
      <c r="M13" s="100" t="s">
        <v>24</v>
      </c>
      <c r="N13" s="100" t="s">
        <v>24</v>
      </c>
      <c r="O13" s="100" t="s">
        <v>24</v>
      </c>
      <c r="P13" s="100" t="s">
        <v>24</v>
      </c>
      <c r="Q13" s="156" t="s">
        <v>24</v>
      </c>
    </row>
    <row r="14" spans="1:17" x14ac:dyDescent="0.25">
      <c r="A14" s="54">
        <v>7</v>
      </c>
      <c r="B14" s="57" t="s">
        <v>140</v>
      </c>
      <c r="C14" s="104" t="s">
        <v>31</v>
      </c>
      <c r="D14" s="100" t="s">
        <v>24</v>
      </c>
      <c r="E14" s="99" t="s">
        <v>24</v>
      </c>
      <c r="F14" s="100" t="s">
        <v>31</v>
      </c>
      <c r="G14" s="100" t="s">
        <v>24</v>
      </c>
      <c r="H14" s="101" t="s">
        <v>24</v>
      </c>
      <c r="I14" s="100" t="s">
        <v>24</v>
      </c>
      <c r="J14" s="100" t="s">
        <v>24</v>
      </c>
      <c r="K14" s="100" t="s">
        <v>31</v>
      </c>
      <c r="L14" s="100" t="s">
        <v>24</v>
      </c>
      <c r="M14" s="100" t="s">
        <v>24</v>
      </c>
      <c r="N14" s="100" t="s">
        <v>24</v>
      </c>
      <c r="O14" s="100" t="s">
        <v>24</v>
      </c>
      <c r="P14" s="100" t="s">
        <v>24</v>
      </c>
      <c r="Q14" s="156" t="s">
        <v>24</v>
      </c>
    </row>
    <row r="15" spans="1:17" ht="26.25" customHeight="1" x14ac:dyDescent="0.25">
      <c r="A15" s="54">
        <v>8</v>
      </c>
      <c r="B15" s="57" t="s">
        <v>153</v>
      </c>
      <c r="C15" s="104" t="s">
        <v>31</v>
      </c>
      <c r="D15" s="100" t="s">
        <v>31</v>
      </c>
      <c r="E15" s="100" t="s">
        <v>31</v>
      </c>
      <c r="F15" s="100" t="s">
        <v>31</v>
      </c>
      <c r="G15" s="100" t="s">
        <v>31</v>
      </c>
      <c r="H15" s="101" t="s">
        <v>31</v>
      </c>
      <c r="I15" s="100" t="s">
        <v>31</v>
      </c>
      <c r="J15" s="100" t="s">
        <v>31</v>
      </c>
      <c r="K15" s="100" t="s">
        <v>31</v>
      </c>
      <c r="L15" s="100" t="s">
        <v>31</v>
      </c>
      <c r="M15" s="100" t="s">
        <v>24</v>
      </c>
      <c r="N15" s="100" t="s">
        <v>31</v>
      </c>
      <c r="O15" s="100" t="s">
        <v>31</v>
      </c>
      <c r="P15" s="100" t="s">
        <v>31</v>
      </c>
      <c r="Q15" s="156" t="s">
        <v>31</v>
      </c>
    </row>
    <row r="16" spans="1:17" x14ac:dyDescent="0.25">
      <c r="A16" s="54">
        <v>9</v>
      </c>
      <c r="B16" s="57" t="s">
        <v>141</v>
      </c>
      <c r="C16" s="104" t="s">
        <v>24</v>
      </c>
      <c r="D16" s="100" t="s">
        <v>31</v>
      </c>
      <c r="E16" s="100" t="s">
        <v>31</v>
      </c>
      <c r="F16" s="100" t="s">
        <v>31</v>
      </c>
      <c r="G16" s="100" t="s">
        <v>31</v>
      </c>
      <c r="H16" s="101" t="s">
        <v>31</v>
      </c>
      <c r="I16" s="100" t="s">
        <v>24</v>
      </c>
      <c r="J16" s="100" t="s">
        <v>24</v>
      </c>
      <c r="K16" s="100" t="s">
        <v>31</v>
      </c>
      <c r="L16" s="100" t="s">
        <v>24</v>
      </c>
      <c r="M16" s="100" t="s">
        <v>24</v>
      </c>
      <c r="N16" s="100" t="s">
        <v>31</v>
      </c>
      <c r="O16" s="100" t="s">
        <v>24</v>
      </c>
      <c r="P16" s="100" t="s">
        <v>24</v>
      </c>
      <c r="Q16" s="156" t="s">
        <v>31</v>
      </c>
    </row>
    <row r="17" spans="1:17" ht="25.5" x14ac:dyDescent="0.25">
      <c r="A17" s="54">
        <v>10</v>
      </c>
      <c r="B17" s="57" t="s">
        <v>142</v>
      </c>
      <c r="C17" s="104" t="s">
        <v>24</v>
      </c>
      <c r="D17" s="100" t="s">
        <v>24</v>
      </c>
      <c r="E17" s="99" t="s">
        <v>24</v>
      </c>
      <c r="F17" s="100" t="s">
        <v>24</v>
      </c>
      <c r="G17" s="100" t="s">
        <v>24</v>
      </c>
      <c r="H17" s="101" t="s">
        <v>24</v>
      </c>
      <c r="I17" s="100" t="s">
        <v>24</v>
      </c>
      <c r="J17" s="100" t="s">
        <v>24</v>
      </c>
      <c r="K17" s="100" t="s">
        <v>24</v>
      </c>
      <c r="L17" s="100" t="s">
        <v>24</v>
      </c>
      <c r="M17" s="100" t="s">
        <v>24</v>
      </c>
      <c r="N17" s="100" t="s">
        <v>24</v>
      </c>
      <c r="O17" s="100" t="s">
        <v>24</v>
      </c>
      <c r="P17" s="100" t="s">
        <v>24</v>
      </c>
      <c r="Q17" s="156" t="s">
        <v>24</v>
      </c>
    </row>
    <row r="18" spans="1:17" x14ac:dyDescent="0.25">
      <c r="A18" s="54">
        <v>11</v>
      </c>
      <c r="B18" s="57" t="s">
        <v>143</v>
      </c>
      <c r="C18" s="104" t="s">
        <v>24</v>
      </c>
      <c r="D18" s="100" t="s">
        <v>24</v>
      </c>
      <c r="E18" s="100" t="s">
        <v>24</v>
      </c>
      <c r="F18" s="100" t="s">
        <v>24</v>
      </c>
      <c r="G18" s="100" t="s">
        <v>24</v>
      </c>
      <c r="H18" s="101" t="s">
        <v>24</v>
      </c>
      <c r="I18" s="100" t="s">
        <v>24</v>
      </c>
      <c r="J18" s="100" t="s">
        <v>24</v>
      </c>
      <c r="K18" s="100" t="s">
        <v>24</v>
      </c>
      <c r="L18" s="100" t="s">
        <v>24</v>
      </c>
      <c r="M18" s="100" t="s">
        <v>24</v>
      </c>
      <c r="N18" s="100" t="s">
        <v>24</v>
      </c>
      <c r="O18" s="100" t="s">
        <v>24</v>
      </c>
      <c r="P18" s="100" t="s">
        <v>24</v>
      </c>
      <c r="Q18" s="156" t="s">
        <v>24</v>
      </c>
    </row>
    <row r="19" spans="1:17" x14ac:dyDescent="0.25">
      <c r="A19" s="54">
        <v>12</v>
      </c>
      <c r="B19" s="57" t="s">
        <v>144</v>
      </c>
      <c r="C19" s="104" t="s">
        <v>24</v>
      </c>
      <c r="D19" s="100" t="s">
        <v>24</v>
      </c>
      <c r="E19" s="100" t="s">
        <v>24</v>
      </c>
      <c r="F19" s="100" t="s">
        <v>24</v>
      </c>
      <c r="G19" s="100" t="s">
        <v>24</v>
      </c>
      <c r="H19" s="101" t="s">
        <v>24</v>
      </c>
      <c r="I19" s="100" t="s">
        <v>24</v>
      </c>
      <c r="J19" s="100" t="s">
        <v>24</v>
      </c>
      <c r="K19" s="100" t="s">
        <v>24</v>
      </c>
      <c r="L19" s="100" t="s">
        <v>24</v>
      </c>
      <c r="M19" s="100" t="s">
        <v>24</v>
      </c>
      <c r="N19" s="100" t="s">
        <v>24</v>
      </c>
      <c r="O19" s="100" t="s">
        <v>24</v>
      </c>
      <c r="P19" s="100" t="s">
        <v>24</v>
      </c>
      <c r="Q19" s="156" t="s">
        <v>24</v>
      </c>
    </row>
    <row r="20" spans="1:17" x14ac:dyDescent="0.25">
      <c r="A20" s="54">
        <v>13</v>
      </c>
      <c r="B20" s="57" t="s">
        <v>145</v>
      </c>
      <c r="C20" s="104" t="s">
        <v>24</v>
      </c>
      <c r="D20" s="100" t="s">
        <v>31</v>
      </c>
      <c r="E20" s="99" t="s">
        <v>31</v>
      </c>
      <c r="F20" s="100" t="s">
        <v>31</v>
      </c>
      <c r="G20" s="100" t="s">
        <v>24</v>
      </c>
      <c r="H20" s="101" t="s">
        <v>24</v>
      </c>
      <c r="I20" s="100" t="s">
        <v>24</v>
      </c>
      <c r="J20" s="100" t="s">
        <v>24</v>
      </c>
      <c r="K20" s="100" t="s">
        <v>24</v>
      </c>
      <c r="L20" s="100" t="s">
        <v>24</v>
      </c>
      <c r="M20" s="100" t="s">
        <v>24</v>
      </c>
      <c r="N20" s="100" t="s">
        <v>24</v>
      </c>
      <c r="O20" s="100" t="s">
        <v>24</v>
      </c>
      <c r="P20" s="100" t="s">
        <v>24</v>
      </c>
      <c r="Q20" s="156" t="s">
        <v>24</v>
      </c>
    </row>
    <row r="21" spans="1:17" x14ac:dyDescent="0.25">
      <c r="A21" s="54">
        <v>14</v>
      </c>
      <c r="B21" s="57" t="s">
        <v>146</v>
      </c>
      <c r="C21" s="104" t="s">
        <v>24</v>
      </c>
      <c r="D21" s="100" t="s">
        <v>31</v>
      </c>
      <c r="E21" s="100" t="s">
        <v>31</v>
      </c>
      <c r="F21" s="100" t="s">
        <v>31</v>
      </c>
      <c r="G21" s="100" t="s">
        <v>24</v>
      </c>
      <c r="H21" s="103" t="s">
        <v>24</v>
      </c>
      <c r="I21" s="100" t="s">
        <v>24</v>
      </c>
      <c r="J21" s="100" t="s">
        <v>24</v>
      </c>
      <c r="K21" s="100" t="s">
        <v>24</v>
      </c>
      <c r="L21" s="100" t="s">
        <v>24</v>
      </c>
      <c r="M21" s="100" t="s">
        <v>24</v>
      </c>
      <c r="N21" s="100" t="s">
        <v>24</v>
      </c>
      <c r="O21" s="100" t="s">
        <v>24</v>
      </c>
      <c r="P21" s="100" t="s">
        <v>24</v>
      </c>
      <c r="Q21" s="156" t="s">
        <v>24</v>
      </c>
    </row>
    <row r="22" spans="1:17" x14ac:dyDescent="0.25">
      <c r="A22" s="54">
        <v>15</v>
      </c>
      <c r="B22" s="57" t="s">
        <v>147</v>
      </c>
      <c r="C22" s="104" t="s">
        <v>24</v>
      </c>
      <c r="D22" s="100" t="s">
        <v>31</v>
      </c>
      <c r="E22" s="99" t="s">
        <v>31</v>
      </c>
      <c r="F22" s="100" t="s">
        <v>24</v>
      </c>
      <c r="G22" s="100" t="s">
        <v>31</v>
      </c>
      <c r="H22" s="101" t="s">
        <v>31</v>
      </c>
      <c r="I22" s="100" t="s">
        <v>31</v>
      </c>
      <c r="J22" s="100" t="s">
        <v>31</v>
      </c>
      <c r="K22" s="100" t="s">
        <v>31</v>
      </c>
      <c r="L22" s="100" t="s">
        <v>31</v>
      </c>
      <c r="M22" s="100" t="s">
        <v>24</v>
      </c>
      <c r="N22" s="100" t="s">
        <v>31</v>
      </c>
      <c r="O22" s="100" t="s">
        <v>31</v>
      </c>
      <c r="P22" s="100" t="s">
        <v>31</v>
      </c>
      <c r="Q22" s="156" t="s">
        <v>31</v>
      </c>
    </row>
    <row r="23" spans="1:17" x14ac:dyDescent="0.25">
      <c r="A23" s="54">
        <v>16</v>
      </c>
      <c r="B23" s="57" t="s">
        <v>148</v>
      </c>
      <c r="C23" s="104" t="s">
        <v>31</v>
      </c>
      <c r="D23" s="100" t="s">
        <v>31</v>
      </c>
      <c r="E23" s="99" t="s">
        <v>31</v>
      </c>
      <c r="F23" s="100" t="s">
        <v>31</v>
      </c>
      <c r="G23" s="100" t="s">
        <v>24</v>
      </c>
      <c r="H23" s="101" t="s">
        <v>31</v>
      </c>
      <c r="I23" s="100" t="s">
        <v>31</v>
      </c>
      <c r="J23" s="100" t="s">
        <v>31</v>
      </c>
      <c r="K23" s="100" t="s">
        <v>31</v>
      </c>
      <c r="L23" s="100" t="s">
        <v>31</v>
      </c>
      <c r="M23" s="100" t="s">
        <v>31</v>
      </c>
      <c r="N23" s="100" t="s">
        <v>31</v>
      </c>
      <c r="O23" s="100" t="s">
        <v>31</v>
      </c>
      <c r="P23" s="100" t="s">
        <v>31</v>
      </c>
      <c r="Q23" s="156" t="s">
        <v>31</v>
      </c>
    </row>
    <row r="24" spans="1:17" x14ac:dyDescent="0.25">
      <c r="A24" s="54">
        <v>17</v>
      </c>
      <c r="B24" s="57" t="s">
        <v>149</v>
      </c>
      <c r="C24" s="104" t="s">
        <v>31</v>
      </c>
      <c r="D24" s="100" t="s">
        <v>31</v>
      </c>
      <c r="E24" s="99" t="s">
        <v>31</v>
      </c>
      <c r="F24" s="100" t="s">
        <v>24</v>
      </c>
      <c r="G24" s="100" t="s">
        <v>31</v>
      </c>
      <c r="H24" s="101" t="s">
        <v>31</v>
      </c>
      <c r="I24" s="100" t="s">
        <v>31</v>
      </c>
      <c r="J24" s="100" t="s">
        <v>31</v>
      </c>
      <c r="K24" s="100" t="s">
        <v>31</v>
      </c>
      <c r="L24" s="100" t="s">
        <v>31</v>
      </c>
      <c r="M24" s="100" t="s">
        <v>24</v>
      </c>
      <c r="N24" s="100" t="s">
        <v>31</v>
      </c>
      <c r="O24" s="100" t="s">
        <v>31</v>
      </c>
      <c r="P24" s="100" t="s">
        <v>31</v>
      </c>
      <c r="Q24" s="156" t="s">
        <v>31</v>
      </c>
    </row>
    <row r="25" spans="1:17" x14ac:dyDescent="0.25">
      <c r="A25" s="54">
        <v>18</v>
      </c>
      <c r="B25" s="57" t="s">
        <v>150</v>
      </c>
      <c r="C25" s="104" t="s">
        <v>31</v>
      </c>
      <c r="D25" s="100" t="s">
        <v>31</v>
      </c>
      <c r="E25" s="99" t="s">
        <v>31</v>
      </c>
      <c r="F25" s="100" t="s">
        <v>24</v>
      </c>
      <c r="G25" s="100" t="s">
        <v>31</v>
      </c>
      <c r="H25" s="101" t="s">
        <v>31</v>
      </c>
      <c r="I25" s="100" t="s">
        <v>31</v>
      </c>
      <c r="J25" s="100" t="s">
        <v>31</v>
      </c>
      <c r="K25" s="100" t="s">
        <v>31</v>
      </c>
      <c r="L25" s="100" t="s">
        <v>31</v>
      </c>
      <c r="M25" s="100" t="s">
        <v>24</v>
      </c>
      <c r="N25" s="100" t="s">
        <v>31</v>
      </c>
      <c r="O25" s="100" t="s">
        <v>31</v>
      </c>
      <c r="P25" s="100" t="s">
        <v>31</v>
      </c>
      <c r="Q25" s="156" t="s">
        <v>31</v>
      </c>
    </row>
    <row r="26" spans="1:17" ht="15.75" thickBot="1" x14ac:dyDescent="0.3">
      <c r="A26" s="55">
        <v>19</v>
      </c>
      <c r="B26" s="58" t="s">
        <v>151</v>
      </c>
      <c r="C26" s="108" t="s">
        <v>31</v>
      </c>
      <c r="D26" s="109" t="s">
        <v>31</v>
      </c>
      <c r="E26" s="109" t="s">
        <v>31</v>
      </c>
      <c r="F26" s="109" t="s">
        <v>31</v>
      </c>
      <c r="G26" s="109" t="s">
        <v>31</v>
      </c>
      <c r="H26" s="109" t="s">
        <v>31</v>
      </c>
      <c r="I26" s="109" t="s">
        <v>31</v>
      </c>
      <c r="J26" s="109" t="s">
        <v>31</v>
      </c>
      <c r="K26" s="109" t="s">
        <v>31</v>
      </c>
      <c r="L26" s="109" t="s">
        <v>31</v>
      </c>
      <c r="M26" s="109" t="s">
        <v>31</v>
      </c>
      <c r="N26" s="109" t="s">
        <v>31</v>
      </c>
      <c r="O26" s="109" t="s">
        <v>31</v>
      </c>
      <c r="P26" s="109" t="s">
        <v>31</v>
      </c>
      <c r="Q26" s="157" t="s">
        <v>31</v>
      </c>
    </row>
  </sheetData>
  <mergeCells count="1">
    <mergeCell ref="A2:Q2"/>
  </mergeCells>
  <printOptions horizontalCentered="1"/>
  <pageMargins left="0.27559055118110237" right="0.27559055118110237" top="0.33" bottom="0.74803149606299213" header="0.2" footer="0.31496062992125984"/>
  <pageSetup scale="6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258"/>
  <sheetViews>
    <sheetView zoomScale="85" zoomScaleNormal="85" workbookViewId="0">
      <pane ySplit="2" topLeftCell="A3" activePane="bottomLeft" state="frozen"/>
      <selection sqref="A1:A4"/>
      <selection pane="bottomLeft" sqref="A1:A4"/>
    </sheetView>
  </sheetViews>
  <sheetFormatPr baseColWidth="10" defaultRowHeight="14.25" x14ac:dyDescent="0.2"/>
  <cols>
    <col min="1" max="1" width="16" style="28" customWidth="1"/>
    <col min="2" max="2" width="17.7109375" style="28" customWidth="1"/>
    <col min="3" max="3" width="13.7109375" style="28" customWidth="1"/>
    <col min="4" max="4" width="69" style="28" customWidth="1"/>
    <col min="5" max="6" width="19.5703125" style="28" customWidth="1"/>
    <col min="7" max="10" width="17.7109375" style="28" customWidth="1"/>
    <col min="11" max="12" width="17.5703125" style="28" customWidth="1"/>
    <col min="13" max="18" width="13.7109375" style="28" customWidth="1"/>
    <col min="19" max="20" width="17.7109375" style="28" customWidth="1"/>
    <col min="21" max="26" width="13.5703125" style="28" customWidth="1"/>
    <col min="27" max="28" width="17.7109375" style="28" customWidth="1"/>
    <col min="29" max="32" width="13.5703125" style="28" customWidth="1"/>
    <col min="33" max="34" width="17.7109375" style="28" customWidth="1"/>
    <col min="35" max="40" width="13.5703125" style="28" customWidth="1"/>
    <col min="41" max="42" width="17.7109375" style="28" customWidth="1"/>
    <col min="43" max="48" width="13.5703125" style="28" customWidth="1"/>
    <col min="49" max="16384" width="11.42578125" style="28"/>
  </cols>
  <sheetData>
    <row r="1" spans="1:12" ht="10.5" customHeight="1" thickBot="1" x14ac:dyDescent="0.25"/>
    <row r="2" spans="1:12" ht="54" customHeight="1" thickBot="1" x14ac:dyDescent="0.25">
      <c r="A2" s="414" t="s">
        <v>186</v>
      </c>
      <c r="B2" s="415"/>
      <c r="C2" s="415"/>
      <c r="D2" s="415"/>
      <c r="E2" s="415"/>
      <c r="F2" s="415"/>
      <c r="G2" s="415"/>
      <c r="H2" s="415"/>
      <c r="I2" s="415"/>
      <c r="J2" s="415"/>
      <c r="K2" s="415"/>
      <c r="L2" s="416"/>
    </row>
    <row r="3" spans="1:12" ht="10.5" customHeight="1" thickBot="1" x14ac:dyDescent="0.25"/>
    <row r="4" spans="1:12" ht="30" customHeight="1" thickBot="1" x14ac:dyDescent="0.25">
      <c r="A4" s="64" t="str">
        <f>+Matriz!E13</f>
        <v>EPLE-RC-001</v>
      </c>
      <c r="B4" s="372" t="str">
        <f>+Matriz!F13</f>
        <v>Reportes de avances manipulados e inconsistentes respecto a la ejecución real de presupuesto y de metas de la Entidad a favor de un tercero.</v>
      </c>
      <c r="C4" s="373"/>
      <c r="D4" s="373"/>
      <c r="E4" s="373"/>
      <c r="F4" s="373"/>
      <c r="G4" s="373"/>
      <c r="H4" s="373"/>
      <c r="I4" s="373"/>
      <c r="J4" s="373"/>
      <c r="K4" s="373"/>
      <c r="L4" s="374"/>
    </row>
    <row r="5" spans="1:12" ht="10.5" customHeight="1" thickBot="1" x14ac:dyDescent="0.25"/>
    <row r="6" spans="1:12" ht="16.5" customHeight="1" thickBot="1" x14ac:dyDescent="0.25">
      <c r="B6" s="375" t="s">
        <v>159</v>
      </c>
      <c r="C6" s="376"/>
      <c r="D6" s="377"/>
      <c r="E6" s="332" t="s">
        <v>125</v>
      </c>
      <c r="F6" s="333"/>
      <c r="G6" s="333"/>
      <c r="H6" s="333"/>
      <c r="I6" s="333"/>
      <c r="J6" s="333"/>
      <c r="K6" s="333"/>
      <c r="L6" s="417"/>
    </row>
    <row r="7" spans="1:12" ht="91.5" customHeight="1" thickBot="1" x14ac:dyDescent="0.25">
      <c r="B7" s="378"/>
      <c r="C7" s="379"/>
      <c r="D7" s="380"/>
      <c r="E7" s="418" t="str">
        <f>+Matriz!Q13</f>
        <v>El profesional universitario de planeación revisa, de forma periódica según la programación de la SDP, junto con los profesionales de apoyo del área, la información reportada sobre el cumplimiento en las metas de la entidad, según la información remitida por los líderes y responsables de las mismas. En caso de identificar inconsistencias en los reportes, solicita aclaraciones y validaciones sobre estos. Posteriormente, hace el registro de la información final en el aplicativo de seguimiento correspondiente (SEGPLAN)
Lo anterior, conforme a lo definido en el procedimiento EPLE-PD-006 FORMULACIÓN, REGISTRO Y ACTUALIZACIÓN DE PROYECTOS DE INVERSIÓN.</v>
      </c>
      <c r="F7" s="419"/>
      <c r="G7" s="419"/>
      <c r="H7" s="419"/>
      <c r="I7" s="419"/>
      <c r="J7" s="419"/>
      <c r="K7" s="419"/>
      <c r="L7" s="420"/>
    </row>
    <row r="8" spans="1:12" ht="15" x14ac:dyDescent="0.25">
      <c r="B8" s="360" t="s">
        <v>126</v>
      </c>
      <c r="C8" s="362" t="s">
        <v>127</v>
      </c>
      <c r="D8" s="363"/>
      <c r="E8" s="350" t="s">
        <v>121</v>
      </c>
      <c r="F8" s="351"/>
      <c r="G8" s="381" t="s">
        <v>72</v>
      </c>
      <c r="H8" s="382"/>
      <c r="I8" s="382"/>
      <c r="J8" s="382"/>
      <c r="K8" s="382"/>
      <c r="L8" s="383"/>
    </row>
    <row r="9" spans="1:12" ht="15" thickBot="1" x14ac:dyDescent="0.25">
      <c r="B9" s="361"/>
      <c r="C9" s="364"/>
      <c r="D9" s="365"/>
      <c r="E9" s="62" t="s">
        <v>122</v>
      </c>
      <c r="F9" s="63" t="s">
        <v>123</v>
      </c>
      <c r="G9" s="384"/>
      <c r="H9" s="385"/>
      <c r="I9" s="385"/>
      <c r="J9" s="385"/>
      <c r="K9" s="385"/>
      <c r="L9" s="386"/>
    </row>
    <row r="10" spans="1:12" ht="30" customHeight="1" x14ac:dyDescent="0.2">
      <c r="B10" s="358" t="s">
        <v>128</v>
      </c>
      <c r="C10" s="46" t="s">
        <v>99</v>
      </c>
      <c r="D10" s="50" t="s">
        <v>88</v>
      </c>
      <c r="E10" s="44" t="s">
        <v>106</v>
      </c>
      <c r="F10" s="45">
        <f>IF(E10="Asignado",15,IF(E10="No asignado",0,""))</f>
        <v>15</v>
      </c>
      <c r="G10" s="427" t="s">
        <v>479</v>
      </c>
      <c r="H10" s="428"/>
      <c r="I10" s="428"/>
      <c r="J10" s="428"/>
      <c r="K10" s="428"/>
      <c r="L10" s="429"/>
    </row>
    <row r="11" spans="1:12" ht="30" customHeight="1" x14ac:dyDescent="0.2">
      <c r="B11" s="359"/>
      <c r="C11" s="37" t="s">
        <v>100</v>
      </c>
      <c r="D11" s="51" t="s">
        <v>92</v>
      </c>
      <c r="E11" s="39" t="s">
        <v>108</v>
      </c>
      <c r="F11" s="40">
        <f>IF(E11="Adecuado",15,IF(E11="Inadecuado",0,""))</f>
        <v>15</v>
      </c>
      <c r="G11" s="430"/>
      <c r="H11" s="431"/>
      <c r="I11" s="431"/>
      <c r="J11" s="431"/>
      <c r="K11" s="431"/>
      <c r="L11" s="432"/>
    </row>
    <row r="12" spans="1:12" ht="30" customHeight="1" x14ac:dyDescent="0.2">
      <c r="B12" s="65" t="s">
        <v>129</v>
      </c>
      <c r="C12" s="37" t="s">
        <v>101</v>
      </c>
      <c r="D12" s="51" t="s">
        <v>93</v>
      </c>
      <c r="E12" s="39" t="s">
        <v>110</v>
      </c>
      <c r="F12" s="40">
        <f>IF(E12="Oportuna",15,IF(E12="Inoportuna",0,""))</f>
        <v>15</v>
      </c>
      <c r="G12" s="421" t="s">
        <v>321</v>
      </c>
      <c r="H12" s="422"/>
      <c r="I12" s="422"/>
      <c r="J12" s="422"/>
      <c r="K12" s="422"/>
      <c r="L12" s="423"/>
    </row>
    <row r="13" spans="1:12" ht="45" customHeight="1" x14ac:dyDescent="0.2">
      <c r="B13" s="65" t="s">
        <v>130</v>
      </c>
      <c r="C13" s="37" t="s">
        <v>102</v>
      </c>
      <c r="D13" s="51" t="s">
        <v>94</v>
      </c>
      <c r="E13" s="41" t="s">
        <v>112</v>
      </c>
      <c r="F13" s="40">
        <f>IF(E13="Prevenir o detectar",15,IF(E13="No es control",0,""))</f>
        <v>15</v>
      </c>
      <c r="G13" s="421" t="s">
        <v>322</v>
      </c>
      <c r="H13" s="422"/>
      <c r="I13" s="422"/>
      <c r="J13" s="422"/>
      <c r="K13" s="422"/>
      <c r="L13" s="423"/>
    </row>
    <row r="14" spans="1:12" ht="30" customHeight="1" x14ac:dyDescent="0.2">
      <c r="B14" s="66" t="s">
        <v>132</v>
      </c>
      <c r="C14" s="37" t="s">
        <v>103</v>
      </c>
      <c r="D14" s="51" t="s">
        <v>95</v>
      </c>
      <c r="E14" s="39" t="s">
        <v>114</v>
      </c>
      <c r="F14" s="40">
        <f>IF(E14="Confiable",15,IF(E14="No confiable",0,""))</f>
        <v>15</v>
      </c>
      <c r="G14" s="405" t="s">
        <v>323</v>
      </c>
      <c r="H14" s="406"/>
      <c r="I14" s="406"/>
      <c r="J14" s="406"/>
      <c r="K14" s="406"/>
      <c r="L14" s="407"/>
    </row>
    <row r="15" spans="1:12" ht="45" customHeight="1" x14ac:dyDescent="0.2">
      <c r="B15" s="66" t="s">
        <v>133</v>
      </c>
      <c r="C15" s="37" t="s">
        <v>104</v>
      </c>
      <c r="D15" s="51" t="s">
        <v>96</v>
      </c>
      <c r="E15" s="41" t="s">
        <v>116</v>
      </c>
      <c r="F15" s="40">
        <f>IF(E15="Se investigan y resuelven oportunamente",15,IF(E15="No se investigan y resuelven oportunamente",0,""))</f>
        <v>15</v>
      </c>
      <c r="G15" s="405" t="s">
        <v>324</v>
      </c>
      <c r="H15" s="406"/>
      <c r="I15" s="406"/>
      <c r="J15" s="406"/>
      <c r="K15" s="406"/>
      <c r="L15" s="407"/>
    </row>
    <row r="16" spans="1:12" ht="30" customHeight="1" thickBot="1" x14ac:dyDescent="0.25">
      <c r="B16" s="67" t="s">
        <v>131</v>
      </c>
      <c r="C16" s="47" t="s">
        <v>105</v>
      </c>
      <c r="D16" s="52" t="s">
        <v>97</v>
      </c>
      <c r="E16" s="42" t="s">
        <v>118</v>
      </c>
      <c r="F16" s="43">
        <f>IF(E16="Completa",10,IF(E16="Incompleta",5,IF(E16="No existe",0,"")))</f>
        <v>10</v>
      </c>
      <c r="G16" s="424" t="s">
        <v>325</v>
      </c>
      <c r="H16" s="425"/>
      <c r="I16" s="425"/>
      <c r="J16" s="425"/>
      <c r="K16" s="425"/>
      <c r="L16" s="426"/>
    </row>
    <row r="17" spans="1:12" ht="7.5" customHeight="1" thickBot="1" x14ac:dyDescent="0.25">
      <c r="D17" s="38"/>
      <c r="G17" s="126"/>
      <c r="H17" s="126"/>
      <c r="I17" s="126"/>
      <c r="J17" s="126"/>
      <c r="K17" s="126"/>
      <c r="L17" s="126"/>
    </row>
    <row r="18" spans="1:12" x14ac:dyDescent="0.2">
      <c r="D18" s="48" t="s">
        <v>98</v>
      </c>
      <c r="E18" s="321">
        <f>IF(SUM(F10:F16)=0,"-",SUM(F10:F16))</f>
        <v>100</v>
      </c>
      <c r="F18" s="322"/>
      <c r="G18" s="127"/>
      <c r="H18" s="127"/>
      <c r="I18" s="127"/>
      <c r="J18" s="127"/>
      <c r="K18" s="127"/>
      <c r="L18" s="127"/>
    </row>
    <row r="19" spans="1:12" ht="15" thickBot="1" x14ac:dyDescent="0.25">
      <c r="D19" s="49" t="s">
        <v>124</v>
      </c>
      <c r="E19" s="324" t="str">
        <f>IF(E18&lt;=74,"Débil",IF(E18&lt;=89,"Moderado",IF(E18&lt;=100,"Fuerte","")))</f>
        <v>Fuerte</v>
      </c>
      <c r="F19" s="325"/>
      <c r="G19" s="127"/>
      <c r="H19" s="127"/>
      <c r="I19" s="127"/>
      <c r="J19" s="127"/>
      <c r="K19" s="127"/>
      <c r="L19" s="127"/>
    </row>
    <row r="20" spans="1:12" ht="15" thickBot="1" x14ac:dyDescent="0.25"/>
    <row r="21" spans="1:12" ht="30" customHeight="1" thickBot="1" x14ac:dyDescent="0.25">
      <c r="A21" s="64" t="str">
        <f>+Matriz!E30</f>
        <v>AAUT-RC-001</v>
      </c>
      <c r="B21" s="372" t="str">
        <f>+Matriz!F30</f>
        <v>Facilitar copias de material audiovisual sin el debido procedimiento a cambio de beneficios económicos personales dados por parte de terceros</v>
      </c>
      <c r="C21" s="373"/>
      <c r="D21" s="373"/>
      <c r="E21" s="373"/>
      <c r="F21" s="373"/>
      <c r="G21" s="373"/>
      <c r="H21" s="373"/>
      <c r="I21" s="373"/>
      <c r="J21" s="373"/>
      <c r="K21" s="373"/>
      <c r="L21" s="374"/>
    </row>
    <row r="22" spans="1:12" ht="10.5" customHeight="1" thickBot="1" x14ac:dyDescent="0.25"/>
    <row r="23" spans="1:12" ht="16.5" customHeight="1" x14ac:dyDescent="0.2">
      <c r="B23" s="375" t="s">
        <v>159</v>
      </c>
      <c r="C23" s="376"/>
      <c r="D23" s="376"/>
      <c r="E23" s="352" t="s">
        <v>125</v>
      </c>
      <c r="F23" s="353"/>
      <c r="G23" s="353"/>
      <c r="H23" s="353"/>
      <c r="I23" s="353"/>
      <c r="J23" s="353"/>
      <c r="K23" s="353"/>
      <c r="L23" s="354"/>
    </row>
    <row r="24" spans="1:12" ht="54.75" customHeight="1" thickBot="1" x14ac:dyDescent="0.25">
      <c r="B24" s="378"/>
      <c r="C24" s="379"/>
      <c r="D24" s="379"/>
      <c r="E24" s="396" t="str">
        <f>+Matriz!Q30</f>
        <v>Ejecutar procedimiento: AAUT-PD-001 ATENCIÓN Y RESPUESTA A REQUERIMIENTOS DE LA CIUDADANIA - Punto de Control actividad 9</v>
      </c>
      <c r="F24" s="397"/>
      <c r="G24" s="397"/>
      <c r="H24" s="397"/>
      <c r="I24" s="397"/>
      <c r="J24" s="397"/>
      <c r="K24" s="397"/>
      <c r="L24" s="398"/>
    </row>
    <row r="25" spans="1:12" ht="15" x14ac:dyDescent="0.25">
      <c r="B25" s="360" t="s">
        <v>126</v>
      </c>
      <c r="C25" s="362" t="s">
        <v>127</v>
      </c>
      <c r="D25" s="363"/>
      <c r="E25" s="350" t="s">
        <v>121</v>
      </c>
      <c r="F25" s="351"/>
      <c r="G25" s="381" t="s">
        <v>72</v>
      </c>
      <c r="H25" s="382"/>
      <c r="I25" s="382"/>
      <c r="J25" s="382"/>
      <c r="K25" s="382"/>
      <c r="L25" s="383"/>
    </row>
    <row r="26" spans="1:12" ht="15" thickBot="1" x14ac:dyDescent="0.25">
      <c r="B26" s="361"/>
      <c r="C26" s="364"/>
      <c r="D26" s="365"/>
      <c r="E26" s="62" t="s">
        <v>122</v>
      </c>
      <c r="F26" s="63" t="s">
        <v>123</v>
      </c>
      <c r="G26" s="384"/>
      <c r="H26" s="385"/>
      <c r="I26" s="385"/>
      <c r="J26" s="385"/>
      <c r="K26" s="385"/>
      <c r="L26" s="386"/>
    </row>
    <row r="27" spans="1:12" ht="30" customHeight="1" x14ac:dyDescent="0.2">
      <c r="B27" s="358" t="s">
        <v>128</v>
      </c>
      <c r="C27" s="121" t="s">
        <v>99</v>
      </c>
      <c r="D27" s="50" t="s">
        <v>88</v>
      </c>
      <c r="E27" s="44" t="s">
        <v>106</v>
      </c>
      <c r="F27" s="45">
        <f>IF(E27="Asignado",15,IF(E27="No asignado",0,""))</f>
        <v>15</v>
      </c>
      <c r="G27" s="402" t="s">
        <v>308</v>
      </c>
      <c r="H27" s="403"/>
      <c r="I27" s="403"/>
      <c r="J27" s="403"/>
      <c r="K27" s="403"/>
      <c r="L27" s="404"/>
    </row>
    <row r="28" spans="1:12" ht="30" customHeight="1" x14ac:dyDescent="0.2">
      <c r="B28" s="359"/>
      <c r="C28" s="37" t="s">
        <v>100</v>
      </c>
      <c r="D28" s="51" t="s">
        <v>92</v>
      </c>
      <c r="E28" s="39" t="s">
        <v>108</v>
      </c>
      <c r="F28" s="40">
        <f>IF(E28="Adecuado",15,IF(E28="Inadecuado",0,""))</f>
        <v>15</v>
      </c>
      <c r="G28" s="405"/>
      <c r="H28" s="406"/>
      <c r="I28" s="406"/>
      <c r="J28" s="406"/>
      <c r="K28" s="406"/>
      <c r="L28" s="407"/>
    </row>
    <row r="29" spans="1:12" ht="30" customHeight="1" x14ac:dyDescent="0.2">
      <c r="B29" s="120" t="s">
        <v>129</v>
      </c>
      <c r="C29" s="37" t="s">
        <v>101</v>
      </c>
      <c r="D29" s="51" t="s">
        <v>93</v>
      </c>
      <c r="E29" s="39" t="s">
        <v>110</v>
      </c>
      <c r="F29" s="40">
        <f>IF(E29="Oportuna",15,IF(E29="Inoportuna",0,""))</f>
        <v>15</v>
      </c>
      <c r="G29" s="405" t="s">
        <v>309</v>
      </c>
      <c r="H29" s="406"/>
      <c r="I29" s="406"/>
      <c r="J29" s="406"/>
      <c r="K29" s="406"/>
      <c r="L29" s="407"/>
    </row>
    <row r="30" spans="1:12" ht="45" customHeight="1" x14ac:dyDescent="0.2">
      <c r="B30" s="120" t="s">
        <v>130</v>
      </c>
      <c r="C30" s="37" t="s">
        <v>102</v>
      </c>
      <c r="D30" s="51" t="s">
        <v>94</v>
      </c>
      <c r="E30" s="41" t="s">
        <v>112</v>
      </c>
      <c r="F30" s="40">
        <f>IF(E30="Prevenir o detectar",15,IF(E30="No es control",0,""))</f>
        <v>15</v>
      </c>
      <c r="G30" s="405" t="s">
        <v>310</v>
      </c>
      <c r="H30" s="406"/>
      <c r="I30" s="406"/>
      <c r="J30" s="406"/>
      <c r="K30" s="406"/>
      <c r="L30" s="407"/>
    </row>
    <row r="31" spans="1:12" ht="30" customHeight="1" x14ac:dyDescent="0.2">
      <c r="B31" s="66" t="s">
        <v>132</v>
      </c>
      <c r="C31" s="37" t="s">
        <v>103</v>
      </c>
      <c r="D31" s="51" t="s">
        <v>95</v>
      </c>
      <c r="E31" s="39" t="s">
        <v>114</v>
      </c>
      <c r="F31" s="40">
        <f>IF(E31="Confiable",15,IF(E31="No confiable",0,""))</f>
        <v>15</v>
      </c>
      <c r="G31" s="408" t="s">
        <v>311</v>
      </c>
      <c r="H31" s="409"/>
      <c r="I31" s="409"/>
      <c r="J31" s="409"/>
      <c r="K31" s="409"/>
      <c r="L31" s="410"/>
    </row>
    <row r="32" spans="1:12" ht="45" customHeight="1" x14ac:dyDescent="0.2">
      <c r="B32" s="66" t="s">
        <v>133</v>
      </c>
      <c r="C32" s="37" t="s">
        <v>104</v>
      </c>
      <c r="D32" s="51" t="s">
        <v>96</v>
      </c>
      <c r="E32" s="41" t="s">
        <v>117</v>
      </c>
      <c r="F32" s="40">
        <f>IF(E32="Se investigan y resuelven oportunamente",15,IF(E32="No se investigan y resuelven oportunamente",0,""))</f>
        <v>0</v>
      </c>
      <c r="G32" s="405" t="s">
        <v>312</v>
      </c>
      <c r="H32" s="406"/>
      <c r="I32" s="406"/>
      <c r="J32" s="406"/>
      <c r="K32" s="406"/>
      <c r="L32" s="407"/>
    </row>
    <row r="33" spans="1:12" ht="30" customHeight="1" thickBot="1" x14ac:dyDescent="0.25">
      <c r="B33" s="67" t="s">
        <v>131</v>
      </c>
      <c r="C33" s="122" t="s">
        <v>105</v>
      </c>
      <c r="D33" s="52" t="s">
        <v>97</v>
      </c>
      <c r="E33" s="42" t="s">
        <v>119</v>
      </c>
      <c r="F33" s="43">
        <f>IF(E33="Completa",10,IF(E33="Incompleta",5,IF(E33="No existe",0,"")))</f>
        <v>5</v>
      </c>
      <c r="G33" s="411" t="s">
        <v>313</v>
      </c>
      <c r="H33" s="412"/>
      <c r="I33" s="412"/>
      <c r="J33" s="412"/>
      <c r="K33" s="412"/>
      <c r="L33" s="413"/>
    </row>
    <row r="34" spans="1:12" ht="7.5" customHeight="1" thickBot="1" x14ac:dyDescent="0.25">
      <c r="D34" s="38"/>
      <c r="G34" s="126"/>
      <c r="H34" s="126"/>
      <c r="I34" s="126"/>
      <c r="J34" s="126"/>
      <c r="K34" s="126"/>
      <c r="L34" s="126"/>
    </row>
    <row r="35" spans="1:12" x14ac:dyDescent="0.2">
      <c r="D35" s="48" t="s">
        <v>98</v>
      </c>
      <c r="E35" s="321">
        <f>IF(SUM(F27:F33)=0,"-",SUM(F27:F33))</f>
        <v>80</v>
      </c>
      <c r="F35" s="322"/>
      <c r="G35" s="127"/>
      <c r="H35" s="127"/>
      <c r="I35" s="127"/>
      <c r="J35" s="127"/>
      <c r="K35" s="127"/>
      <c r="L35" s="127"/>
    </row>
    <row r="36" spans="1:12" ht="15" thickBot="1" x14ac:dyDescent="0.25">
      <c r="D36" s="49" t="s">
        <v>124</v>
      </c>
      <c r="E36" s="324" t="str">
        <f>IF(E35&lt;=74,"Débil",IF(E35&lt;=89,"Moderado",IF(E35&lt;=100,"Fuerte","")))</f>
        <v>Moderado</v>
      </c>
      <c r="F36" s="325"/>
      <c r="G36" s="127"/>
      <c r="H36" s="127"/>
      <c r="I36" s="127"/>
      <c r="J36" s="127"/>
      <c r="K36" s="127"/>
      <c r="L36" s="127"/>
    </row>
    <row r="38" spans="1:12" ht="15" thickBot="1" x14ac:dyDescent="0.25"/>
    <row r="39" spans="1:12" ht="30" customHeight="1" thickBot="1" x14ac:dyDescent="0.25">
      <c r="A39" s="64" t="str">
        <f>+Matriz!E19</f>
        <v>AGTH-RC-001</v>
      </c>
      <c r="B39" s="372" t="str">
        <f>+Matriz!F19</f>
        <v>Interés de vincular a una persona sin el cumplimiento de la totalidad de requisitos, por influencia externa o por presión de un tercero.</v>
      </c>
      <c r="C39" s="373"/>
      <c r="D39" s="373"/>
      <c r="E39" s="373"/>
      <c r="F39" s="373"/>
      <c r="G39" s="373"/>
      <c r="H39" s="373"/>
      <c r="I39" s="373"/>
      <c r="J39" s="373"/>
      <c r="K39" s="373"/>
      <c r="L39" s="374"/>
    </row>
    <row r="40" spans="1:12" ht="15" thickBot="1" x14ac:dyDescent="0.25"/>
    <row r="41" spans="1:12" ht="15.75" customHeight="1" x14ac:dyDescent="0.2">
      <c r="B41" s="375" t="s">
        <v>159</v>
      </c>
      <c r="C41" s="376"/>
      <c r="D41" s="376"/>
      <c r="E41" s="352" t="s">
        <v>125</v>
      </c>
      <c r="F41" s="353"/>
      <c r="G41" s="353"/>
      <c r="H41" s="353"/>
      <c r="I41" s="353"/>
      <c r="J41" s="353"/>
      <c r="K41" s="353"/>
      <c r="L41" s="354"/>
    </row>
    <row r="42" spans="1:12" ht="143.25" customHeight="1" thickBot="1" x14ac:dyDescent="0.25">
      <c r="B42" s="378"/>
      <c r="C42" s="379"/>
      <c r="D42" s="379"/>
      <c r="E42" s="396" t="str">
        <f>+Matriz!Q19</f>
        <v>Ejecutar procedimiento AGTH-PD-005 INGRESO DE SERVIDORES PUBLICOS : Puntos de control: 5 Actividades: 3 (Formato AGTH-FT-036 VERIFICACIÓN DEL CUMPLIMIENTO DE PERFIL DEL CARGO)
(Revisión del proceso de ingreso de servidores públicos es responsabilidad del técnico y profesional del área de recursos humanos, con la aprobación del subdirector administrativo).</v>
      </c>
      <c r="F42" s="397"/>
      <c r="G42" s="397"/>
      <c r="H42" s="397"/>
      <c r="I42" s="397"/>
      <c r="J42" s="397"/>
      <c r="K42" s="397"/>
      <c r="L42" s="398"/>
    </row>
    <row r="43" spans="1:12" ht="15" x14ac:dyDescent="0.25">
      <c r="B43" s="360" t="s">
        <v>126</v>
      </c>
      <c r="C43" s="362" t="s">
        <v>127</v>
      </c>
      <c r="D43" s="363"/>
      <c r="E43" s="350" t="s">
        <v>121</v>
      </c>
      <c r="F43" s="351"/>
      <c r="G43" s="381" t="s">
        <v>72</v>
      </c>
      <c r="H43" s="382"/>
      <c r="I43" s="382"/>
      <c r="J43" s="382"/>
      <c r="K43" s="382"/>
      <c r="L43" s="383"/>
    </row>
    <row r="44" spans="1:12" ht="15" thickBot="1" x14ac:dyDescent="0.25">
      <c r="B44" s="361"/>
      <c r="C44" s="364"/>
      <c r="D44" s="365"/>
      <c r="E44" s="62" t="s">
        <v>122</v>
      </c>
      <c r="F44" s="63" t="s">
        <v>123</v>
      </c>
      <c r="G44" s="384"/>
      <c r="H44" s="385"/>
      <c r="I44" s="385"/>
      <c r="J44" s="385"/>
      <c r="K44" s="385"/>
      <c r="L44" s="386"/>
    </row>
    <row r="45" spans="1:12" ht="14.25" customHeight="1" x14ac:dyDescent="0.2">
      <c r="B45" s="358" t="s">
        <v>128</v>
      </c>
      <c r="C45" s="124" t="s">
        <v>99</v>
      </c>
      <c r="D45" s="50" t="s">
        <v>88</v>
      </c>
      <c r="E45" s="44" t="s">
        <v>106</v>
      </c>
      <c r="F45" s="45">
        <f>IF(E45="Asignado",15,IF(E45="No asignado",0,""))</f>
        <v>15</v>
      </c>
      <c r="G45" s="387" t="s">
        <v>315</v>
      </c>
      <c r="H45" s="388"/>
      <c r="I45" s="388"/>
      <c r="J45" s="388"/>
      <c r="K45" s="388"/>
      <c r="L45" s="389"/>
    </row>
    <row r="46" spans="1:12" ht="41.25" customHeight="1" x14ac:dyDescent="0.2">
      <c r="B46" s="359"/>
      <c r="C46" s="37" t="s">
        <v>100</v>
      </c>
      <c r="D46" s="51" t="s">
        <v>92</v>
      </c>
      <c r="E46" s="39" t="s">
        <v>108</v>
      </c>
      <c r="F46" s="40">
        <f>IF(E46="Adecuado",15,IF(E46="Inadecuado",0,""))</f>
        <v>15</v>
      </c>
      <c r="G46" s="390" t="s">
        <v>316</v>
      </c>
      <c r="H46" s="391"/>
      <c r="I46" s="391"/>
      <c r="J46" s="391"/>
      <c r="K46" s="391"/>
      <c r="L46" s="392"/>
    </row>
    <row r="47" spans="1:12" ht="41.25" customHeight="1" x14ac:dyDescent="0.2">
      <c r="B47" s="123" t="s">
        <v>129</v>
      </c>
      <c r="C47" s="37" t="s">
        <v>101</v>
      </c>
      <c r="D47" s="51" t="s">
        <v>93</v>
      </c>
      <c r="E47" s="39" t="s">
        <v>110</v>
      </c>
      <c r="F47" s="40">
        <f>IF(E47="Oportuna",15,IF(E47="Inoportuna",0,""))</f>
        <v>15</v>
      </c>
      <c r="G47" s="390" t="s">
        <v>317</v>
      </c>
      <c r="H47" s="391"/>
      <c r="I47" s="391"/>
      <c r="J47" s="391"/>
      <c r="K47" s="391"/>
      <c r="L47" s="392"/>
    </row>
    <row r="48" spans="1:12" ht="41.25" customHeight="1" x14ac:dyDescent="0.2">
      <c r="B48" s="123" t="s">
        <v>130</v>
      </c>
      <c r="C48" s="37" t="s">
        <v>102</v>
      </c>
      <c r="D48" s="51" t="s">
        <v>94</v>
      </c>
      <c r="E48" s="41" t="s">
        <v>112</v>
      </c>
      <c r="F48" s="40">
        <f>IF(E48="Prevenir o detectar",15,IF(E48="No es control",0,""))</f>
        <v>15</v>
      </c>
      <c r="G48" s="390" t="s">
        <v>318</v>
      </c>
      <c r="H48" s="391"/>
      <c r="I48" s="391"/>
      <c r="J48" s="391"/>
      <c r="K48" s="391"/>
      <c r="L48" s="392"/>
    </row>
    <row r="49" spans="1:18" ht="41.25" customHeight="1" x14ac:dyDescent="0.2">
      <c r="B49" s="66" t="s">
        <v>132</v>
      </c>
      <c r="C49" s="37" t="s">
        <v>103</v>
      </c>
      <c r="D49" s="51" t="s">
        <v>95</v>
      </c>
      <c r="E49" s="39" t="s">
        <v>114</v>
      </c>
      <c r="F49" s="40">
        <f>IF(E49="Confiable",15,IF(E49="No confiable",0,""))</f>
        <v>15</v>
      </c>
      <c r="G49" s="366" t="s">
        <v>320</v>
      </c>
      <c r="H49" s="367"/>
      <c r="I49" s="367"/>
      <c r="J49" s="367"/>
      <c r="K49" s="367"/>
      <c r="L49" s="368"/>
    </row>
    <row r="50" spans="1:18" ht="41.25" customHeight="1" x14ac:dyDescent="0.2">
      <c r="B50" s="66" t="s">
        <v>133</v>
      </c>
      <c r="C50" s="37" t="s">
        <v>104</v>
      </c>
      <c r="D50" s="51" t="s">
        <v>96</v>
      </c>
      <c r="E50" s="41" t="s">
        <v>116</v>
      </c>
      <c r="F50" s="40">
        <f>IF(E50="Se investigan y resuelven oportunamente",15,IF(E50="No se investigan y resuelven oportunamente",0,""))</f>
        <v>15</v>
      </c>
      <c r="G50" s="366" t="s">
        <v>480</v>
      </c>
      <c r="H50" s="367"/>
      <c r="I50" s="367"/>
      <c r="J50" s="367"/>
      <c r="K50" s="367"/>
      <c r="L50" s="368"/>
    </row>
    <row r="51" spans="1:18" ht="41.25" customHeight="1" thickBot="1" x14ac:dyDescent="0.25">
      <c r="B51" s="67" t="s">
        <v>131</v>
      </c>
      <c r="C51" s="125" t="s">
        <v>105</v>
      </c>
      <c r="D51" s="52" t="s">
        <v>97</v>
      </c>
      <c r="E51" s="42" t="s">
        <v>118</v>
      </c>
      <c r="F51" s="43">
        <f>IF(E51="Completa",10,IF(E51="Incompleta",5,IF(E51="No existe",0,"")))</f>
        <v>10</v>
      </c>
      <c r="G51" s="399" t="s">
        <v>319</v>
      </c>
      <c r="H51" s="400"/>
      <c r="I51" s="400"/>
      <c r="J51" s="400"/>
      <c r="K51" s="400"/>
      <c r="L51" s="401"/>
    </row>
    <row r="52" spans="1:18" ht="15" thickBot="1" x14ac:dyDescent="0.25">
      <c r="D52" s="38"/>
      <c r="G52" s="126"/>
      <c r="H52" s="126"/>
      <c r="I52" s="126"/>
      <c r="J52" s="126"/>
      <c r="K52" s="126"/>
      <c r="L52" s="126"/>
    </row>
    <row r="53" spans="1:18" x14ac:dyDescent="0.2">
      <c r="D53" s="48" t="s">
        <v>98</v>
      </c>
      <c r="E53" s="321">
        <f>IF(SUM(F45:F51)=0,"-",SUM(F45:F51))</f>
        <v>100</v>
      </c>
      <c r="F53" s="322"/>
      <c r="G53" s="127"/>
      <c r="H53" s="127"/>
      <c r="I53" s="127"/>
      <c r="J53" s="127"/>
      <c r="K53" s="127"/>
      <c r="L53" s="127"/>
    </row>
    <row r="54" spans="1:18" ht="15" thickBot="1" x14ac:dyDescent="0.25">
      <c r="D54" s="49" t="s">
        <v>124</v>
      </c>
      <c r="E54" s="324" t="str">
        <f>IF(E53&lt;=74,"Débil",IF(E53&lt;=89,"Moderado",IF(E53&lt;=100,"Fuerte","")))</f>
        <v>Fuerte</v>
      </c>
      <c r="F54" s="325"/>
      <c r="G54" s="127"/>
      <c r="H54" s="127"/>
      <c r="I54" s="127"/>
      <c r="J54" s="127"/>
      <c r="K54" s="127"/>
      <c r="L54" s="127"/>
    </row>
    <row r="55" spans="1:18" ht="15" thickBot="1" x14ac:dyDescent="0.25"/>
    <row r="56" spans="1:18" ht="33" customHeight="1" thickBot="1" x14ac:dyDescent="0.25">
      <c r="A56" s="64" t="str">
        <f>+Matriz!E23</f>
        <v>AGRI-SI-RC-001</v>
      </c>
      <c r="B56" s="372" t="str">
        <f>+Matriz!F23</f>
        <v>Favorecimiento de un tercero en el proceso de contratación de equipos y servicios relacionados del área</v>
      </c>
      <c r="C56" s="373"/>
      <c r="D56" s="373"/>
      <c r="E56" s="373"/>
      <c r="F56" s="373"/>
      <c r="G56" s="373"/>
      <c r="H56" s="373"/>
      <c r="I56" s="373"/>
      <c r="J56" s="373"/>
      <c r="K56" s="373"/>
      <c r="L56" s="374"/>
      <c r="M56" s="140"/>
    </row>
    <row r="57" spans="1:18" ht="10.5" customHeight="1" thickBot="1" x14ac:dyDescent="0.25"/>
    <row r="58" spans="1:18" ht="16.5" customHeight="1" thickBot="1" x14ac:dyDescent="0.25">
      <c r="B58" s="375" t="s">
        <v>159</v>
      </c>
      <c r="C58" s="376"/>
      <c r="D58" s="377"/>
      <c r="E58" s="332" t="s">
        <v>125</v>
      </c>
      <c r="F58" s="333"/>
      <c r="G58" s="333"/>
      <c r="H58" s="333"/>
      <c r="I58" s="333"/>
      <c r="J58" s="333"/>
      <c r="K58" s="334" t="s">
        <v>332</v>
      </c>
      <c r="L58" s="335"/>
      <c r="M58" s="335"/>
      <c r="N58" s="335"/>
      <c r="O58" s="335"/>
      <c r="P58" s="335"/>
      <c r="Q58" s="335"/>
      <c r="R58" s="336"/>
    </row>
    <row r="59" spans="1:18" ht="102" customHeight="1" thickBot="1" x14ac:dyDescent="0.25">
      <c r="B59" s="378"/>
      <c r="C59" s="379"/>
      <c r="D59" s="380"/>
      <c r="E59" s="337" t="str">
        <f>+Matriz!Q23</f>
        <v>Revisar que los anexos técnicos contengan información detallada de acuerdo a los bienes y/o servicios que se vayan a contratar y evidencien la pluralidad del mercado.</v>
      </c>
      <c r="F59" s="338"/>
      <c r="G59" s="338"/>
      <c r="H59" s="338"/>
      <c r="I59" s="338"/>
      <c r="J59" s="338"/>
      <c r="K59" s="339" t="str">
        <f>+Matriz!Q24</f>
        <v>Comparar lo valores históricos de la contratación de bienes y servicios con las condiciones actuales del mercado y las referencias de entidades estatales.</v>
      </c>
      <c r="L59" s="340"/>
      <c r="M59" s="340"/>
      <c r="N59" s="340"/>
      <c r="O59" s="340"/>
      <c r="P59" s="340"/>
      <c r="Q59" s="340"/>
      <c r="R59" s="341"/>
    </row>
    <row r="60" spans="1:18" ht="15" x14ac:dyDescent="0.25">
      <c r="B60" s="360" t="s">
        <v>126</v>
      </c>
      <c r="C60" s="362" t="s">
        <v>127</v>
      </c>
      <c r="D60" s="363"/>
      <c r="E60" s="342" t="s">
        <v>121</v>
      </c>
      <c r="F60" s="343"/>
      <c r="G60" s="344" t="s">
        <v>72</v>
      </c>
      <c r="H60" s="345"/>
      <c r="I60" s="345"/>
      <c r="J60" s="346"/>
      <c r="K60" s="350" t="s">
        <v>121</v>
      </c>
      <c r="L60" s="351"/>
      <c r="M60" s="352" t="s">
        <v>72</v>
      </c>
      <c r="N60" s="353"/>
      <c r="O60" s="353"/>
      <c r="P60" s="353"/>
      <c r="Q60" s="353"/>
      <c r="R60" s="354"/>
    </row>
    <row r="61" spans="1:18" ht="15.75" customHeight="1" thickBot="1" x14ac:dyDescent="0.25">
      <c r="B61" s="361"/>
      <c r="C61" s="364"/>
      <c r="D61" s="365"/>
      <c r="E61" s="62" t="s">
        <v>122</v>
      </c>
      <c r="F61" s="63" t="s">
        <v>123</v>
      </c>
      <c r="G61" s="347"/>
      <c r="H61" s="348"/>
      <c r="I61" s="348"/>
      <c r="J61" s="349"/>
      <c r="K61" s="62" t="s">
        <v>122</v>
      </c>
      <c r="L61" s="63" t="s">
        <v>123</v>
      </c>
      <c r="M61" s="355"/>
      <c r="N61" s="356"/>
      <c r="O61" s="356"/>
      <c r="P61" s="356"/>
      <c r="Q61" s="356"/>
      <c r="R61" s="357"/>
    </row>
    <row r="62" spans="1:18" ht="30" customHeight="1" x14ac:dyDescent="0.2">
      <c r="B62" s="358" t="s">
        <v>128</v>
      </c>
      <c r="C62" s="128" t="s">
        <v>99</v>
      </c>
      <c r="D62" s="50" t="s">
        <v>88</v>
      </c>
      <c r="E62" s="44" t="s">
        <v>106</v>
      </c>
      <c r="F62" s="131">
        <f>IF(E62="Asignado",15,IF(E62="No asignado",0,""))</f>
        <v>15</v>
      </c>
      <c r="G62" s="329" t="s">
        <v>333</v>
      </c>
      <c r="H62" s="330"/>
      <c r="I62" s="330"/>
      <c r="J62" s="331"/>
      <c r="K62" s="132" t="s">
        <v>106</v>
      </c>
      <c r="L62" s="131">
        <f t="shared" ref="L62" si="0">IF(K62="Asignado",15,IF(K62="No asignado",0,""))</f>
        <v>15</v>
      </c>
      <c r="M62" s="329" t="s">
        <v>333</v>
      </c>
      <c r="N62" s="330"/>
      <c r="O62" s="330"/>
      <c r="P62" s="330"/>
      <c r="Q62" s="330"/>
      <c r="R62" s="331"/>
    </row>
    <row r="63" spans="1:18" ht="30" customHeight="1" x14ac:dyDescent="0.2">
      <c r="B63" s="359"/>
      <c r="C63" s="37" t="s">
        <v>100</v>
      </c>
      <c r="D63" s="51" t="s">
        <v>92</v>
      </c>
      <c r="E63" s="39" t="s">
        <v>108</v>
      </c>
      <c r="F63" s="133">
        <f>IF(E63="Adecuado",15,IF(E63="Inadecuado",0,""))</f>
        <v>15</v>
      </c>
      <c r="G63" s="326" t="s">
        <v>481</v>
      </c>
      <c r="H63" s="327"/>
      <c r="I63" s="327"/>
      <c r="J63" s="328"/>
      <c r="K63" s="134" t="s">
        <v>108</v>
      </c>
      <c r="L63" s="133">
        <f t="shared" ref="L63" si="1">IF(K63="Adecuado",15,IF(K63="Inadecuado",0,""))</f>
        <v>15</v>
      </c>
      <c r="M63" s="326" t="s">
        <v>334</v>
      </c>
      <c r="N63" s="327"/>
      <c r="O63" s="327"/>
      <c r="P63" s="327"/>
      <c r="Q63" s="327"/>
      <c r="R63" s="328"/>
    </row>
    <row r="64" spans="1:18" ht="30" customHeight="1" x14ac:dyDescent="0.2">
      <c r="B64" s="130" t="s">
        <v>129</v>
      </c>
      <c r="C64" s="37" t="s">
        <v>101</v>
      </c>
      <c r="D64" s="51" t="s">
        <v>93</v>
      </c>
      <c r="E64" s="39" t="s">
        <v>110</v>
      </c>
      <c r="F64" s="133">
        <f>IF(E64="Oportuna",15,IF(E64="Inoportuna",0,""))</f>
        <v>15</v>
      </c>
      <c r="G64" s="326" t="s">
        <v>335</v>
      </c>
      <c r="H64" s="327"/>
      <c r="I64" s="327"/>
      <c r="J64" s="328"/>
      <c r="K64" s="134" t="s">
        <v>110</v>
      </c>
      <c r="L64" s="133">
        <f t="shared" ref="L64" si="2">IF(K64="Oportuna",15,IF(K64="Inoportuna",0,""))</f>
        <v>15</v>
      </c>
      <c r="M64" s="326" t="s">
        <v>335</v>
      </c>
      <c r="N64" s="327"/>
      <c r="O64" s="327"/>
      <c r="P64" s="327"/>
      <c r="Q64" s="327"/>
      <c r="R64" s="328"/>
    </row>
    <row r="65" spans="1:18" ht="45" customHeight="1" x14ac:dyDescent="0.2">
      <c r="B65" s="130" t="s">
        <v>130</v>
      </c>
      <c r="C65" s="37" t="s">
        <v>102</v>
      </c>
      <c r="D65" s="51" t="s">
        <v>94</v>
      </c>
      <c r="E65" s="41" t="s">
        <v>112</v>
      </c>
      <c r="F65" s="133">
        <f>IF(E65="Prevenir o detectar",15,IF(E65="No es control",0,""))</f>
        <v>15</v>
      </c>
      <c r="G65" s="326" t="s">
        <v>482</v>
      </c>
      <c r="H65" s="327"/>
      <c r="I65" s="327"/>
      <c r="J65" s="328"/>
      <c r="K65" s="135" t="s">
        <v>112</v>
      </c>
      <c r="L65" s="133">
        <f t="shared" ref="L65" si="3">IF(K65="Prevenir o detectar",15,IF(K65="No es control",0,""))</f>
        <v>15</v>
      </c>
      <c r="M65" s="326" t="s">
        <v>336</v>
      </c>
      <c r="N65" s="327"/>
      <c r="O65" s="327"/>
      <c r="P65" s="327"/>
      <c r="Q65" s="327"/>
      <c r="R65" s="328"/>
    </row>
    <row r="66" spans="1:18" ht="30" customHeight="1" x14ac:dyDescent="0.2">
      <c r="B66" s="66" t="s">
        <v>132</v>
      </c>
      <c r="C66" s="37" t="s">
        <v>103</v>
      </c>
      <c r="D66" s="51" t="s">
        <v>95</v>
      </c>
      <c r="E66" s="39" t="s">
        <v>114</v>
      </c>
      <c r="F66" s="133">
        <f>IF(E66="Confiable",15,IF(E66="No confiable",0,""))</f>
        <v>15</v>
      </c>
      <c r="G66" s="326" t="s">
        <v>483</v>
      </c>
      <c r="H66" s="327"/>
      <c r="I66" s="327"/>
      <c r="J66" s="328"/>
      <c r="K66" s="134" t="s">
        <v>114</v>
      </c>
      <c r="L66" s="133">
        <f t="shared" ref="L66" si="4">IF(K66="Confiable",15,IF(K66="No confiable",0,""))</f>
        <v>15</v>
      </c>
      <c r="M66" s="326" t="s">
        <v>337</v>
      </c>
      <c r="N66" s="327"/>
      <c r="O66" s="327"/>
      <c r="P66" s="327"/>
      <c r="Q66" s="327"/>
      <c r="R66" s="328"/>
    </row>
    <row r="67" spans="1:18" ht="45" customHeight="1" x14ac:dyDescent="0.2">
      <c r="B67" s="66" t="s">
        <v>133</v>
      </c>
      <c r="C67" s="37" t="s">
        <v>104</v>
      </c>
      <c r="D67" s="51" t="s">
        <v>96</v>
      </c>
      <c r="E67" s="41" t="s">
        <v>116</v>
      </c>
      <c r="F67" s="133">
        <f>IF(E67="Se investigan y resuelven oportunamente",15,IF(E67="No se investigan y resuelven oportunamente",0,""))</f>
        <v>15</v>
      </c>
      <c r="G67" s="326" t="s">
        <v>484</v>
      </c>
      <c r="H67" s="327"/>
      <c r="I67" s="327"/>
      <c r="J67" s="328"/>
      <c r="K67" s="135" t="s">
        <v>116</v>
      </c>
      <c r="L67" s="133">
        <f t="shared" ref="L67" si="5">IF(K67="Se investigan y resuelven oportunamente",15,IF(K67="No se investigan y resuelven oportunamente",0,""))</f>
        <v>15</v>
      </c>
      <c r="M67" s="326" t="s">
        <v>338</v>
      </c>
      <c r="N67" s="327"/>
      <c r="O67" s="327"/>
      <c r="P67" s="327"/>
      <c r="Q67" s="327"/>
      <c r="R67" s="328"/>
    </row>
    <row r="68" spans="1:18" ht="30" customHeight="1" thickBot="1" x14ac:dyDescent="0.25">
      <c r="B68" s="67" t="s">
        <v>131</v>
      </c>
      <c r="C68" s="129" t="s">
        <v>105</v>
      </c>
      <c r="D68" s="52" t="s">
        <v>97</v>
      </c>
      <c r="E68" s="42" t="s">
        <v>118</v>
      </c>
      <c r="F68" s="136">
        <f>IF(E68="Completa",10,IF(E68="Incompleta",5,IF(E68="No existe",0,"")))</f>
        <v>10</v>
      </c>
      <c r="G68" s="318" t="s">
        <v>339</v>
      </c>
      <c r="H68" s="319"/>
      <c r="I68" s="319"/>
      <c r="J68" s="320"/>
      <c r="K68" s="137" t="s">
        <v>118</v>
      </c>
      <c r="L68" s="136">
        <f t="shared" ref="L68" si="6">IF(K68="Completa",10,IF(K68="Incompleta",5,IF(K68="No existe",0,"")))</f>
        <v>10</v>
      </c>
      <c r="M68" s="318" t="s">
        <v>339</v>
      </c>
      <c r="N68" s="319"/>
      <c r="O68" s="319"/>
      <c r="P68" s="319"/>
      <c r="Q68" s="319"/>
      <c r="R68" s="320"/>
    </row>
    <row r="69" spans="1:18" ht="7.5" customHeight="1" thickBot="1" x14ac:dyDescent="0.25">
      <c r="D69" s="38"/>
      <c r="J69" s="126"/>
      <c r="K69" s="138"/>
      <c r="L69" s="139"/>
      <c r="M69" s="126"/>
    </row>
    <row r="70" spans="1:18" x14ac:dyDescent="0.2">
      <c r="D70" s="48" t="s">
        <v>98</v>
      </c>
      <c r="E70" s="321">
        <f>IF(SUM(F62:F68)=0,"-",SUM(F62:F68))</f>
        <v>100</v>
      </c>
      <c r="F70" s="322"/>
      <c r="G70" s="323"/>
      <c r="J70" s="127"/>
      <c r="K70" s="321">
        <f t="shared" ref="K70" si="7">IF(SUM(L62:L68)=0,"-",SUM(L62:L68))</f>
        <v>100</v>
      </c>
      <c r="L70" s="322"/>
      <c r="M70" s="127"/>
    </row>
    <row r="71" spans="1:18" ht="15.75" customHeight="1" thickBot="1" x14ac:dyDescent="0.25">
      <c r="D71" s="49" t="s">
        <v>124</v>
      </c>
      <c r="E71" s="324" t="str">
        <f>IF(E70&lt;=74,"Débil",IF(E70&lt;=89,"Moderado",IF(E70&lt;=100,"Fuerte","")))</f>
        <v>Fuerte</v>
      </c>
      <c r="F71" s="325"/>
      <c r="G71" s="323"/>
      <c r="J71" s="127"/>
      <c r="K71" s="324" t="str">
        <f t="shared" ref="K71" si="8">IF(K70&lt;=74,"Débil",IF(K70&lt;=89,"Moderado",IF(K70&lt;=100,"Fuerte","")))</f>
        <v>Fuerte</v>
      </c>
      <c r="L71" s="325"/>
      <c r="M71" s="127"/>
    </row>
    <row r="72" spans="1:18" ht="15" thickBot="1" x14ac:dyDescent="0.25"/>
    <row r="73" spans="1:18" ht="30" customHeight="1" thickBot="1" x14ac:dyDescent="0.25">
      <c r="A73" s="64" t="str">
        <f>+Matriz!E16</f>
        <v>MDCC-RC-001</v>
      </c>
      <c r="B73" s="372" t="str">
        <f>+Matriz!F16</f>
        <v>Favorecer a un cliente respecto a la acomodación de contenidos en la parrilla.</v>
      </c>
      <c r="C73" s="373"/>
      <c r="D73" s="373"/>
      <c r="E73" s="373"/>
      <c r="F73" s="373"/>
      <c r="G73" s="373"/>
      <c r="H73" s="373"/>
      <c r="I73" s="373"/>
      <c r="J73" s="373"/>
      <c r="K73" s="373"/>
      <c r="L73" s="374"/>
    </row>
    <row r="74" spans="1:18" ht="15" thickBot="1" x14ac:dyDescent="0.25"/>
    <row r="75" spans="1:18" ht="15.75" customHeight="1" x14ac:dyDescent="0.2">
      <c r="B75" s="375" t="s">
        <v>159</v>
      </c>
      <c r="C75" s="376"/>
      <c r="D75" s="376"/>
      <c r="E75" s="352" t="s">
        <v>125</v>
      </c>
      <c r="F75" s="353"/>
      <c r="G75" s="353"/>
      <c r="H75" s="353"/>
      <c r="I75" s="353"/>
      <c r="J75" s="353"/>
      <c r="K75" s="353"/>
      <c r="L75" s="354"/>
    </row>
    <row r="76" spans="1:18" ht="45.75" customHeight="1" thickBot="1" x14ac:dyDescent="0.25">
      <c r="B76" s="378"/>
      <c r="C76" s="379"/>
      <c r="D76" s="379"/>
      <c r="E76" s="396" t="str">
        <f>+Matriz!Q16</f>
        <v>Continuidad  de emisión diaria
Parrilla de programación</v>
      </c>
      <c r="F76" s="397"/>
      <c r="G76" s="397"/>
      <c r="H76" s="397"/>
      <c r="I76" s="397"/>
      <c r="J76" s="397"/>
      <c r="K76" s="397"/>
      <c r="L76" s="398"/>
    </row>
    <row r="77" spans="1:18" ht="15" x14ac:dyDescent="0.25">
      <c r="B77" s="360" t="s">
        <v>126</v>
      </c>
      <c r="C77" s="362" t="s">
        <v>127</v>
      </c>
      <c r="D77" s="363"/>
      <c r="E77" s="350" t="s">
        <v>121</v>
      </c>
      <c r="F77" s="351"/>
      <c r="G77" s="381" t="s">
        <v>72</v>
      </c>
      <c r="H77" s="382"/>
      <c r="I77" s="382"/>
      <c r="J77" s="382"/>
      <c r="K77" s="382"/>
      <c r="L77" s="383"/>
    </row>
    <row r="78" spans="1:18" ht="15" thickBot="1" x14ac:dyDescent="0.25">
      <c r="B78" s="361"/>
      <c r="C78" s="364"/>
      <c r="D78" s="365"/>
      <c r="E78" s="62" t="s">
        <v>122</v>
      </c>
      <c r="F78" s="63" t="s">
        <v>123</v>
      </c>
      <c r="G78" s="384"/>
      <c r="H78" s="385"/>
      <c r="I78" s="385"/>
      <c r="J78" s="385"/>
      <c r="K78" s="385"/>
      <c r="L78" s="386"/>
    </row>
    <row r="79" spans="1:18" ht="36" customHeight="1" x14ac:dyDescent="0.2">
      <c r="B79" s="358" t="s">
        <v>128</v>
      </c>
      <c r="C79" s="128" t="s">
        <v>99</v>
      </c>
      <c r="D79" s="50" t="s">
        <v>88</v>
      </c>
      <c r="E79" s="44" t="s">
        <v>106</v>
      </c>
      <c r="F79" s="45">
        <f>IF(E79="Asignado",15,IF(E79="No asignado",0,""))</f>
        <v>15</v>
      </c>
      <c r="G79" s="387" t="s">
        <v>346</v>
      </c>
      <c r="H79" s="388"/>
      <c r="I79" s="388"/>
      <c r="J79" s="388"/>
      <c r="K79" s="388"/>
      <c r="L79" s="389"/>
    </row>
    <row r="80" spans="1:18" ht="36" customHeight="1" x14ac:dyDescent="0.2">
      <c r="B80" s="359"/>
      <c r="C80" s="37" t="s">
        <v>100</v>
      </c>
      <c r="D80" s="51" t="s">
        <v>92</v>
      </c>
      <c r="E80" s="39" t="s">
        <v>108</v>
      </c>
      <c r="F80" s="40">
        <f>IF(E80="Adecuado",15,IF(E80="Inadecuado",0,""))</f>
        <v>15</v>
      </c>
      <c r="G80" s="390" t="s">
        <v>347</v>
      </c>
      <c r="H80" s="391"/>
      <c r="I80" s="391"/>
      <c r="J80" s="391"/>
      <c r="K80" s="391"/>
      <c r="L80" s="392"/>
    </row>
    <row r="81" spans="1:12" ht="36" customHeight="1" x14ac:dyDescent="0.2">
      <c r="B81" s="130" t="s">
        <v>129</v>
      </c>
      <c r="C81" s="37" t="s">
        <v>101</v>
      </c>
      <c r="D81" s="51" t="s">
        <v>93</v>
      </c>
      <c r="E81" s="39" t="s">
        <v>110</v>
      </c>
      <c r="F81" s="40">
        <f>IF(E81="Oportuna",15,IF(E81="Inoportuna",0,""))</f>
        <v>15</v>
      </c>
      <c r="G81" s="390" t="s">
        <v>348</v>
      </c>
      <c r="H81" s="391"/>
      <c r="I81" s="391"/>
      <c r="J81" s="391"/>
      <c r="K81" s="391"/>
      <c r="L81" s="392"/>
    </row>
    <row r="82" spans="1:12" ht="45.75" customHeight="1" x14ac:dyDescent="0.2">
      <c r="B82" s="130" t="s">
        <v>130</v>
      </c>
      <c r="C82" s="37" t="s">
        <v>102</v>
      </c>
      <c r="D82" s="51" t="s">
        <v>94</v>
      </c>
      <c r="E82" s="41" t="s">
        <v>112</v>
      </c>
      <c r="F82" s="40">
        <f>IF(E82="Prevenir o detectar",15,IF(E82="No es control",0,""))</f>
        <v>15</v>
      </c>
      <c r="G82" s="390" t="s">
        <v>342</v>
      </c>
      <c r="H82" s="391"/>
      <c r="I82" s="391"/>
      <c r="J82" s="391"/>
      <c r="K82" s="391"/>
      <c r="L82" s="392"/>
    </row>
    <row r="83" spans="1:12" ht="36" customHeight="1" x14ac:dyDescent="0.2">
      <c r="B83" s="66" t="s">
        <v>132</v>
      </c>
      <c r="C83" s="37" t="s">
        <v>103</v>
      </c>
      <c r="D83" s="51" t="s">
        <v>95</v>
      </c>
      <c r="E83" s="39" t="s">
        <v>114</v>
      </c>
      <c r="F83" s="40">
        <f>IF(E83="Confiable",15,IF(E83="No confiable",0,""))</f>
        <v>15</v>
      </c>
      <c r="G83" s="366" t="s">
        <v>343</v>
      </c>
      <c r="H83" s="367"/>
      <c r="I83" s="367"/>
      <c r="J83" s="367"/>
      <c r="K83" s="367"/>
      <c r="L83" s="368"/>
    </row>
    <row r="84" spans="1:12" ht="36" customHeight="1" x14ac:dyDescent="0.2">
      <c r="B84" s="66" t="s">
        <v>133</v>
      </c>
      <c r="C84" s="37" t="s">
        <v>104</v>
      </c>
      <c r="D84" s="51" t="s">
        <v>96</v>
      </c>
      <c r="E84" s="41" t="s">
        <v>116</v>
      </c>
      <c r="F84" s="40">
        <f>IF(E84="Se investigan y resuelven oportunamente",15,IF(E84="No se investigan y resuelven oportunamente",0,""))</f>
        <v>15</v>
      </c>
      <c r="G84" s="366" t="s">
        <v>344</v>
      </c>
      <c r="H84" s="367"/>
      <c r="I84" s="367"/>
      <c r="J84" s="367"/>
      <c r="K84" s="367"/>
      <c r="L84" s="368"/>
    </row>
    <row r="85" spans="1:12" ht="36" customHeight="1" thickBot="1" x14ac:dyDescent="0.25">
      <c r="B85" s="67" t="s">
        <v>131</v>
      </c>
      <c r="C85" s="129" t="s">
        <v>105</v>
      </c>
      <c r="D85" s="52" t="s">
        <v>97</v>
      </c>
      <c r="E85" s="42" t="s">
        <v>118</v>
      </c>
      <c r="F85" s="43">
        <f>IF(E85="Completa",10,IF(E85="Incompleta",5,IF(E85="No existe",0,"")))</f>
        <v>10</v>
      </c>
      <c r="G85" s="399" t="s">
        <v>345</v>
      </c>
      <c r="H85" s="400"/>
      <c r="I85" s="400"/>
      <c r="J85" s="400"/>
      <c r="K85" s="400"/>
      <c r="L85" s="401"/>
    </row>
    <row r="86" spans="1:12" ht="15" thickBot="1" x14ac:dyDescent="0.25">
      <c r="D86" s="38"/>
      <c r="G86" s="126"/>
      <c r="H86" s="126"/>
      <c r="I86" s="126"/>
      <c r="J86" s="126"/>
      <c r="K86" s="126"/>
      <c r="L86" s="126"/>
    </row>
    <row r="87" spans="1:12" x14ac:dyDescent="0.2">
      <c r="D87" s="48" t="s">
        <v>98</v>
      </c>
      <c r="E87" s="321">
        <f>IF(SUM(F79:F85)=0,"-",SUM(F79:F85))</f>
        <v>100</v>
      </c>
      <c r="F87" s="322"/>
      <c r="G87" s="127"/>
      <c r="H87" s="127"/>
      <c r="I87" s="127"/>
      <c r="J87" s="127"/>
      <c r="K87" s="127"/>
      <c r="L87" s="127"/>
    </row>
    <row r="88" spans="1:12" ht="15" thickBot="1" x14ac:dyDescent="0.25">
      <c r="D88" s="49" t="s">
        <v>124</v>
      </c>
      <c r="E88" s="324" t="str">
        <f>IF(E87&lt;=74,"Débil",IF(E87&lt;=89,"Moderado",IF(E87&lt;=100,"Fuerte","")))</f>
        <v>Fuerte</v>
      </c>
      <c r="F88" s="325"/>
      <c r="G88" s="127"/>
      <c r="H88" s="127"/>
      <c r="I88" s="127"/>
      <c r="J88" s="127"/>
      <c r="K88" s="127"/>
      <c r="L88" s="127"/>
    </row>
    <row r="89" spans="1:12" ht="15" thickBot="1" x14ac:dyDescent="0.25"/>
    <row r="90" spans="1:12" ht="30" customHeight="1" thickBot="1" x14ac:dyDescent="0.25">
      <c r="A90" s="64" t="str">
        <f>+Matriz!E14</f>
        <v>MPTV-RC-001</v>
      </c>
      <c r="B90" s="372" t="str">
        <f>+Matriz!F14</f>
        <v>Aprovechamiento personal o para un tercero de los equipos de grabación del canal (Live U, microondas, etc.).</v>
      </c>
      <c r="C90" s="373"/>
      <c r="D90" s="373"/>
      <c r="E90" s="373"/>
      <c r="F90" s="373"/>
      <c r="G90" s="373"/>
      <c r="H90" s="373"/>
      <c r="I90" s="373"/>
      <c r="J90" s="373"/>
      <c r="K90" s="373"/>
      <c r="L90" s="374"/>
    </row>
    <row r="91" spans="1:12" ht="15" thickBot="1" x14ac:dyDescent="0.25"/>
    <row r="92" spans="1:12" ht="15.75" customHeight="1" x14ac:dyDescent="0.2">
      <c r="B92" s="375" t="s">
        <v>159</v>
      </c>
      <c r="C92" s="376"/>
      <c r="D92" s="376"/>
      <c r="E92" s="352" t="s">
        <v>125</v>
      </c>
      <c r="F92" s="353"/>
      <c r="G92" s="353"/>
      <c r="H92" s="353"/>
      <c r="I92" s="353"/>
      <c r="J92" s="353"/>
      <c r="K92" s="353"/>
      <c r="L92" s="354"/>
    </row>
    <row r="93" spans="1:12" ht="143.25" customHeight="1" thickBot="1" x14ac:dyDescent="0.25">
      <c r="B93" s="378"/>
      <c r="C93" s="379"/>
      <c r="D93" s="379"/>
      <c r="E93" s="396" t="str">
        <f>+Matriz!Q14</f>
        <v>Autorización de salida de equipos, de la Coordinación de Producción y Coordinación Técnica (Laboratorio).</v>
      </c>
      <c r="F93" s="397"/>
      <c r="G93" s="397"/>
      <c r="H93" s="397"/>
      <c r="I93" s="397"/>
      <c r="J93" s="397"/>
      <c r="K93" s="397"/>
      <c r="L93" s="398"/>
    </row>
    <row r="94" spans="1:12" ht="15" x14ac:dyDescent="0.25">
      <c r="B94" s="360" t="s">
        <v>126</v>
      </c>
      <c r="C94" s="362" t="s">
        <v>127</v>
      </c>
      <c r="D94" s="363"/>
      <c r="E94" s="350" t="s">
        <v>121</v>
      </c>
      <c r="F94" s="351"/>
      <c r="G94" s="381" t="s">
        <v>72</v>
      </c>
      <c r="H94" s="382"/>
      <c r="I94" s="382"/>
      <c r="J94" s="382"/>
      <c r="K94" s="382"/>
      <c r="L94" s="383"/>
    </row>
    <row r="95" spans="1:12" ht="15" thickBot="1" x14ac:dyDescent="0.25">
      <c r="B95" s="361"/>
      <c r="C95" s="364"/>
      <c r="D95" s="365"/>
      <c r="E95" s="62" t="s">
        <v>122</v>
      </c>
      <c r="F95" s="63" t="s">
        <v>123</v>
      </c>
      <c r="G95" s="384"/>
      <c r="H95" s="385"/>
      <c r="I95" s="385"/>
      <c r="J95" s="385"/>
      <c r="K95" s="385"/>
      <c r="L95" s="386"/>
    </row>
    <row r="96" spans="1:12" ht="36.75" customHeight="1" x14ac:dyDescent="0.2">
      <c r="B96" s="358" t="s">
        <v>128</v>
      </c>
      <c r="C96" s="145" t="s">
        <v>99</v>
      </c>
      <c r="D96" s="149" t="s">
        <v>88</v>
      </c>
      <c r="E96" s="44" t="s">
        <v>106</v>
      </c>
      <c r="F96" s="45">
        <f>IF(E96="Asignado",15,IF(E96="No asignado",0,""))</f>
        <v>15</v>
      </c>
      <c r="G96" s="387" t="s">
        <v>358</v>
      </c>
      <c r="H96" s="388"/>
      <c r="I96" s="388"/>
      <c r="J96" s="388"/>
      <c r="K96" s="388"/>
      <c r="L96" s="389"/>
    </row>
    <row r="97" spans="1:12" ht="41.25" customHeight="1" x14ac:dyDescent="0.2">
      <c r="B97" s="359"/>
      <c r="C97" s="37" t="s">
        <v>100</v>
      </c>
      <c r="D97" s="51" t="s">
        <v>92</v>
      </c>
      <c r="E97" s="39" t="s">
        <v>108</v>
      </c>
      <c r="F97" s="40">
        <f>IF(E97="Adecuado",15,IF(E97="Inadecuado",0,""))</f>
        <v>15</v>
      </c>
      <c r="G97" s="390" t="s">
        <v>485</v>
      </c>
      <c r="H97" s="391"/>
      <c r="I97" s="391"/>
      <c r="J97" s="391"/>
      <c r="K97" s="391"/>
      <c r="L97" s="392"/>
    </row>
    <row r="98" spans="1:12" ht="41.25" customHeight="1" x14ac:dyDescent="0.2">
      <c r="B98" s="147" t="s">
        <v>129</v>
      </c>
      <c r="C98" s="37" t="s">
        <v>101</v>
      </c>
      <c r="D98" s="51" t="s">
        <v>93</v>
      </c>
      <c r="E98" s="39" t="s">
        <v>110</v>
      </c>
      <c r="F98" s="40">
        <f>IF(E98="Oportuna",15,IF(E98="Inoportuna",0,""))</f>
        <v>15</v>
      </c>
      <c r="G98" s="390" t="s">
        <v>359</v>
      </c>
      <c r="H98" s="391"/>
      <c r="I98" s="391"/>
      <c r="J98" s="391"/>
      <c r="K98" s="391"/>
      <c r="L98" s="392"/>
    </row>
    <row r="99" spans="1:12" ht="41.25" customHeight="1" x14ac:dyDescent="0.2">
      <c r="B99" s="147" t="s">
        <v>130</v>
      </c>
      <c r="C99" s="37" t="s">
        <v>102</v>
      </c>
      <c r="D99" s="51" t="s">
        <v>94</v>
      </c>
      <c r="E99" s="41" t="s">
        <v>112</v>
      </c>
      <c r="F99" s="40">
        <f>IF(E99="Prevenir o detectar",15,IF(E99="No es control",0,""))</f>
        <v>15</v>
      </c>
      <c r="G99" s="390" t="s">
        <v>486</v>
      </c>
      <c r="H99" s="391"/>
      <c r="I99" s="391"/>
      <c r="J99" s="391"/>
      <c r="K99" s="391"/>
      <c r="L99" s="392"/>
    </row>
    <row r="100" spans="1:12" ht="41.25" customHeight="1" x14ac:dyDescent="0.2">
      <c r="B100" s="148" t="s">
        <v>132</v>
      </c>
      <c r="C100" s="37" t="s">
        <v>103</v>
      </c>
      <c r="D100" s="51" t="s">
        <v>95</v>
      </c>
      <c r="E100" s="39" t="s">
        <v>114</v>
      </c>
      <c r="F100" s="40">
        <f>IF(E100="Confiable",15,IF(E100="No confiable",0,""))</f>
        <v>15</v>
      </c>
      <c r="G100" s="366" t="s">
        <v>486</v>
      </c>
      <c r="H100" s="367"/>
      <c r="I100" s="367"/>
      <c r="J100" s="367"/>
      <c r="K100" s="367"/>
      <c r="L100" s="368"/>
    </row>
    <row r="101" spans="1:12" ht="41.25" customHeight="1" x14ac:dyDescent="0.2">
      <c r="B101" s="148" t="s">
        <v>133</v>
      </c>
      <c r="C101" s="37" t="s">
        <v>104</v>
      </c>
      <c r="D101" s="51" t="s">
        <v>96</v>
      </c>
      <c r="E101" s="41" t="s">
        <v>116</v>
      </c>
      <c r="F101" s="40">
        <f>IF(E101="Se investigan y resuelven oportunamente",15,IF(E101="No se investigan y resuelven oportunamente",0,""))</f>
        <v>15</v>
      </c>
      <c r="G101" s="366" t="s">
        <v>487</v>
      </c>
      <c r="H101" s="367"/>
      <c r="I101" s="367"/>
      <c r="J101" s="367"/>
      <c r="K101" s="367"/>
      <c r="L101" s="368"/>
    </row>
    <row r="102" spans="1:12" ht="41.25" customHeight="1" thickBot="1" x14ac:dyDescent="0.25">
      <c r="B102" s="67" t="s">
        <v>131</v>
      </c>
      <c r="C102" s="146" t="s">
        <v>105</v>
      </c>
      <c r="D102" s="52" t="s">
        <v>97</v>
      </c>
      <c r="E102" s="42" t="s">
        <v>118</v>
      </c>
      <c r="F102" s="43">
        <f>IF(E102="Completa",10,IF(E102="Incompleta",5,IF(E102="No existe",0,"")))</f>
        <v>10</v>
      </c>
      <c r="G102" s="399" t="s">
        <v>488</v>
      </c>
      <c r="H102" s="400"/>
      <c r="I102" s="400"/>
      <c r="J102" s="400"/>
      <c r="K102" s="400"/>
      <c r="L102" s="401"/>
    </row>
    <row r="103" spans="1:12" ht="15" thickBot="1" x14ac:dyDescent="0.25">
      <c r="D103" s="38"/>
      <c r="G103" s="126"/>
      <c r="H103" s="126"/>
      <c r="I103" s="126"/>
      <c r="J103" s="126"/>
      <c r="K103" s="126"/>
      <c r="L103" s="126"/>
    </row>
    <row r="104" spans="1:12" x14ac:dyDescent="0.2">
      <c r="D104" s="48" t="s">
        <v>98</v>
      </c>
      <c r="E104" s="321">
        <f>IF(SUM(F96:F102)=0,"-",SUM(F96:F102))</f>
        <v>100</v>
      </c>
      <c r="F104" s="322"/>
      <c r="G104" s="127"/>
      <c r="H104" s="127"/>
      <c r="I104" s="127"/>
      <c r="J104" s="127"/>
      <c r="K104" s="127"/>
      <c r="L104" s="127"/>
    </row>
    <row r="105" spans="1:12" ht="15" thickBot="1" x14ac:dyDescent="0.25">
      <c r="D105" s="49" t="s">
        <v>124</v>
      </c>
      <c r="E105" s="324" t="str">
        <f>IF(E104&lt;=74,"Débil",IF(E104&lt;=89,"Moderado",IF(E104&lt;=100,"Fuerte","")))</f>
        <v>Fuerte</v>
      </c>
      <c r="F105" s="325"/>
      <c r="G105" s="127"/>
      <c r="H105" s="127"/>
      <c r="I105" s="127"/>
      <c r="J105" s="127"/>
      <c r="K105" s="127"/>
      <c r="L105" s="127"/>
    </row>
    <row r="106" spans="1:12" ht="15" thickBot="1" x14ac:dyDescent="0.25"/>
    <row r="107" spans="1:12" ht="30" customHeight="1" thickBot="1" x14ac:dyDescent="0.25">
      <c r="A107" s="64" t="str">
        <f>+Matriz!E15</f>
        <v>MPTV-RC-002</v>
      </c>
      <c r="B107" s="372" t="str">
        <f>+Matriz!F15</f>
        <v>Mal uso del recurso de transporte contratado, para obtener beneficios personales.</v>
      </c>
      <c r="C107" s="373"/>
      <c r="D107" s="373"/>
      <c r="E107" s="373"/>
      <c r="F107" s="373"/>
      <c r="G107" s="373"/>
      <c r="H107" s="373"/>
      <c r="I107" s="373"/>
      <c r="J107" s="373"/>
      <c r="K107" s="373"/>
      <c r="L107" s="374"/>
    </row>
    <row r="108" spans="1:12" ht="15" thickBot="1" x14ac:dyDescent="0.25"/>
    <row r="109" spans="1:12" ht="15.75" customHeight="1" x14ac:dyDescent="0.2">
      <c r="B109" s="375" t="s">
        <v>159</v>
      </c>
      <c r="C109" s="376"/>
      <c r="D109" s="376"/>
      <c r="E109" s="352" t="s">
        <v>125</v>
      </c>
      <c r="F109" s="353"/>
      <c r="G109" s="353"/>
      <c r="H109" s="353"/>
      <c r="I109" s="353"/>
      <c r="J109" s="353"/>
      <c r="K109" s="353"/>
      <c r="L109" s="354"/>
    </row>
    <row r="110" spans="1:12" ht="143.25" customHeight="1" thickBot="1" x14ac:dyDescent="0.25">
      <c r="B110" s="378"/>
      <c r="C110" s="379"/>
      <c r="D110" s="379"/>
      <c r="E110" s="396" t="str">
        <f>+Matriz!Q15</f>
        <v>Planillas de la empresa de transporte diligenciadas con la relación del uso de los vehículos, como soporte de la facturación de los servicios prestados.</v>
      </c>
      <c r="F110" s="397"/>
      <c r="G110" s="397"/>
      <c r="H110" s="397"/>
      <c r="I110" s="397"/>
      <c r="J110" s="397"/>
      <c r="K110" s="397"/>
      <c r="L110" s="398"/>
    </row>
    <row r="111" spans="1:12" ht="15" x14ac:dyDescent="0.25">
      <c r="B111" s="360" t="s">
        <v>126</v>
      </c>
      <c r="C111" s="362" t="s">
        <v>127</v>
      </c>
      <c r="D111" s="363"/>
      <c r="E111" s="350" t="s">
        <v>121</v>
      </c>
      <c r="F111" s="351"/>
      <c r="G111" s="381" t="s">
        <v>72</v>
      </c>
      <c r="H111" s="382"/>
      <c r="I111" s="382"/>
      <c r="J111" s="382"/>
      <c r="K111" s="382"/>
      <c r="L111" s="383"/>
    </row>
    <row r="112" spans="1:12" ht="15" thickBot="1" x14ac:dyDescent="0.25">
      <c r="B112" s="361"/>
      <c r="C112" s="364"/>
      <c r="D112" s="365"/>
      <c r="E112" s="62" t="s">
        <v>122</v>
      </c>
      <c r="F112" s="63" t="s">
        <v>123</v>
      </c>
      <c r="G112" s="384"/>
      <c r="H112" s="385"/>
      <c r="I112" s="385"/>
      <c r="J112" s="385"/>
      <c r="K112" s="385"/>
      <c r="L112" s="386"/>
    </row>
    <row r="113" spans="1:12" ht="14.25" customHeight="1" x14ac:dyDescent="0.2">
      <c r="B113" s="358" t="s">
        <v>128</v>
      </c>
      <c r="C113" s="145" t="s">
        <v>99</v>
      </c>
      <c r="D113" s="149" t="s">
        <v>88</v>
      </c>
      <c r="E113" s="44" t="s">
        <v>106</v>
      </c>
      <c r="F113" s="45">
        <f>IF(E113="Asignado",15,IF(E113="No asignado",0,""))</f>
        <v>15</v>
      </c>
      <c r="G113" s="387" t="s">
        <v>360</v>
      </c>
      <c r="H113" s="388"/>
      <c r="I113" s="388"/>
      <c r="J113" s="388"/>
      <c r="K113" s="388"/>
      <c r="L113" s="389"/>
    </row>
    <row r="114" spans="1:12" ht="41.25" customHeight="1" x14ac:dyDescent="0.2">
      <c r="B114" s="359"/>
      <c r="C114" s="37" t="s">
        <v>100</v>
      </c>
      <c r="D114" s="51" t="s">
        <v>92</v>
      </c>
      <c r="E114" s="39" t="s">
        <v>108</v>
      </c>
      <c r="F114" s="40">
        <f>IF(E114="Adecuado",15,IF(E114="Inadecuado",0,""))</f>
        <v>15</v>
      </c>
      <c r="G114" s="390" t="s">
        <v>361</v>
      </c>
      <c r="H114" s="391"/>
      <c r="I114" s="391"/>
      <c r="J114" s="391"/>
      <c r="K114" s="391"/>
      <c r="L114" s="392"/>
    </row>
    <row r="115" spans="1:12" ht="41.25" customHeight="1" x14ac:dyDescent="0.2">
      <c r="B115" s="147" t="s">
        <v>129</v>
      </c>
      <c r="C115" s="37" t="s">
        <v>101</v>
      </c>
      <c r="D115" s="51" t="s">
        <v>93</v>
      </c>
      <c r="E115" s="39" t="s">
        <v>110</v>
      </c>
      <c r="F115" s="40">
        <f>IF(E115="Oportuna",15,IF(E115="Inoportuna",0,""))</f>
        <v>15</v>
      </c>
      <c r="G115" s="390" t="s">
        <v>362</v>
      </c>
      <c r="H115" s="391"/>
      <c r="I115" s="391"/>
      <c r="J115" s="391"/>
      <c r="K115" s="391"/>
      <c r="L115" s="392"/>
    </row>
    <row r="116" spans="1:12" ht="41.25" customHeight="1" x14ac:dyDescent="0.2">
      <c r="B116" s="147" t="s">
        <v>130</v>
      </c>
      <c r="C116" s="37" t="s">
        <v>102</v>
      </c>
      <c r="D116" s="51" t="s">
        <v>94</v>
      </c>
      <c r="E116" s="41" t="s">
        <v>112</v>
      </c>
      <c r="F116" s="40">
        <f>IF(E116="Prevenir o detectar",15,IF(E116="No es control",0,""))</f>
        <v>15</v>
      </c>
      <c r="G116" s="390" t="s">
        <v>362</v>
      </c>
      <c r="H116" s="391"/>
      <c r="I116" s="391"/>
      <c r="J116" s="391"/>
      <c r="K116" s="391"/>
      <c r="L116" s="392"/>
    </row>
    <row r="117" spans="1:12" ht="41.25" customHeight="1" x14ac:dyDescent="0.2">
      <c r="B117" s="148" t="s">
        <v>132</v>
      </c>
      <c r="C117" s="37" t="s">
        <v>103</v>
      </c>
      <c r="D117" s="51" t="s">
        <v>95</v>
      </c>
      <c r="E117" s="39" t="s">
        <v>114</v>
      </c>
      <c r="F117" s="40">
        <f>IF(E117="Confiable",15,IF(E117="No confiable",0,""))</f>
        <v>15</v>
      </c>
      <c r="G117" s="366" t="s">
        <v>489</v>
      </c>
      <c r="H117" s="367"/>
      <c r="I117" s="367"/>
      <c r="J117" s="367"/>
      <c r="K117" s="367"/>
      <c r="L117" s="368"/>
    </row>
    <row r="118" spans="1:12" ht="41.25" customHeight="1" x14ac:dyDescent="0.2">
      <c r="B118" s="148" t="s">
        <v>133</v>
      </c>
      <c r="C118" s="37" t="s">
        <v>104</v>
      </c>
      <c r="D118" s="51" t="s">
        <v>96</v>
      </c>
      <c r="E118" s="41" t="s">
        <v>116</v>
      </c>
      <c r="F118" s="40">
        <f>IF(E118="Se investigan y resuelven oportunamente",15,IF(E118="No se investigan y resuelven oportunamente",0,""))</f>
        <v>15</v>
      </c>
      <c r="G118" s="366" t="s">
        <v>363</v>
      </c>
      <c r="H118" s="367"/>
      <c r="I118" s="367"/>
      <c r="J118" s="367"/>
      <c r="K118" s="367"/>
      <c r="L118" s="368"/>
    </row>
    <row r="119" spans="1:12" ht="41.25" customHeight="1" thickBot="1" x14ac:dyDescent="0.25">
      <c r="B119" s="67" t="s">
        <v>131</v>
      </c>
      <c r="C119" s="146" t="s">
        <v>105</v>
      </c>
      <c r="D119" s="52" t="s">
        <v>97</v>
      </c>
      <c r="E119" s="42" t="s">
        <v>118</v>
      </c>
      <c r="F119" s="43">
        <f>IF(E119="Completa",10,IF(E119="Incompleta",5,IF(E119="No existe",0,"")))</f>
        <v>10</v>
      </c>
      <c r="G119" s="399" t="s">
        <v>490</v>
      </c>
      <c r="H119" s="400"/>
      <c r="I119" s="400"/>
      <c r="J119" s="400"/>
      <c r="K119" s="400"/>
      <c r="L119" s="401"/>
    </row>
    <row r="120" spans="1:12" ht="15" thickBot="1" x14ac:dyDescent="0.25">
      <c r="D120" s="38"/>
      <c r="G120" s="126"/>
      <c r="H120" s="126"/>
      <c r="I120" s="126"/>
      <c r="J120" s="126"/>
      <c r="K120" s="126"/>
      <c r="L120" s="126"/>
    </row>
    <row r="121" spans="1:12" x14ac:dyDescent="0.2">
      <c r="D121" s="48" t="s">
        <v>98</v>
      </c>
      <c r="E121" s="321">
        <f>IF(SUM(F113:F119)=0,"-",SUM(F113:F119))</f>
        <v>100</v>
      </c>
      <c r="F121" s="322"/>
      <c r="G121" s="127"/>
      <c r="H121" s="127"/>
      <c r="I121" s="127"/>
      <c r="J121" s="127"/>
      <c r="K121" s="127"/>
      <c r="L121" s="127"/>
    </row>
    <row r="122" spans="1:12" ht="15" thickBot="1" x14ac:dyDescent="0.25">
      <c r="D122" s="49" t="s">
        <v>124</v>
      </c>
      <c r="E122" s="324" t="str">
        <f>IF(E121&lt;=74,"Débil",IF(E121&lt;=89,"Moderado",IF(E121&lt;=100,"Fuerte","")))</f>
        <v>Fuerte</v>
      </c>
      <c r="F122" s="325"/>
      <c r="G122" s="127"/>
      <c r="H122" s="127"/>
      <c r="I122" s="127"/>
      <c r="J122" s="127"/>
      <c r="K122" s="127"/>
      <c r="L122" s="127"/>
    </row>
    <row r="123" spans="1:12" ht="15" thickBot="1" x14ac:dyDescent="0.25"/>
    <row r="124" spans="1:12" ht="30" customHeight="1" thickBot="1" x14ac:dyDescent="0.25">
      <c r="A124" s="64" t="str">
        <f>+Matriz!E17</f>
        <v>MECN-RC-001</v>
      </c>
      <c r="B124" s="372" t="str">
        <f>+Matriz!F17</f>
        <v>Favorecimiento de un tercero en el proceso de contratación de equipos y servicios relacionados del área.</v>
      </c>
      <c r="C124" s="373"/>
      <c r="D124" s="373"/>
      <c r="E124" s="373"/>
      <c r="F124" s="373"/>
      <c r="G124" s="373"/>
      <c r="H124" s="373"/>
      <c r="I124" s="373"/>
      <c r="J124" s="373"/>
      <c r="K124" s="373"/>
      <c r="L124" s="374"/>
    </row>
    <row r="125" spans="1:12" ht="15" thickBot="1" x14ac:dyDescent="0.25"/>
    <row r="126" spans="1:12" ht="15.75" customHeight="1" x14ac:dyDescent="0.2">
      <c r="B126" s="375" t="s">
        <v>159</v>
      </c>
      <c r="C126" s="376"/>
      <c r="D126" s="376"/>
      <c r="E126" s="352" t="s">
        <v>125</v>
      </c>
      <c r="F126" s="353"/>
      <c r="G126" s="353"/>
      <c r="H126" s="353"/>
      <c r="I126" s="353"/>
      <c r="J126" s="353"/>
      <c r="K126" s="353"/>
      <c r="L126" s="354"/>
    </row>
    <row r="127" spans="1:12" ht="143.25" customHeight="1" thickBot="1" x14ac:dyDescent="0.25">
      <c r="B127" s="378"/>
      <c r="C127" s="379"/>
      <c r="D127" s="379"/>
      <c r="E127" s="396" t="str">
        <f>+Matriz!Q17</f>
        <v>Anexos técnicos detallados de acuerdo a los bienes y/o servicios que se vayan a contratar</v>
      </c>
      <c r="F127" s="397"/>
      <c r="G127" s="397"/>
      <c r="H127" s="397"/>
      <c r="I127" s="397"/>
      <c r="J127" s="397"/>
      <c r="K127" s="397"/>
      <c r="L127" s="398"/>
    </row>
    <row r="128" spans="1:12" ht="15" x14ac:dyDescent="0.25">
      <c r="B128" s="360" t="s">
        <v>126</v>
      </c>
      <c r="C128" s="362" t="s">
        <v>127</v>
      </c>
      <c r="D128" s="363"/>
      <c r="E128" s="350" t="s">
        <v>121</v>
      </c>
      <c r="F128" s="351"/>
      <c r="G128" s="381" t="s">
        <v>72</v>
      </c>
      <c r="H128" s="382"/>
      <c r="I128" s="382"/>
      <c r="J128" s="382"/>
      <c r="K128" s="382"/>
      <c r="L128" s="383"/>
    </row>
    <row r="129" spans="1:12" ht="15" thickBot="1" x14ac:dyDescent="0.25">
      <c r="B129" s="361"/>
      <c r="C129" s="364"/>
      <c r="D129" s="365"/>
      <c r="E129" s="62" t="s">
        <v>122</v>
      </c>
      <c r="F129" s="63" t="s">
        <v>123</v>
      </c>
      <c r="G129" s="384"/>
      <c r="H129" s="385"/>
      <c r="I129" s="385"/>
      <c r="J129" s="385"/>
      <c r="K129" s="385"/>
      <c r="L129" s="386"/>
    </row>
    <row r="130" spans="1:12" ht="49.5" customHeight="1" x14ac:dyDescent="0.2">
      <c r="B130" s="358" t="s">
        <v>128</v>
      </c>
      <c r="C130" s="145" t="s">
        <v>99</v>
      </c>
      <c r="D130" s="149" t="s">
        <v>88</v>
      </c>
      <c r="E130" s="44" t="s">
        <v>106</v>
      </c>
      <c r="F130" s="45">
        <f>IF(E130="Asignado",15,IF(E130="No asignado",0,""))</f>
        <v>15</v>
      </c>
      <c r="G130" s="387" t="s">
        <v>366</v>
      </c>
      <c r="H130" s="388"/>
      <c r="I130" s="388"/>
      <c r="J130" s="388"/>
      <c r="K130" s="388"/>
      <c r="L130" s="389"/>
    </row>
    <row r="131" spans="1:12" ht="30.75" customHeight="1" x14ac:dyDescent="0.2">
      <c r="B131" s="359"/>
      <c r="C131" s="37" t="s">
        <v>100</v>
      </c>
      <c r="D131" s="51" t="s">
        <v>92</v>
      </c>
      <c r="E131" s="39" t="s">
        <v>108</v>
      </c>
      <c r="F131" s="40">
        <f>IF(E131="Adecuado",15,IF(E131="Inadecuado",0,""))</f>
        <v>15</v>
      </c>
      <c r="G131" s="390" t="s">
        <v>491</v>
      </c>
      <c r="H131" s="391"/>
      <c r="I131" s="391"/>
      <c r="J131" s="391"/>
      <c r="K131" s="391"/>
      <c r="L131" s="392"/>
    </row>
    <row r="132" spans="1:12" ht="31.5" customHeight="1" x14ac:dyDescent="0.2">
      <c r="B132" s="147" t="s">
        <v>129</v>
      </c>
      <c r="C132" s="37" t="s">
        <v>101</v>
      </c>
      <c r="D132" s="51" t="s">
        <v>93</v>
      </c>
      <c r="E132" s="39" t="s">
        <v>110</v>
      </c>
      <c r="F132" s="40">
        <f>IF(E132="Oportuna",15,IF(E132="Inoportuna",0,""))</f>
        <v>15</v>
      </c>
      <c r="G132" s="390" t="s">
        <v>367</v>
      </c>
      <c r="H132" s="391"/>
      <c r="I132" s="391"/>
      <c r="J132" s="391"/>
      <c r="K132" s="391"/>
      <c r="L132" s="392"/>
    </row>
    <row r="133" spans="1:12" ht="38.25" x14ac:dyDescent="0.2">
      <c r="B133" s="147" t="s">
        <v>130</v>
      </c>
      <c r="C133" s="37" t="s">
        <v>102</v>
      </c>
      <c r="D133" s="51" t="s">
        <v>94</v>
      </c>
      <c r="E133" s="41" t="s">
        <v>112</v>
      </c>
      <c r="F133" s="40">
        <f>IF(E133="Prevenir o detectar",15,IF(E133="No es control",0,""))</f>
        <v>15</v>
      </c>
      <c r="G133" s="390" t="s">
        <v>368</v>
      </c>
      <c r="H133" s="391"/>
      <c r="I133" s="391"/>
      <c r="J133" s="391"/>
      <c r="K133" s="391"/>
      <c r="L133" s="392"/>
    </row>
    <row r="134" spans="1:12" ht="30" customHeight="1" x14ac:dyDescent="0.2">
      <c r="B134" s="148" t="s">
        <v>132</v>
      </c>
      <c r="C134" s="37" t="s">
        <v>103</v>
      </c>
      <c r="D134" s="51" t="s">
        <v>95</v>
      </c>
      <c r="E134" s="39" t="s">
        <v>114</v>
      </c>
      <c r="F134" s="40">
        <f>IF(E134="Confiable",15,IF(E134="No confiable",0,""))</f>
        <v>15</v>
      </c>
      <c r="G134" s="366" t="s">
        <v>369</v>
      </c>
      <c r="H134" s="367"/>
      <c r="I134" s="367"/>
      <c r="J134" s="367"/>
      <c r="K134" s="367"/>
      <c r="L134" s="368"/>
    </row>
    <row r="135" spans="1:12" ht="38.25" x14ac:dyDescent="0.2">
      <c r="B135" s="148" t="s">
        <v>133</v>
      </c>
      <c r="C135" s="37" t="s">
        <v>104</v>
      </c>
      <c r="D135" s="51" t="s">
        <v>96</v>
      </c>
      <c r="E135" s="41" t="s">
        <v>116</v>
      </c>
      <c r="F135" s="40">
        <f>IF(E135="Se investigan y resuelven oportunamente",15,IF(E135="No se investigan y resuelven oportunamente",0,""))</f>
        <v>15</v>
      </c>
      <c r="G135" s="366" t="s">
        <v>492</v>
      </c>
      <c r="H135" s="367"/>
      <c r="I135" s="367"/>
      <c r="J135" s="367"/>
      <c r="K135" s="367"/>
      <c r="L135" s="368"/>
    </row>
    <row r="136" spans="1:12" ht="26.25" thickBot="1" x14ac:dyDescent="0.25">
      <c r="B136" s="67" t="s">
        <v>131</v>
      </c>
      <c r="C136" s="146" t="s">
        <v>105</v>
      </c>
      <c r="D136" s="52" t="s">
        <v>97</v>
      </c>
      <c r="E136" s="42" t="s">
        <v>118</v>
      </c>
      <c r="F136" s="43">
        <f>IF(E136="Completa",10,IF(E136="Incompleta",5,IF(E136="No existe",0,"")))</f>
        <v>10</v>
      </c>
      <c r="G136" s="399" t="s">
        <v>370</v>
      </c>
      <c r="H136" s="400"/>
      <c r="I136" s="400"/>
      <c r="J136" s="400"/>
      <c r="K136" s="400"/>
      <c r="L136" s="401"/>
    </row>
    <row r="137" spans="1:12" ht="15" thickBot="1" x14ac:dyDescent="0.25">
      <c r="D137" s="38"/>
      <c r="G137" s="126"/>
      <c r="H137" s="126"/>
      <c r="I137" s="126"/>
      <c r="J137" s="126"/>
      <c r="K137" s="126"/>
      <c r="L137" s="126"/>
    </row>
    <row r="138" spans="1:12" x14ac:dyDescent="0.2">
      <c r="D138" s="48" t="s">
        <v>98</v>
      </c>
      <c r="E138" s="321">
        <f>IF(SUM(F130:F136)=0,"-",SUM(F130:F136))</f>
        <v>100</v>
      </c>
      <c r="F138" s="322"/>
      <c r="G138" s="127"/>
      <c r="H138" s="127"/>
      <c r="I138" s="127"/>
      <c r="J138" s="127"/>
      <c r="K138" s="127"/>
      <c r="L138" s="127"/>
    </row>
    <row r="139" spans="1:12" ht="15" thickBot="1" x14ac:dyDescent="0.25">
      <c r="D139" s="49" t="s">
        <v>124</v>
      </c>
      <c r="E139" s="324" t="str">
        <f>IF(E138&lt;=74,"Débil",IF(E138&lt;=89,"Moderado",IF(E138&lt;=100,"Fuerte","")))</f>
        <v>Fuerte</v>
      </c>
      <c r="F139" s="325"/>
      <c r="G139" s="127"/>
      <c r="H139" s="127"/>
      <c r="I139" s="127"/>
      <c r="J139" s="127"/>
      <c r="K139" s="127"/>
      <c r="L139" s="127"/>
    </row>
    <row r="140" spans="1:12" ht="15" thickBot="1" x14ac:dyDescent="0.25"/>
    <row r="141" spans="1:12" ht="30" customHeight="1" thickBot="1" x14ac:dyDescent="0.25">
      <c r="A141" s="64" t="str">
        <f>+Matriz!E18</f>
        <v>MCOM-RC-001</v>
      </c>
      <c r="B141" s="372" t="str">
        <f>+Matriz!F18</f>
        <v>Obtención de comisiones u otro tipo de ventajas con los anunciantes favoreciendo intereses personales.</v>
      </c>
      <c r="C141" s="373"/>
      <c r="D141" s="373"/>
      <c r="E141" s="373"/>
      <c r="F141" s="373"/>
      <c r="G141" s="373"/>
      <c r="H141" s="373"/>
      <c r="I141" s="373"/>
      <c r="J141" s="373"/>
      <c r="K141" s="373"/>
      <c r="L141" s="374"/>
    </row>
    <row r="142" spans="1:12" ht="15" thickBot="1" x14ac:dyDescent="0.25"/>
    <row r="143" spans="1:12" ht="15.75" customHeight="1" x14ac:dyDescent="0.2">
      <c r="B143" s="375" t="s">
        <v>159</v>
      </c>
      <c r="C143" s="376"/>
      <c r="D143" s="376"/>
      <c r="E143" s="352" t="s">
        <v>125</v>
      </c>
      <c r="F143" s="353"/>
      <c r="G143" s="353"/>
      <c r="H143" s="353"/>
      <c r="I143" s="353"/>
      <c r="J143" s="353"/>
      <c r="K143" s="353"/>
      <c r="L143" s="354"/>
    </row>
    <row r="144" spans="1:12" ht="143.25" customHeight="1" thickBot="1" x14ac:dyDescent="0.25">
      <c r="B144" s="378"/>
      <c r="C144" s="379"/>
      <c r="D144" s="379"/>
      <c r="E144" s="396" t="str">
        <f>+Matriz!Q18</f>
        <v>MCOM-PD-002 GESTIÓN COMERCIAL Y VENTAS punto de control actividad 10</v>
      </c>
      <c r="F144" s="397"/>
      <c r="G144" s="397"/>
      <c r="H144" s="397"/>
      <c r="I144" s="397"/>
      <c r="J144" s="397"/>
      <c r="K144" s="397"/>
      <c r="L144" s="398"/>
    </row>
    <row r="145" spans="1:12" ht="15" x14ac:dyDescent="0.25">
      <c r="B145" s="360" t="s">
        <v>126</v>
      </c>
      <c r="C145" s="362" t="s">
        <v>127</v>
      </c>
      <c r="D145" s="363"/>
      <c r="E145" s="350" t="s">
        <v>121</v>
      </c>
      <c r="F145" s="351"/>
      <c r="G145" s="381" t="s">
        <v>72</v>
      </c>
      <c r="H145" s="382"/>
      <c r="I145" s="382"/>
      <c r="J145" s="382"/>
      <c r="K145" s="382"/>
      <c r="L145" s="383"/>
    </row>
    <row r="146" spans="1:12" ht="15" thickBot="1" x14ac:dyDescent="0.25">
      <c r="B146" s="361"/>
      <c r="C146" s="364"/>
      <c r="D146" s="365"/>
      <c r="E146" s="62" t="s">
        <v>122</v>
      </c>
      <c r="F146" s="63" t="s">
        <v>123</v>
      </c>
      <c r="G146" s="384"/>
      <c r="H146" s="385"/>
      <c r="I146" s="385"/>
      <c r="J146" s="385"/>
      <c r="K146" s="385"/>
      <c r="L146" s="386"/>
    </row>
    <row r="147" spans="1:12" ht="49.5" customHeight="1" x14ac:dyDescent="0.2">
      <c r="B147" s="358" t="s">
        <v>128</v>
      </c>
      <c r="C147" s="145" t="s">
        <v>99</v>
      </c>
      <c r="D147" s="149" t="s">
        <v>88</v>
      </c>
      <c r="E147" s="44" t="s">
        <v>106</v>
      </c>
      <c r="F147" s="45">
        <f>IF(E147="Asignado",15,IF(E147="No asignado",0,""))</f>
        <v>15</v>
      </c>
      <c r="G147" s="387" t="s">
        <v>375</v>
      </c>
      <c r="H147" s="388"/>
      <c r="I147" s="388"/>
      <c r="J147" s="388"/>
      <c r="K147" s="388"/>
      <c r="L147" s="389"/>
    </row>
    <row r="148" spans="1:12" ht="30.75" customHeight="1" x14ac:dyDescent="0.2">
      <c r="B148" s="359"/>
      <c r="C148" s="37" t="s">
        <v>100</v>
      </c>
      <c r="D148" s="51" t="s">
        <v>92</v>
      </c>
      <c r="E148" s="39" t="s">
        <v>108</v>
      </c>
      <c r="F148" s="40">
        <f>IF(E148="Adecuado",15,IF(E148="Inadecuado",0,""))</f>
        <v>15</v>
      </c>
      <c r="G148" s="390" t="s">
        <v>376</v>
      </c>
      <c r="H148" s="391"/>
      <c r="I148" s="391"/>
      <c r="J148" s="391"/>
      <c r="K148" s="391"/>
      <c r="L148" s="392"/>
    </row>
    <row r="149" spans="1:12" ht="31.5" customHeight="1" x14ac:dyDescent="0.2">
      <c r="B149" s="147" t="s">
        <v>129</v>
      </c>
      <c r="C149" s="37" t="s">
        <v>101</v>
      </c>
      <c r="D149" s="51" t="s">
        <v>93</v>
      </c>
      <c r="E149" s="39" t="s">
        <v>110</v>
      </c>
      <c r="F149" s="40">
        <f>IF(E149="Oportuna",15,IF(E149="Inoportuna",0,""))</f>
        <v>15</v>
      </c>
      <c r="G149" s="390" t="s">
        <v>377</v>
      </c>
      <c r="H149" s="391"/>
      <c r="I149" s="391"/>
      <c r="J149" s="391"/>
      <c r="K149" s="391"/>
      <c r="L149" s="392"/>
    </row>
    <row r="150" spans="1:12" ht="38.25" x14ac:dyDescent="0.2">
      <c r="B150" s="147" t="s">
        <v>130</v>
      </c>
      <c r="C150" s="37" t="s">
        <v>102</v>
      </c>
      <c r="D150" s="51" t="s">
        <v>94</v>
      </c>
      <c r="E150" s="41" t="s">
        <v>112</v>
      </c>
      <c r="F150" s="40">
        <f>IF(E150="Prevenir o detectar",15,IF(E150="No es control",0,""))</f>
        <v>15</v>
      </c>
      <c r="G150" s="390" t="s">
        <v>493</v>
      </c>
      <c r="H150" s="391"/>
      <c r="I150" s="391"/>
      <c r="J150" s="391"/>
      <c r="K150" s="391"/>
      <c r="L150" s="392"/>
    </row>
    <row r="151" spans="1:12" ht="30" customHeight="1" x14ac:dyDescent="0.2">
      <c r="B151" s="148" t="s">
        <v>132</v>
      </c>
      <c r="C151" s="37" t="s">
        <v>103</v>
      </c>
      <c r="D151" s="51" t="s">
        <v>95</v>
      </c>
      <c r="E151" s="39" t="s">
        <v>114</v>
      </c>
      <c r="F151" s="40">
        <f>IF(E151="Confiable",15,IF(E151="No confiable",0,""))</f>
        <v>15</v>
      </c>
      <c r="G151" s="366" t="s">
        <v>378</v>
      </c>
      <c r="H151" s="367"/>
      <c r="I151" s="367"/>
      <c r="J151" s="367"/>
      <c r="K151" s="367"/>
      <c r="L151" s="368"/>
    </row>
    <row r="152" spans="1:12" ht="38.25" x14ac:dyDescent="0.2">
      <c r="B152" s="148" t="s">
        <v>133</v>
      </c>
      <c r="C152" s="37" t="s">
        <v>104</v>
      </c>
      <c r="D152" s="51" t="s">
        <v>96</v>
      </c>
      <c r="E152" s="41" t="s">
        <v>116</v>
      </c>
      <c r="F152" s="40">
        <f>IF(E152="Se investigan y resuelven oportunamente",15,IF(E152="No se investigan y resuelven oportunamente",0,""))</f>
        <v>15</v>
      </c>
      <c r="G152" s="366" t="s">
        <v>379</v>
      </c>
      <c r="H152" s="367"/>
      <c r="I152" s="367"/>
      <c r="J152" s="367"/>
      <c r="K152" s="367"/>
      <c r="L152" s="368"/>
    </row>
    <row r="153" spans="1:12" ht="36.75" customHeight="1" thickBot="1" x14ac:dyDescent="0.25">
      <c r="B153" s="67" t="s">
        <v>131</v>
      </c>
      <c r="C153" s="146" t="s">
        <v>105</v>
      </c>
      <c r="D153" s="52" t="s">
        <v>97</v>
      </c>
      <c r="E153" s="42" t="s">
        <v>118</v>
      </c>
      <c r="F153" s="43">
        <f>IF(E153="Completa",10,IF(E153="Incompleta",5,IF(E153="No existe",0,"")))</f>
        <v>10</v>
      </c>
      <c r="G153" s="369" t="s">
        <v>380</v>
      </c>
      <c r="H153" s="370"/>
      <c r="I153" s="370"/>
      <c r="J153" s="370"/>
      <c r="K153" s="370"/>
      <c r="L153" s="371"/>
    </row>
    <row r="154" spans="1:12" ht="15" thickBot="1" x14ac:dyDescent="0.25">
      <c r="D154" s="38"/>
      <c r="G154" s="126"/>
      <c r="H154" s="126"/>
      <c r="I154" s="126"/>
      <c r="J154" s="126"/>
      <c r="K154" s="126"/>
      <c r="L154" s="126"/>
    </row>
    <row r="155" spans="1:12" x14ac:dyDescent="0.2">
      <c r="D155" s="48" t="s">
        <v>98</v>
      </c>
      <c r="E155" s="321">
        <f>IF(SUM(F147:F153)=0,"-",SUM(F147:F153))</f>
        <v>100</v>
      </c>
      <c r="F155" s="322"/>
      <c r="G155" s="127"/>
      <c r="H155" s="127"/>
      <c r="I155" s="127"/>
      <c r="J155" s="127"/>
      <c r="K155" s="127"/>
      <c r="L155" s="127"/>
    </row>
    <row r="156" spans="1:12" ht="15" thickBot="1" x14ac:dyDescent="0.25">
      <c r="D156" s="49" t="s">
        <v>124</v>
      </c>
      <c r="E156" s="324" t="str">
        <f>IF(E155&lt;=74,"Débil",IF(E155&lt;=89,"Moderado",IF(E155&lt;=100,"Fuerte","")))</f>
        <v>Fuerte</v>
      </c>
      <c r="F156" s="325"/>
      <c r="G156" s="127"/>
      <c r="H156" s="127"/>
      <c r="I156" s="127"/>
      <c r="J156" s="127"/>
      <c r="K156" s="127"/>
      <c r="L156" s="127"/>
    </row>
    <row r="157" spans="1:12" ht="15" thickBot="1" x14ac:dyDescent="0.25"/>
    <row r="158" spans="1:12" ht="30" customHeight="1" thickBot="1" x14ac:dyDescent="0.25">
      <c r="A158" s="64" t="str">
        <f>+Matriz!E27</f>
        <v>AGJU-RC-001</v>
      </c>
      <c r="B158" s="393" t="str">
        <f>+Matriz!F27</f>
        <v>Establecer en los estudios de conveniencia y oportunidad y/o en los en los pliegos de condiciones, disposiciones que permitan direccionar hacia un grupo y/o firma en particular, la obtención de un contrato determinado, por acción u omisión generada con dolo, presión de superiores o terceros, en busca de un beneficio privado, resultando en una desviación de la gestión pública.</v>
      </c>
      <c r="C158" s="394"/>
      <c r="D158" s="394"/>
      <c r="E158" s="394"/>
      <c r="F158" s="394"/>
      <c r="G158" s="394"/>
      <c r="H158" s="394"/>
      <c r="I158" s="394"/>
      <c r="J158" s="394"/>
      <c r="K158" s="394"/>
      <c r="L158" s="395"/>
    </row>
    <row r="159" spans="1:12" ht="15" thickBot="1" x14ac:dyDescent="0.25"/>
    <row r="160" spans="1:12" ht="15.75" customHeight="1" x14ac:dyDescent="0.2">
      <c r="B160" s="375" t="s">
        <v>159</v>
      </c>
      <c r="C160" s="376"/>
      <c r="D160" s="376"/>
      <c r="E160" s="352" t="s">
        <v>125</v>
      </c>
      <c r="F160" s="353"/>
      <c r="G160" s="353"/>
      <c r="H160" s="353"/>
      <c r="I160" s="353"/>
      <c r="J160" s="353"/>
      <c r="K160" s="353"/>
      <c r="L160" s="354"/>
    </row>
    <row r="161" spans="1:13" ht="143.25" customHeight="1" thickBot="1" x14ac:dyDescent="0.25">
      <c r="B161" s="378"/>
      <c r="C161" s="379"/>
      <c r="D161" s="379"/>
      <c r="E161" s="396" t="str">
        <f>+Matriz!Q27</f>
        <v>Cumplir AGJC-CN-MN-001 MANUAL DE CONTRATACIÓN, SUPERVISIÓN E INTERVENTORÍA
Para procesos de selección se tendrá en cuenta los siguientes factores: 
2.5. ETAPAS DEL PROCESO DE CONTRATACIÓN
2.5.12. ETAPA DE PLANEACIÓN.
3.3 Estudios y documentos previos
Para personas naturales realizar la verificación de idoneidad y experiencia de conformidad con la necesidad planteada por la dependencia solicitante de la contratación.</v>
      </c>
      <c r="F161" s="397"/>
      <c r="G161" s="397"/>
      <c r="H161" s="397"/>
      <c r="I161" s="397"/>
      <c r="J161" s="397"/>
      <c r="K161" s="397"/>
      <c r="L161" s="398"/>
    </row>
    <row r="162" spans="1:13" ht="15" x14ac:dyDescent="0.25">
      <c r="B162" s="360" t="s">
        <v>126</v>
      </c>
      <c r="C162" s="362" t="s">
        <v>127</v>
      </c>
      <c r="D162" s="363"/>
      <c r="E162" s="350" t="s">
        <v>121</v>
      </c>
      <c r="F162" s="351"/>
      <c r="G162" s="381" t="s">
        <v>72</v>
      </c>
      <c r="H162" s="382"/>
      <c r="I162" s="382"/>
      <c r="J162" s="382"/>
      <c r="K162" s="382"/>
      <c r="L162" s="383"/>
    </row>
    <row r="163" spans="1:13" ht="15" thickBot="1" x14ac:dyDescent="0.25">
      <c r="B163" s="361"/>
      <c r="C163" s="364"/>
      <c r="D163" s="365"/>
      <c r="E163" s="62" t="s">
        <v>122</v>
      </c>
      <c r="F163" s="63" t="s">
        <v>123</v>
      </c>
      <c r="G163" s="384"/>
      <c r="H163" s="385"/>
      <c r="I163" s="385"/>
      <c r="J163" s="385"/>
      <c r="K163" s="385"/>
      <c r="L163" s="386"/>
    </row>
    <row r="164" spans="1:13" ht="49.5" customHeight="1" x14ac:dyDescent="0.2">
      <c r="B164" s="358" t="s">
        <v>128</v>
      </c>
      <c r="C164" s="145" t="s">
        <v>99</v>
      </c>
      <c r="D164" s="149" t="s">
        <v>88</v>
      </c>
      <c r="E164" s="44" t="s">
        <v>106</v>
      </c>
      <c r="F164" s="45">
        <f>IF(E164="Asignado",15,IF(E164="No asignado",0,""))</f>
        <v>15</v>
      </c>
      <c r="G164" s="387" t="s">
        <v>388</v>
      </c>
      <c r="H164" s="388"/>
      <c r="I164" s="388"/>
      <c r="J164" s="388"/>
      <c r="K164" s="388"/>
      <c r="L164" s="389"/>
    </row>
    <row r="165" spans="1:13" ht="30.75" customHeight="1" x14ac:dyDescent="0.2">
      <c r="B165" s="359"/>
      <c r="C165" s="37" t="s">
        <v>100</v>
      </c>
      <c r="D165" s="51" t="s">
        <v>92</v>
      </c>
      <c r="E165" s="39" t="s">
        <v>108</v>
      </c>
      <c r="F165" s="40">
        <f>IF(E165="Adecuado",15,IF(E165="Inadecuado",0,""))</f>
        <v>15</v>
      </c>
      <c r="G165" s="390" t="s">
        <v>389</v>
      </c>
      <c r="H165" s="391"/>
      <c r="I165" s="391"/>
      <c r="J165" s="391"/>
      <c r="K165" s="391"/>
      <c r="L165" s="392"/>
    </row>
    <row r="166" spans="1:13" ht="31.5" customHeight="1" x14ac:dyDescent="0.2">
      <c r="B166" s="147" t="s">
        <v>129</v>
      </c>
      <c r="C166" s="37" t="s">
        <v>101</v>
      </c>
      <c r="D166" s="51" t="s">
        <v>93</v>
      </c>
      <c r="E166" s="39" t="s">
        <v>110</v>
      </c>
      <c r="F166" s="40">
        <f>IF(E166="Oportuna",15,IF(E166="Inoportuna",0,""))</f>
        <v>15</v>
      </c>
      <c r="G166" s="390" t="s">
        <v>494</v>
      </c>
      <c r="H166" s="391"/>
      <c r="I166" s="391"/>
      <c r="J166" s="391"/>
      <c r="K166" s="391"/>
      <c r="L166" s="392"/>
    </row>
    <row r="167" spans="1:13" ht="68.25" customHeight="1" x14ac:dyDescent="0.2">
      <c r="B167" s="147" t="s">
        <v>130</v>
      </c>
      <c r="C167" s="37" t="s">
        <v>102</v>
      </c>
      <c r="D167" s="51" t="s">
        <v>94</v>
      </c>
      <c r="E167" s="41" t="s">
        <v>113</v>
      </c>
      <c r="F167" s="40">
        <f>IF(E167="Prevenir o detectar",15,IF(E167="No es control",0,""))</f>
        <v>0</v>
      </c>
      <c r="G167" s="390" t="s">
        <v>390</v>
      </c>
      <c r="H167" s="391"/>
      <c r="I167" s="391"/>
      <c r="J167" s="391"/>
      <c r="K167" s="391"/>
      <c r="L167" s="392"/>
    </row>
    <row r="168" spans="1:13" ht="30" customHeight="1" x14ac:dyDescent="0.2">
      <c r="B168" s="148" t="s">
        <v>132</v>
      </c>
      <c r="C168" s="37" t="s">
        <v>103</v>
      </c>
      <c r="D168" s="51" t="s">
        <v>95</v>
      </c>
      <c r="E168" s="39" t="s">
        <v>114</v>
      </c>
      <c r="F168" s="40">
        <f>IF(E168="Confiable",15,IF(E168="No confiable",0,""))</f>
        <v>15</v>
      </c>
      <c r="G168" s="366" t="s">
        <v>495</v>
      </c>
      <c r="H168" s="367"/>
      <c r="I168" s="367"/>
      <c r="J168" s="367"/>
      <c r="K168" s="367"/>
      <c r="L168" s="368"/>
    </row>
    <row r="169" spans="1:13" ht="38.25" x14ac:dyDescent="0.2">
      <c r="B169" s="148" t="s">
        <v>133</v>
      </c>
      <c r="C169" s="37" t="s">
        <v>104</v>
      </c>
      <c r="D169" s="51" t="s">
        <v>96</v>
      </c>
      <c r="E169" s="41" t="s">
        <v>116</v>
      </c>
      <c r="F169" s="40">
        <f>IF(E169="Se investigan y resuelven oportunamente",15,IF(E169="No se investigan y resuelven oportunamente",0,""))</f>
        <v>15</v>
      </c>
      <c r="G169" s="366" t="s">
        <v>391</v>
      </c>
      <c r="H169" s="367"/>
      <c r="I169" s="367"/>
      <c r="J169" s="367"/>
      <c r="K169" s="367"/>
      <c r="L169" s="368"/>
    </row>
    <row r="170" spans="1:13" ht="36.75" customHeight="1" thickBot="1" x14ac:dyDescent="0.25">
      <c r="B170" s="67" t="s">
        <v>131</v>
      </c>
      <c r="C170" s="146" t="s">
        <v>105</v>
      </c>
      <c r="D170" s="52" t="s">
        <v>97</v>
      </c>
      <c r="E170" s="42" t="s">
        <v>118</v>
      </c>
      <c r="F170" s="43">
        <f>IF(E170="Completa",10,IF(E170="Incompleta",5,IF(E170="No existe",0,"")))</f>
        <v>10</v>
      </c>
      <c r="G170" s="369" t="s">
        <v>392</v>
      </c>
      <c r="H170" s="370"/>
      <c r="I170" s="370"/>
      <c r="J170" s="370"/>
      <c r="K170" s="370"/>
      <c r="L170" s="371"/>
    </row>
    <row r="171" spans="1:13" ht="15" thickBot="1" x14ac:dyDescent="0.25">
      <c r="D171" s="38"/>
      <c r="G171" s="126"/>
      <c r="H171" s="126"/>
      <c r="I171" s="126"/>
      <c r="J171" s="126"/>
      <c r="K171" s="126"/>
      <c r="L171" s="126"/>
    </row>
    <row r="172" spans="1:13" x14ac:dyDescent="0.2">
      <c r="D172" s="48" t="s">
        <v>98</v>
      </c>
      <c r="E172" s="321">
        <f>IF(SUM(F164:F170)=0,"-",SUM(F164:F170))</f>
        <v>85</v>
      </c>
      <c r="F172" s="322"/>
      <c r="G172" s="127"/>
      <c r="H172" s="127"/>
      <c r="I172" s="127"/>
      <c r="J172" s="127"/>
      <c r="K172" s="127"/>
      <c r="L172" s="127"/>
    </row>
    <row r="173" spans="1:13" ht="15" thickBot="1" x14ac:dyDescent="0.25">
      <c r="D173" s="49" t="s">
        <v>124</v>
      </c>
      <c r="E173" s="324" t="str">
        <f>IF(E172&lt;=74,"Débil",IF(E172&lt;=89,"Moderado",IF(E172&lt;=100,"Fuerte","")))</f>
        <v>Moderado</v>
      </c>
      <c r="F173" s="325"/>
      <c r="G173" s="127"/>
      <c r="H173" s="127"/>
      <c r="I173" s="127"/>
      <c r="J173" s="127"/>
      <c r="K173" s="127"/>
      <c r="L173" s="127"/>
    </row>
    <row r="174" spans="1:13" ht="15" thickBot="1" x14ac:dyDescent="0.25"/>
    <row r="175" spans="1:13" ht="33" customHeight="1" thickBot="1" x14ac:dyDescent="0.25">
      <c r="A175" s="64" t="str">
        <f>+Matriz!E20</f>
        <v>AGRI-SA-RC-001</v>
      </c>
      <c r="B175" s="372" t="str">
        <f>+Matriz!F20</f>
        <v>Apropiarse de manera particular de los elementos y/o activos para las actividades institucionales.</v>
      </c>
      <c r="C175" s="373"/>
      <c r="D175" s="373"/>
      <c r="E175" s="373"/>
      <c r="F175" s="373"/>
      <c r="G175" s="373"/>
      <c r="H175" s="373"/>
      <c r="I175" s="373"/>
      <c r="J175" s="373"/>
      <c r="K175" s="373"/>
      <c r="L175" s="374"/>
      <c r="M175" s="140"/>
    </row>
    <row r="176" spans="1:13" ht="10.5" customHeight="1" thickBot="1" x14ac:dyDescent="0.25"/>
    <row r="177" spans="1:26" ht="16.5" customHeight="1" thickBot="1" x14ac:dyDescent="0.25">
      <c r="B177" s="375" t="s">
        <v>159</v>
      </c>
      <c r="C177" s="376"/>
      <c r="D177" s="377"/>
      <c r="E177" s="332" t="s">
        <v>125</v>
      </c>
      <c r="F177" s="333"/>
      <c r="G177" s="333"/>
      <c r="H177" s="333"/>
      <c r="I177" s="333"/>
      <c r="J177" s="333"/>
      <c r="K177" s="334" t="s">
        <v>332</v>
      </c>
      <c r="L177" s="335"/>
      <c r="M177" s="335"/>
      <c r="N177" s="335"/>
      <c r="O177" s="335"/>
      <c r="P177" s="335"/>
      <c r="Q177" s="335"/>
      <c r="R177" s="336"/>
      <c r="S177" s="334" t="s">
        <v>395</v>
      </c>
      <c r="T177" s="335"/>
      <c r="U177" s="335"/>
      <c r="V177" s="335"/>
      <c r="W177" s="335"/>
      <c r="X177" s="335"/>
      <c r="Y177" s="335"/>
      <c r="Z177" s="336"/>
    </row>
    <row r="178" spans="1:26" ht="102" customHeight="1" thickBot="1" x14ac:dyDescent="0.25">
      <c r="B178" s="378"/>
      <c r="C178" s="379"/>
      <c r="D178" s="380"/>
      <c r="E178" s="337" t="str">
        <f>+Matriz!Q20</f>
        <v>Ejecutar procedimiento: AGRI-SA-PD-008 SALIDA DE ELEMENTOS. 
Puntos de Control: 2,3,6,7 y 8</v>
      </c>
      <c r="F178" s="338"/>
      <c r="G178" s="338"/>
      <c r="H178" s="338"/>
      <c r="I178" s="338"/>
      <c r="J178" s="338"/>
      <c r="K178" s="339" t="str">
        <f>+Matriz!Q21</f>
        <v>Ejecutar el procedimiento AGRI-SA-PD-010 TOMA FÍSICA DE INVENTARIOS 
Puntos de control: 3,6, 7 y 9</v>
      </c>
      <c r="L178" s="340"/>
      <c r="M178" s="340"/>
      <c r="N178" s="340"/>
      <c r="O178" s="340"/>
      <c r="P178" s="340"/>
      <c r="Q178" s="340"/>
      <c r="R178" s="341"/>
      <c r="S178" s="339" t="str">
        <f>+Matriz!Q22</f>
        <v>Sistema de seguridad física y tecnológica para la custodia de los bienes de la entidad. (Contrato de vigilancia).
1. Personal capacitado
2. Cámaras de monitoreo en HD
3. Sistema de comunicación</v>
      </c>
      <c r="T178" s="340"/>
      <c r="U178" s="340"/>
      <c r="V178" s="340"/>
      <c r="W178" s="340"/>
      <c r="X178" s="340"/>
      <c r="Y178" s="340"/>
      <c r="Z178" s="341"/>
    </row>
    <row r="179" spans="1:26" ht="15" x14ac:dyDescent="0.25">
      <c r="B179" s="360" t="s">
        <v>126</v>
      </c>
      <c r="C179" s="362" t="s">
        <v>127</v>
      </c>
      <c r="D179" s="363"/>
      <c r="E179" s="342" t="s">
        <v>121</v>
      </c>
      <c r="F179" s="343"/>
      <c r="G179" s="344" t="s">
        <v>72</v>
      </c>
      <c r="H179" s="345"/>
      <c r="I179" s="345"/>
      <c r="J179" s="346"/>
      <c r="K179" s="350" t="s">
        <v>121</v>
      </c>
      <c r="L179" s="351"/>
      <c r="M179" s="352" t="s">
        <v>72</v>
      </c>
      <c r="N179" s="353"/>
      <c r="O179" s="353"/>
      <c r="P179" s="353"/>
      <c r="Q179" s="353"/>
      <c r="R179" s="354"/>
      <c r="S179" s="350" t="s">
        <v>121</v>
      </c>
      <c r="T179" s="351"/>
      <c r="U179" s="352" t="s">
        <v>72</v>
      </c>
      <c r="V179" s="353"/>
      <c r="W179" s="353"/>
      <c r="X179" s="353"/>
      <c r="Y179" s="353"/>
      <c r="Z179" s="354"/>
    </row>
    <row r="180" spans="1:26" ht="15.75" customHeight="1" thickBot="1" x14ac:dyDescent="0.25">
      <c r="B180" s="361"/>
      <c r="C180" s="364"/>
      <c r="D180" s="365"/>
      <c r="E180" s="62" t="s">
        <v>122</v>
      </c>
      <c r="F180" s="63" t="s">
        <v>123</v>
      </c>
      <c r="G180" s="347"/>
      <c r="H180" s="348"/>
      <c r="I180" s="348"/>
      <c r="J180" s="349"/>
      <c r="K180" s="62" t="s">
        <v>122</v>
      </c>
      <c r="L180" s="63" t="s">
        <v>123</v>
      </c>
      <c r="M180" s="355"/>
      <c r="N180" s="356"/>
      <c r="O180" s="356"/>
      <c r="P180" s="356"/>
      <c r="Q180" s="356"/>
      <c r="R180" s="357"/>
      <c r="S180" s="62" t="s">
        <v>122</v>
      </c>
      <c r="T180" s="63" t="s">
        <v>123</v>
      </c>
      <c r="U180" s="355"/>
      <c r="V180" s="356"/>
      <c r="W180" s="356"/>
      <c r="X180" s="356"/>
      <c r="Y180" s="356"/>
      <c r="Z180" s="357"/>
    </row>
    <row r="181" spans="1:26" ht="30" customHeight="1" x14ac:dyDescent="0.2">
      <c r="B181" s="358" t="s">
        <v>128</v>
      </c>
      <c r="C181" s="145" t="s">
        <v>99</v>
      </c>
      <c r="D181" s="149" t="s">
        <v>88</v>
      </c>
      <c r="E181" s="44" t="s">
        <v>106</v>
      </c>
      <c r="F181" s="131">
        <f>IF(E181="Asignado",15,IF(E181="No asignado",0,""))</f>
        <v>15</v>
      </c>
      <c r="G181" s="329" t="s">
        <v>496</v>
      </c>
      <c r="H181" s="330"/>
      <c r="I181" s="330"/>
      <c r="J181" s="331"/>
      <c r="K181" s="132" t="s">
        <v>106</v>
      </c>
      <c r="L181" s="131">
        <f t="shared" ref="L181" si="9">IF(K181="Asignado",15,IF(K181="No asignado",0,""))</f>
        <v>15</v>
      </c>
      <c r="M181" s="329" t="s">
        <v>496</v>
      </c>
      <c r="N181" s="330"/>
      <c r="O181" s="330"/>
      <c r="P181" s="330"/>
      <c r="Q181" s="330"/>
      <c r="R181" s="331"/>
      <c r="S181" s="132" t="s">
        <v>106</v>
      </c>
      <c r="T181" s="131">
        <f t="shared" ref="T181" si="10">IF(S181="Asignado",15,IF(S181="No asignado",0,""))</f>
        <v>15</v>
      </c>
      <c r="U181" s="329" t="s">
        <v>402</v>
      </c>
      <c r="V181" s="330"/>
      <c r="W181" s="330"/>
      <c r="X181" s="330"/>
      <c r="Y181" s="330"/>
      <c r="Z181" s="331"/>
    </row>
    <row r="182" spans="1:26" ht="30" customHeight="1" x14ac:dyDescent="0.2">
      <c r="B182" s="359"/>
      <c r="C182" s="37" t="s">
        <v>100</v>
      </c>
      <c r="D182" s="51" t="s">
        <v>92</v>
      </c>
      <c r="E182" s="39" t="s">
        <v>108</v>
      </c>
      <c r="F182" s="133">
        <f>IF(E182="Adecuado",15,IF(E182="Inadecuado",0,""))</f>
        <v>15</v>
      </c>
      <c r="G182" s="326" t="s">
        <v>497</v>
      </c>
      <c r="H182" s="327"/>
      <c r="I182" s="327"/>
      <c r="J182" s="328"/>
      <c r="K182" s="134" t="s">
        <v>108</v>
      </c>
      <c r="L182" s="133">
        <f t="shared" ref="L182" si="11">IF(K182="Adecuado",15,IF(K182="Inadecuado",0,""))</f>
        <v>15</v>
      </c>
      <c r="M182" s="326" t="s">
        <v>497</v>
      </c>
      <c r="N182" s="327"/>
      <c r="O182" s="327"/>
      <c r="P182" s="327"/>
      <c r="Q182" s="327"/>
      <c r="R182" s="328"/>
      <c r="S182" s="134" t="s">
        <v>108</v>
      </c>
      <c r="T182" s="133">
        <f t="shared" ref="T182" si="12">IF(S182="Adecuado",15,IF(S182="Inadecuado",0,""))</f>
        <v>15</v>
      </c>
      <c r="U182" s="326" t="s">
        <v>402</v>
      </c>
      <c r="V182" s="327"/>
      <c r="W182" s="327"/>
      <c r="X182" s="327"/>
      <c r="Y182" s="327"/>
      <c r="Z182" s="328"/>
    </row>
    <row r="183" spans="1:26" ht="30" customHeight="1" x14ac:dyDescent="0.2">
      <c r="B183" s="147" t="s">
        <v>129</v>
      </c>
      <c r="C183" s="37" t="s">
        <v>101</v>
      </c>
      <c r="D183" s="51" t="s">
        <v>93</v>
      </c>
      <c r="E183" s="39" t="s">
        <v>110</v>
      </c>
      <c r="F183" s="133">
        <f>IF(E183="Oportuna",15,IF(E183="Inoportuna",0,""))</f>
        <v>15</v>
      </c>
      <c r="G183" s="326" t="s">
        <v>498</v>
      </c>
      <c r="H183" s="327"/>
      <c r="I183" s="327"/>
      <c r="J183" s="328"/>
      <c r="K183" s="134" t="s">
        <v>110</v>
      </c>
      <c r="L183" s="133">
        <f t="shared" ref="L183" si="13">IF(K183="Oportuna",15,IF(K183="Inoportuna",0,""))</f>
        <v>15</v>
      </c>
      <c r="M183" s="326" t="s">
        <v>399</v>
      </c>
      <c r="N183" s="327"/>
      <c r="O183" s="327"/>
      <c r="P183" s="327"/>
      <c r="Q183" s="327"/>
      <c r="R183" s="328"/>
      <c r="S183" s="134" t="s">
        <v>110</v>
      </c>
      <c r="T183" s="133">
        <f t="shared" ref="T183" si="14">IF(S183="Oportuna",15,IF(S183="Inoportuna",0,""))</f>
        <v>15</v>
      </c>
      <c r="U183" s="326" t="s">
        <v>499</v>
      </c>
      <c r="V183" s="327"/>
      <c r="W183" s="327"/>
      <c r="X183" s="327"/>
      <c r="Y183" s="327"/>
      <c r="Z183" s="328"/>
    </row>
    <row r="184" spans="1:26" ht="45" customHeight="1" x14ac:dyDescent="0.2">
      <c r="B184" s="147" t="s">
        <v>130</v>
      </c>
      <c r="C184" s="37" t="s">
        <v>102</v>
      </c>
      <c r="D184" s="51" t="s">
        <v>94</v>
      </c>
      <c r="E184" s="41" t="s">
        <v>112</v>
      </c>
      <c r="F184" s="133">
        <f>IF(E184="Prevenir o detectar",15,IF(E184="No es control",0,""))</f>
        <v>15</v>
      </c>
      <c r="G184" s="326" t="s">
        <v>500</v>
      </c>
      <c r="H184" s="327"/>
      <c r="I184" s="327"/>
      <c r="J184" s="328"/>
      <c r="K184" s="135" t="s">
        <v>112</v>
      </c>
      <c r="L184" s="133">
        <f t="shared" ref="L184" si="15">IF(K184="Prevenir o detectar",15,IF(K184="No es control",0,""))</f>
        <v>15</v>
      </c>
      <c r="M184" s="326" t="s">
        <v>501</v>
      </c>
      <c r="N184" s="327"/>
      <c r="O184" s="327"/>
      <c r="P184" s="327"/>
      <c r="Q184" s="327"/>
      <c r="R184" s="328"/>
      <c r="S184" s="135" t="s">
        <v>113</v>
      </c>
      <c r="T184" s="133">
        <f t="shared" ref="T184" si="16">IF(S184="Prevenir o detectar",15,IF(S184="No es control",0,""))</f>
        <v>0</v>
      </c>
      <c r="U184" s="326" t="s">
        <v>403</v>
      </c>
      <c r="V184" s="327"/>
      <c r="W184" s="327"/>
      <c r="X184" s="327"/>
      <c r="Y184" s="327"/>
      <c r="Z184" s="328"/>
    </row>
    <row r="185" spans="1:26" ht="30" customHeight="1" x14ac:dyDescent="0.2">
      <c r="B185" s="148" t="s">
        <v>132</v>
      </c>
      <c r="C185" s="37" t="s">
        <v>103</v>
      </c>
      <c r="D185" s="51" t="s">
        <v>95</v>
      </c>
      <c r="E185" s="39" t="s">
        <v>114</v>
      </c>
      <c r="F185" s="133">
        <f>IF(E185="Confiable",15,IF(E185="No confiable",0,""))</f>
        <v>15</v>
      </c>
      <c r="G185" s="326" t="s">
        <v>397</v>
      </c>
      <c r="H185" s="327"/>
      <c r="I185" s="327"/>
      <c r="J185" s="328"/>
      <c r="K185" s="134" t="s">
        <v>114</v>
      </c>
      <c r="L185" s="133">
        <f t="shared" ref="L185" si="17">IF(K185="Confiable",15,IF(K185="No confiable",0,""))</f>
        <v>15</v>
      </c>
      <c r="M185" s="326" t="s">
        <v>400</v>
      </c>
      <c r="N185" s="327"/>
      <c r="O185" s="327"/>
      <c r="P185" s="327"/>
      <c r="Q185" s="327"/>
      <c r="R185" s="328"/>
      <c r="S185" s="134" t="s">
        <v>114</v>
      </c>
      <c r="T185" s="133">
        <f t="shared" ref="T185" si="18">IF(S185="Confiable",15,IF(S185="No confiable",0,""))</f>
        <v>15</v>
      </c>
      <c r="U185" s="326" t="s">
        <v>404</v>
      </c>
      <c r="V185" s="327"/>
      <c r="W185" s="327"/>
      <c r="X185" s="327"/>
      <c r="Y185" s="327"/>
      <c r="Z185" s="328"/>
    </row>
    <row r="186" spans="1:26" ht="45" customHeight="1" x14ac:dyDescent="0.2">
      <c r="B186" s="148" t="s">
        <v>133</v>
      </c>
      <c r="C186" s="37" t="s">
        <v>104</v>
      </c>
      <c r="D186" s="51" t="s">
        <v>96</v>
      </c>
      <c r="E186" s="41" t="s">
        <v>116</v>
      </c>
      <c r="F186" s="133">
        <f>IF(E186="Se investigan y resuelven oportunamente",15,IF(E186="No se investigan y resuelven oportunamente",0,""))</f>
        <v>15</v>
      </c>
      <c r="G186" s="326" t="s">
        <v>502</v>
      </c>
      <c r="H186" s="327"/>
      <c r="I186" s="327"/>
      <c r="J186" s="328"/>
      <c r="K186" s="135" t="s">
        <v>116</v>
      </c>
      <c r="L186" s="133">
        <f t="shared" ref="L186" si="19">IF(K186="Se investigan y resuelven oportunamente",15,IF(K186="No se investigan y resuelven oportunamente",0,""))</f>
        <v>15</v>
      </c>
      <c r="M186" s="326" t="s">
        <v>503</v>
      </c>
      <c r="N186" s="327"/>
      <c r="O186" s="327"/>
      <c r="P186" s="327"/>
      <c r="Q186" s="327"/>
      <c r="R186" s="328"/>
      <c r="S186" s="135" t="s">
        <v>116</v>
      </c>
      <c r="T186" s="133">
        <f t="shared" ref="T186" si="20">IF(S186="Se investigan y resuelven oportunamente",15,IF(S186="No se investigan y resuelven oportunamente",0,""))</f>
        <v>15</v>
      </c>
      <c r="U186" s="326" t="s">
        <v>504</v>
      </c>
      <c r="V186" s="327"/>
      <c r="W186" s="327"/>
      <c r="X186" s="327"/>
      <c r="Y186" s="327"/>
      <c r="Z186" s="328"/>
    </row>
    <row r="187" spans="1:26" ht="30" customHeight="1" thickBot="1" x14ac:dyDescent="0.25">
      <c r="B187" s="67" t="s">
        <v>131</v>
      </c>
      <c r="C187" s="146" t="s">
        <v>105</v>
      </c>
      <c r="D187" s="52" t="s">
        <v>97</v>
      </c>
      <c r="E187" s="42" t="s">
        <v>118</v>
      </c>
      <c r="F187" s="136">
        <f>IF(E187="Completa",10,IF(E187="Incompleta",5,IF(E187="No existe",0,"")))</f>
        <v>10</v>
      </c>
      <c r="G187" s="318" t="s">
        <v>398</v>
      </c>
      <c r="H187" s="319"/>
      <c r="I187" s="319"/>
      <c r="J187" s="320"/>
      <c r="K187" s="137" t="s">
        <v>118</v>
      </c>
      <c r="L187" s="136">
        <f t="shared" ref="L187" si="21">IF(K187="Completa",10,IF(K187="Incompleta",5,IF(K187="No existe",0,"")))</f>
        <v>10</v>
      </c>
      <c r="M187" s="318" t="s">
        <v>401</v>
      </c>
      <c r="N187" s="319"/>
      <c r="O187" s="319"/>
      <c r="P187" s="319"/>
      <c r="Q187" s="319"/>
      <c r="R187" s="320"/>
      <c r="S187" s="137" t="s">
        <v>118</v>
      </c>
      <c r="T187" s="136">
        <f t="shared" ref="T187" si="22">IF(S187="Completa",10,IF(S187="Incompleta",5,IF(S187="No existe",0,"")))</f>
        <v>10</v>
      </c>
      <c r="U187" s="318" t="s">
        <v>505</v>
      </c>
      <c r="V187" s="319"/>
      <c r="W187" s="319"/>
      <c r="X187" s="319"/>
      <c r="Y187" s="319"/>
      <c r="Z187" s="320"/>
    </row>
    <row r="188" spans="1:26" ht="7.5" customHeight="1" thickBot="1" x14ac:dyDescent="0.25">
      <c r="D188" s="38"/>
      <c r="J188" s="126"/>
      <c r="K188" s="138"/>
      <c r="L188" s="139"/>
      <c r="M188" s="126"/>
      <c r="S188" s="138"/>
      <c r="T188" s="139"/>
      <c r="U188" s="126"/>
    </row>
    <row r="189" spans="1:26" x14ac:dyDescent="0.2">
      <c r="D189" s="48" t="s">
        <v>98</v>
      </c>
      <c r="E189" s="321">
        <f>IF(SUM(F181:F187)=0,"-",SUM(F181:F187))</f>
        <v>100</v>
      </c>
      <c r="F189" s="322"/>
      <c r="G189" s="323"/>
      <c r="J189" s="127"/>
      <c r="K189" s="321">
        <f t="shared" ref="K189" si="23">IF(SUM(L181:L187)=0,"-",SUM(L181:L187))</f>
        <v>100</v>
      </c>
      <c r="L189" s="322"/>
      <c r="M189" s="127"/>
      <c r="S189" s="321">
        <f t="shared" ref="S189" si="24">IF(SUM(T181:T187)=0,"-",SUM(T181:T187))</f>
        <v>85</v>
      </c>
      <c r="T189" s="322"/>
      <c r="U189" s="127"/>
    </row>
    <row r="190" spans="1:26" ht="15.75" customHeight="1" thickBot="1" x14ac:dyDescent="0.25">
      <c r="D190" s="49" t="s">
        <v>124</v>
      </c>
      <c r="E190" s="324" t="str">
        <f>IF(E189&lt;=74,"Débil",IF(E189&lt;=89,"Moderado",IF(E189&lt;=100,"Fuerte","")))</f>
        <v>Fuerte</v>
      </c>
      <c r="F190" s="325"/>
      <c r="G190" s="323"/>
      <c r="J190" s="127"/>
      <c r="K190" s="324" t="str">
        <f t="shared" ref="K190" si="25">IF(K189&lt;=74,"Débil",IF(K189&lt;=89,"Moderado",IF(K189&lt;=100,"Fuerte","")))</f>
        <v>Fuerte</v>
      </c>
      <c r="L190" s="325"/>
      <c r="M190" s="127"/>
      <c r="S190" s="324" t="str">
        <f t="shared" ref="S190" si="26">IF(S189&lt;=74,"Débil",IF(S189&lt;=89,"Moderado",IF(S189&lt;=100,"Fuerte","")))</f>
        <v>Moderado</v>
      </c>
      <c r="T190" s="325"/>
      <c r="U190" s="127"/>
    </row>
    <row r="191" spans="1:26" ht="15" thickBot="1" x14ac:dyDescent="0.25"/>
    <row r="192" spans="1:26" ht="33" customHeight="1" thickBot="1" x14ac:dyDescent="0.25">
      <c r="A192" s="64" t="str">
        <f>+Matriz!E25</f>
        <v>AGRI-GD-RC-001</v>
      </c>
      <c r="B192" s="372" t="str">
        <f>+Matriz!F25</f>
        <v xml:space="preserve">Manipulación de la información para beneficio de un tercero </v>
      </c>
      <c r="C192" s="373"/>
      <c r="D192" s="373"/>
      <c r="E192" s="373"/>
      <c r="F192" s="373"/>
      <c r="G192" s="373"/>
      <c r="H192" s="373"/>
      <c r="I192" s="373"/>
      <c r="J192" s="373"/>
      <c r="K192" s="373"/>
      <c r="L192" s="374"/>
      <c r="M192" s="140"/>
    </row>
    <row r="193" spans="2:18" ht="10.5" customHeight="1" thickBot="1" x14ac:dyDescent="0.25"/>
    <row r="194" spans="2:18" ht="16.5" customHeight="1" thickBot="1" x14ac:dyDescent="0.25">
      <c r="B194" s="375" t="s">
        <v>159</v>
      </c>
      <c r="C194" s="376"/>
      <c r="D194" s="377"/>
      <c r="E194" s="332" t="s">
        <v>125</v>
      </c>
      <c r="F194" s="333"/>
      <c r="G194" s="333"/>
      <c r="H194" s="333"/>
      <c r="I194" s="333"/>
      <c r="J194" s="333"/>
      <c r="K194" s="334" t="s">
        <v>332</v>
      </c>
      <c r="L194" s="335"/>
      <c r="M194" s="335"/>
      <c r="N194" s="335"/>
      <c r="O194" s="335"/>
      <c r="P194" s="335"/>
      <c r="Q194" s="335"/>
      <c r="R194" s="336"/>
    </row>
    <row r="195" spans="2:18" ht="102" customHeight="1" thickBot="1" x14ac:dyDescent="0.25">
      <c r="B195" s="378"/>
      <c r="C195" s="379"/>
      <c r="D195" s="380"/>
      <c r="E195" s="337" t="str">
        <f>+Matriz!Q25</f>
        <v xml:space="preserve">Control al préstamo y consulta de los documentos físicos </v>
      </c>
      <c r="F195" s="338"/>
      <c r="G195" s="338"/>
      <c r="H195" s="338"/>
      <c r="I195" s="338"/>
      <c r="J195" s="338"/>
      <c r="K195" s="339" t="str">
        <f>+Matriz!Q26</f>
        <v xml:space="preserve">Entrega de documentos digitales a través de correo electrónico al solicitante </v>
      </c>
      <c r="L195" s="340"/>
      <c r="M195" s="340"/>
      <c r="N195" s="340"/>
      <c r="O195" s="340"/>
      <c r="P195" s="340"/>
      <c r="Q195" s="340"/>
      <c r="R195" s="341"/>
    </row>
    <row r="196" spans="2:18" ht="15" x14ac:dyDescent="0.25">
      <c r="B196" s="360" t="s">
        <v>126</v>
      </c>
      <c r="C196" s="362" t="s">
        <v>127</v>
      </c>
      <c r="D196" s="363"/>
      <c r="E196" s="342" t="s">
        <v>121</v>
      </c>
      <c r="F196" s="343"/>
      <c r="G196" s="344" t="s">
        <v>72</v>
      </c>
      <c r="H196" s="345"/>
      <c r="I196" s="345"/>
      <c r="J196" s="346"/>
      <c r="K196" s="350" t="s">
        <v>121</v>
      </c>
      <c r="L196" s="351"/>
      <c r="M196" s="352" t="s">
        <v>72</v>
      </c>
      <c r="N196" s="353"/>
      <c r="O196" s="353"/>
      <c r="P196" s="353"/>
      <c r="Q196" s="353"/>
      <c r="R196" s="354"/>
    </row>
    <row r="197" spans="2:18" ht="15.75" customHeight="1" thickBot="1" x14ac:dyDescent="0.25">
      <c r="B197" s="361"/>
      <c r="C197" s="364"/>
      <c r="D197" s="365"/>
      <c r="E197" s="62" t="s">
        <v>122</v>
      </c>
      <c r="F197" s="63" t="s">
        <v>123</v>
      </c>
      <c r="G197" s="347"/>
      <c r="H197" s="348"/>
      <c r="I197" s="348"/>
      <c r="J197" s="349"/>
      <c r="K197" s="62" t="s">
        <v>122</v>
      </c>
      <c r="L197" s="63" t="s">
        <v>123</v>
      </c>
      <c r="M197" s="355"/>
      <c r="N197" s="356"/>
      <c r="O197" s="356"/>
      <c r="P197" s="356"/>
      <c r="Q197" s="356"/>
      <c r="R197" s="357"/>
    </row>
    <row r="198" spans="2:18" ht="48" customHeight="1" x14ac:dyDescent="0.2">
      <c r="B198" s="358" t="s">
        <v>128</v>
      </c>
      <c r="C198" s="145" t="s">
        <v>99</v>
      </c>
      <c r="D198" s="149" t="s">
        <v>88</v>
      </c>
      <c r="E198" s="44" t="s">
        <v>106</v>
      </c>
      <c r="F198" s="131">
        <f>IF(E198="Asignado",15,IF(E198="No asignado",0,""))</f>
        <v>15</v>
      </c>
      <c r="G198" s="329" t="s">
        <v>411</v>
      </c>
      <c r="H198" s="330"/>
      <c r="I198" s="330"/>
      <c r="J198" s="331"/>
      <c r="K198" s="132" t="s">
        <v>106</v>
      </c>
      <c r="L198" s="131">
        <f t="shared" ref="L198" si="27">IF(K198="Asignado",15,IF(K198="No asignado",0,""))</f>
        <v>15</v>
      </c>
      <c r="M198" s="329" t="s">
        <v>411</v>
      </c>
      <c r="N198" s="330"/>
      <c r="O198" s="330"/>
      <c r="P198" s="330"/>
      <c r="Q198" s="330"/>
      <c r="R198" s="331"/>
    </row>
    <row r="199" spans="2:18" ht="30" customHeight="1" x14ac:dyDescent="0.2">
      <c r="B199" s="359"/>
      <c r="C199" s="37" t="s">
        <v>100</v>
      </c>
      <c r="D199" s="51" t="s">
        <v>92</v>
      </c>
      <c r="E199" s="39" t="s">
        <v>108</v>
      </c>
      <c r="F199" s="133">
        <f>IF(E199="Adecuado",15,IF(E199="Inadecuado",0,""))</f>
        <v>15</v>
      </c>
      <c r="G199" s="326" t="s">
        <v>412</v>
      </c>
      <c r="H199" s="327"/>
      <c r="I199" s="327"/>
      <c r="J199" s="328"/>
      <c r="K199" s="134" t="s">
        <v>108</v>
      </c>
      <c r="L199" s="133">
        <f t="shared" ref="L199" si="28">IF(K199="Adecuado",15,IF(K199="Inadecuado",0,""))</f>
        <v>15</v>
      </c>
      <c r="M199" s="326" t="s">
        <v>417</v>
      </c>
      <c r="N199" s="327"/>
      <c r="O199" s="327"/>
      <c r="P199" s="327"/>
      <c r="Q199" s="327"/>
      <c r="R199" s="328"/>
    </row>
    <row r="200" spans="2:18" ht="30" customHeight="1" x14ac:dyDescent="0.2">
      <c r="B200" s="147" t="s">
        <v>129</v>
      </c>
      <c r="C200" s="37" t="s">
        <v>101</v>
      </c>
      <c r="D200" s="51" t="s">
        <v>93</v>
      </c>
      <c r="E200" s="39" t="s">
        <v>110</v>
      </c>
      <c r="F200" s="133">
        <f>IF(E200="Oportuna",15,IF(E200="Inoportuna",0,""))</f>
        <v>15</v>
      </c>
      <c r="G200" s="326" t="s">
        <v>413</v>
      </c>
      <c r="H200" s="327"/>
      <c r="I200" s="327"/>
      <c r="J200" s="328"/>
      <c r="K200" s="134" t="s">
        <v>110</v>
      </c>
      <c r="L200" s="133">
        <f t="shared" ref="L200" si="29">IF(K200="Oportuna",15,IF(K200="Inoportuna",0,""))</f>
        <v>15</v>
      </c>
      <c r="M200" s="326" t="s">
        <v>413</v>
      </c>
      <c r="N200" s="327"/>
      <c r="O200" s="327"/>
      <c r="P200" s="327"/>
      <c r="Q200" s="327"/>
      <c r="R200" s="328"/>
    </row>
    <row r="201" spans="2:18" ht="45" customHeight="1" x14ac:dyDescent="0.2">
      <c r="B201" s="147" t="s">
        <v>130</v>
      </c>
      <c r="C201" s="37" t="s">
        <v>102</v>
      </c>
      <c r="D201" s="51" t="s">
        <v>94</v>
      </c>
      <c r="E201" s="41" t="s">
        <v>112</v>
      </c>
      <c r="F201" s="133">
        <f>IF(E201="Prevenir o detectar",15,IF(E201="No es control",0,""))</f>
        <v>15</v>
      </c>
      <c r="G201" s="326" t="s">
        <v>414</v>
      </c>
      <c r="H201" s="327"/>
      <c r="I201" s="327"/>
      <c r="J201" s="328"/>
      <c r="K201" s="135" t="s">
        <v>112</v>
      </c>
      <c r="L201" s="133">
        <f t="shared" ref="L201" si="30">IF(K201="Prevenir o detectar",15,IF(K201="No es control",0,""))</f>
        <v>15</v>
      </c>
      <c r="M201" s="326" t="s">
        <v>414</v>
      </c>
      <c r="N201" s="327"/>
      <c r="O201" s="327"/>
      <c r="P201" s="327"/>
      <c r="Q201" s="327"/>
      <c r="R201" s="328"/>
    </row>
    <row r="202" spans="2:18" ht="30" customHeight="1" x14ac:dyDescent="0.2">
      <c r="B202" s="148" t="s">
        <v>132</v>
      </c>
      <c r="C202" s="37" t="s">
        <v>103</v>
      </c>
      <c r="D202" s="51" t="s">
        <v>95</v>
      </c>
      <c r="E202" s="39" t="s">
        <v>114</v>
      </c>
      <c r="F202" s="133">
        <f>IF(E202="Confiable",15,IF(E202="No confiable",0,""))</f>
        <v>15</v>
      </c>
      <c r="G202" s="326" t="s">
        <v>415</v>
      </c>
      <c r="H202" s="327"/>
      <c r="I202" s="327"/>
      <c r="J202" s="328"/>
      <c r="K202" s="134" t="s">
        <v>114</v>
      </c>
      <c r="L202" s="133">
        <f t="shared" ref="L202" si="31">IF(K202="Confiable",15,IF(K202="No confiable",0,""))</f>
        <v>15</v>
      </c>
      <c r="M202" s="326" t="s">
        <v>418</v>
      </c>
      <c r="N202" s="327"/>
      <c r="O202" s="327"/>
      <c r="P202" s="327"/>
      <c r="Q202" s="327"/>
      <c r="R202" s="328"/>
    </row>
    <row r="203" spans="2:18" ht="45" customHeight="1" x14ac:dyDescent="0.2">
      <c r="B203" s="148" t="s">
        <v>133</v>
      </c>
      <c r="C203" s="37" t="s">
        <v>104</v>
      </c>
      <c r="D203" s="51" t="s">
        <v>96</v>
      </c>
      <c r="E203" s="41" t="s">
        <v>117</v>
      </c>
      <c r="F203" s="133">
        <f>IF(E203="Se investigan y resuelven oportunamente",15,IF(E203="No se investigan y resuelven oportunamente",0,""))</f>
        <v>0</v>
      </c>
      <c r="G203" s="326" t="s">
        <v>416</v>
      </c>
      <c r="H203" s="327"/>
      <c r="I203" s="327"/>
      <c r="J203" s="328"/>
      <c r="K203" s="135" t="s">
        <v>116</v>
      </c>
      <c r="L203" s="133">
        <f t="shared" ref="L203" si="32">IF(K203="Se investigan y resuelven oportunamente",15,IF(K203="No se investigan y resuelven oportunamente",0,""))</f>
        <v>15</v>
      </c>
      <c r="M203" s="326" t="s">
        <v>419</v>
      </c>
      <c r="N203" s="327"/>
      <c r="O203" s="327"/>
      <c r="P203" s="327"/>
      <c r="Q203" s="327"/>
      <c r="R203" s="328"/>
    </row>
    <row r="204" spans="2:18" ht="30" customHeight="1" thickBot="1" x14ac:dyDescent="0.25">
      <c r="B204" s="67" t="s">
        <v>131</v>
      </c>
      <c r="C204" s="146" t="s">
        <v>105</v>
      </c>
      <c r="D204" s="52" t="s">
        <v>97</v>
      </c>
      <c r="E204" s="42" t="s">
        <v>118</v>
      </c>
      <c r="F204" s="136">
        <f>IF(E204="Completa",10,IF(E204="Incompleta",5,IF(E204="No existe",0,"")))</f>
        <v>10</v>
      </c>
      <c r="G204" s="318" t="s">
        <v>506</v>
      </c>
      <c r="H204" s="319"/>
      <c r="I204" s="319"/>
      <c r="J204" s="320"/>
      <c r="K204" s="137" t="s">
        <v>118</v>
      </c>
      <c r="L204" s="136">
        <f t="shared" ref="L204" si="33">IF(K204="Completa",10,IF(K204="Incompleta",5,IF(K204="No existe",0,"")))</f>
        <v>10</v>
      </c>
      <c r="M204" s="318" t="s">
        <v>420</v>
      </c>
      <c r="N204" s="319"/>
      <c r="O204" s="319"/>
      <c r="P204" s="319"/>
      <c r="Q204" s="319"/>
      <c r="R204" s="320"/>
    </row>
    <row r="205" spans="2:18" ht="7.5" customHeight="1" thickBot="1" x14ac:dyDescent="0.25">
      <c r="D205" s="38"/>
      <c r="J205" s="126"/>
      <c r="K205" s="138"/>
      <c r="L205" s="139"/>
      <c r="M205" s="126"/>
    </row>
    <row r="206" spans="2:18" x14ac:dyDescent="0.2">
      <c r="D206" s="48" t="s">
        <v>98</v>
      </c>
      <c r="E206" s="321">
        <f>IF(SUM(F198:F204)=0,"-",SUM(F198:F204))</f>
        <v>85</v>
      </c>
      <c r="F206" s="322"/>
      <c r="G206" s="323"/>
      <c r="J206" s="127"/>
      <c r="K206" s="321">
        <f t="shared" ref="K206" si="34">IF(SUM(L198:L204)=0,"-",SUM(L198:L204))</f>
        <v>100</v>
      </c>
      <c r="L206" s="322"/>
      <c r="M206" s="127"/>
    </row>
    <row r="207" spans="2:18" ht="15.75" customHeight="1" thickBot="1" x14ac:dyDescent="0.25">
      <c r="D207" s="49" t="s">
        <v>124</v>
      </c>
      <c r="E207" s="324" t="str">
        <f>IF(E206&lt;=74,"Débil",IF(E206&lt;=89,"Moderado",IF(E206&lt;=100,"Fuerte","")))</f>
        <v>Moderado</v>
      </c>
      <c r="F207" s="325"/>
      <c r="G207" s="323"/>
      <c r="J207" s="127"/>
      <c r="K207" s="324" t="str">
        <f t="shared" ref="K207" si="35">IF(K206&lt;=74,"Débil",IF(K206&lt;=89,"Moderado",IF(K206&lt;=100,"Fuerte","")))</f>
        <v>Fuerte</v>
      </c>
      <c r="L207" s="325"/>
      <c r="M207" s="127"/>
    </row>
    <row r="208" spans="2:18" ht="15" thickBot="1" x14ac:dyDescent="0.25"/>
    <row r="209" spans="1:12" ht="30" customHeight="1" thickBot="1" x14ac:dyDescent="0.25">
      <c r="A209" s="64" t="str">
        <f>+Matriz!E28</f>
        <v>AGFF-RC-001</v>
      </c>
      <c r="B209" s="393" t="str">
        <f>+Matriz!F28</f>
        <v xml:space="preserve"> Posibilidad de recibir o solicitar cualquier dádiva o beneficio a nombre propio o de terceros, por destinar recursos de la entidad; impactando de forma negativa los intereses del Canal.</v>
      </c>
      <c r="C209" s="394"/>
      <c r="D209" s="394"/>
      <c r="E209" s="394"/>
      <c r="F209" s="394"/>
      <c r="G209" s="394"/>
      <c r="H209" s="394"/>
      <c r="I209" s="394"/>
      <c r="J209" s="394"/>
      <c r="K209" s="394"/>
      <c r="L209" s="395"/>
    </row>
    <row r="210" spans="1:12" ht="15" thickBot="1" x14ac:dyDescent="0.25"/>
    <row r="211" spans="1:12" ht="15.75" customHeight="1" x14ac:dyDescent="0.2">
      <c r="B211" s="375" t="s">
        <v>159</v>
      </c>
      <c r="C211" s="376"/>
      <c r="D211" s="376"/>
      <c r="E211" s="352" t="s">
        <v>125</v>
      </c>
      <c r="F211" s="353"/>
      <c r="G211" s="353"/>
      <c r="H211" s="353"/>
      <c r="I211" s="353"/>
      <c r="J211" s="353"/>
      <c r="K211" s="353"/>
      <c r="L211" s="354"/>
    </row>
    <row r="212" spans="1:12" ht="143.25" customHeight="1" thickBot="1" x14ac:dyDescent="0.25">
      <c r="B212" s="378"/>
      <c r="C212" s="379"/>
      <c r="D212" s="379"/>
      <c r="E212" s="396" t="str">
        <f>+Matriz!Q28</f>
        <v>Aplicar procedimiento: AGFF-PD-010 LIQUIDACIÓN ÓRDENES DE PAGO 
Puntos de control: 11, 12.</v>
      </c>
      <c r="F212" s="397"/>
      <c r="G212" s="397"/>
      <c r="H212" s="397"/>
      <c r="I212" s="397"/>
      <c r="J212" s="397"/>
      <c r="K212" s="397"/>
      <c r="L212" s="398"/>
    </row>
    <row r="213" spans="1:12" ht="15" x14ac:dyDescent="0.25">
      <c r="B213" s="360" t="s">
        <v>126</v>
      </c>
      <c r="C213" s="362" t="s">
        <v>127</v>
      </c>
      <c r="D213" s="363"/>
      <c r="E213" s="350" t="s">
        <v>121</v>
      </c>
      <c r="F213" s="351"/>
      <c r="G213" s="381" t="s">
        <v>72</v>
      </c>
      <c r="H213" s="382"/>
      <c r="I213" s="382"/>
      <c r="J213" s="382"/>
      <c r="K213" s="382"/>
      <c r="L213" s="383"/>
    </row>
    <row r="214" spans="1:12" ht="15" thickBot="1" x14ac:dyDescent="0.25">
      <c r="B214" s="361"/>
      <c r="C214" s="364"/>
      <c r="D214" s="365"/>
      <c r="E214" s="62" t="s">
        <v>122</v>
      </c>
      <c r="F214" s="63" t="s">
        <v>123</v>
      </c>
      <c r="G214" s="384"/>
      <c r="H214" s="385"/>
      <c r="I214" s="385"/>
      <c r="J214" s="385"/>
      <c r="K214" s="385"/>
      <c r="L214" s="386"/>
    </row>
    <row r="215" spans="1:12" ht="49.5" customHeight="1" x14ac:dyDescent="0.2">
      <c r="B215" s="358" t="s">
        <v>128</v>
      </c>
      <c r="C215" s="145" t="s">
        <v>99</v>
      </c>
      <c r="D215" s="149" t="s">
        <v>88</v>
      </c>
      <c r="E215" s="44" t="s">
        <v>106</v>
      </c>
      <c r="F215" s="45">
        <f>IF(E215="Asignado",15,IF(E215="No asignado",0,""))</f>
        <v>15</v>
      </c>
      <c r="G215" s="387" t="s">
        <v>431</v>
      </c>
      <c r="H215" s="388"/>
      <c r="I215" s="388"/>
      <c r="J215" s="388"/>
      <c r="K215" s="388"/>
      <c r="L215" s="389"/>
    </row>
    <row r="216" spans="1:12" ht="30.75" customHeight="1" x14ac:dyDescent="0.2">
      <c r="B216" s="359"/>
      <c r="C216" s="37" t="s">
        <v>100</v>
      </c>
      <c r="D216" s="51" t="s">
        <v>92</v>
      </c>
      <c r="E216" s="39" t="s">
        <v>108</v>
      </c>
      <c r="F216" s="40">
        <f>IF(E216="Adecuado",15,IF(E216="Inadecuado",0,""))</f>
        <v>15</v>
      </c>
      <c r="G216" s="390" t="s">
        <v>432</v>
      </c>
      <c r="H216" s="391"/>
      <c r="I216" s="391"/>
      <c r="J216" s="391"/>
      <c r="K216" s="391"/>
      <c r="L216" s="392"/>
    </row>
    <row r="217" spans="1:12" ht="47.25" customHeight="1" x14ac:dyDescent="0.2">
      <c r="B217" s="147" t="s">
        <v>129</v>
      </c>
      <c r="C217" s="37" t="s">
        <v>101</v>
      </c>
      <c r="D217" s="51" t="s">
        <v>93</v>
      </c>
      <c r="E217" s="39" t="s">
        <v>110</v>
      </c>
      <c r="F217" s="40">
        <f>IF(E217="Oportuna",15,IF(E217="Inoportuna",0,""))</f>
        <v>15</v>
      </c>
      <c r="G217" s="390" t="s">
        <v>507</v>
      </c>
      <c r="H217" s="391"/>
      <c r="I217" s="391"/>
      <c r="J217" s="391"/>
      <c r="K217" s="391"/>
      <c r="L217" s="392"/>
    </row>
    <row r="218" spans="1:12" ht="68.25" customHeight="1" x14ac:dyDescent="0.2">
      <c r="B218" s="147" t="s">
        <v>130</v>
      </c>
      <c r="C218" s="37" t="s">
        <v>102</v>
      </c>
      <c r="D218" s="51" t="s">
        <v>94</v>
      </c>
      <c r="E218" s="41" t="s">
        <v>112</v>
      </c>
      <c r="F218" s="40">
        <f>IF(E218="Prevenir o detectar",15,IF(E218="No es control",0,""))</f>
        <v>15</v>
      </c>
      <c r="G218" s="390" t="s">
        <v>508</v>
      </c>
      <c r="H218" s="391"/>
      <c r="I218" s="391"/>
      <c r="J218" s="391"/>
      <c r="K218" s="391"/>
      <c r="L218" s="392"/>
    </row>
    <row r="219" spans="1:12" ht="45" customHeight="1" x14ac:dyDescent="0.2">
      <c r="B219" s="148" t="s">
        <v>132</v>
      </c>
      <c r="C219" s="37" t="s">
        <v>103</v>
      </c>
      <c r="D219" s="51" t="s">
        <v>95</v>
      </c>
      <c r="E219" s="39" t="s">
        <v>114</v>
      </c>
      <c r="F219" s="40">
        <f>IF(E219="Confiable",15,IF(E219="No confiable",0,""))</f>
        <v>15</v>
      </c>
      <c r="G219" s="366" t="s">
        <v>433</v>
      </c>
      <c r="H219" s="367"/>
      <c r="I219" s="367"/>
      <c r="J219" s="367"/>
      <c r="K219" s="367"/>
      <c r="L219" s="368"/>
    </row>
    <row r="220" spans="1:12" ht="45" customHeight="1" x14ac:dyDescent="0.2">
      <c r="B220" s="148" t="s">
        <v>133</v>
      </c>
      <c r="C220" s="37" t="s">
        <v>104</v>
      </c>
      <c r="D220" s="51" t="s">
        <v>96</v>
      </c>
      <c r="E220" s="41" t="s">
        <v>116</v>
      </c>
      <c r="F220" s="40">
        <f>IF(E220="Se investigan y resuelven oportunamente",15,IF(E220="No se investigan y resuelven oportunamente",0,""))</f>
        <v>15</v>
      </c>
      <c r="G220" s="366" t="s">
        <v>434</v>
      </c>
      <c r="H220" s="367"/>
      <c r="I220" s="367"/>
      <c r="J220" s="367"/>
      <c r="K220" s="367"/>
      <c r="L220" s="368"/>
    </row>
    <row r="221" spans="1:12" ht="36.75" customHeight="1" thickBot="1" x14ac:dyDescent="0.25">
      <c r="B221" s="67" t="s">
        <v>131</v>
      </c>
      <c r="C221" s="146" t="s">
        <v>105</v>
      </c>
      <c r="D221" s="52" t="s">
        <v>97</v>
      </c>
      <c r="E221" s="42" t="s">
        <v>118</v>
      </c>
      <c r="F221" s="43">
        <f>IF(E221="Completa",10,IF(E221="Incompleta",5,IF(E221="No existe",0,"")))</f>
        <v>10</v>
      </c>
      <c r="G221" s="369" t="s">
        <v>435</v>
      </c>
      <c r="H221" s="370"/>
      <c r="I221" s="370"/>
      <c r="J221" s="370"/>
      <c r="K221" s="370"/>
      <c r="L221" s="371"/>
    </row>
    <row r="222" spans="1:12" ht="15" thickBot="1" x14ac:dyDescent="0.25">
      <c r="D222" s="38"/>
      <c r="G222" s="126"/>
      <c r="H222" s="126"/>
      <c r="I222" s="126"/>
      <c r="J222" s="126"/>
      <c r="K222" s="126"/>
      <c r="L222" s="126"/>
    </row>
    <row r="223" spans="1:12" x14ac:dyDescent="0.2">
      <c r="D223" s="48" t="s">
        <v>98</v>
      </c>
      <c r="E223" s="321">
        <f>IF(SUM(F215:F221)=0,"-",SUM(F215:F221))</f>
        <v>100</v>
      </c>
      <c r="F223" s="322"/>
      <c r="G223" s="127"/>
      <c r="H223" s="127"/>
      <c r="I223" s="127"/>
      <c r="J223" s="127"/>
      <c r="K223" s="127"/>
      <c r="L223" s="127"/>
    </row>
    <row r="224" spans="1:12" ht="15" thickBot="1" x14ac:dyDescent="0.25">
      <c r="D224" s="49" t="s">
        <v>124</v>
      </c>
      <c r="E224" s="324" t="str">
        <f>IF(E223&lt;=74,"Débil",IF(E223&lt;=89,"Moderado",IF(E223&lt;=100,"Fuerte","")))</f>
        <v>Fuerte</v>
      </c>
      <c r="F224" s="325"/>
      <c r="G224" s="127"/>
      <c r="H224" s="127"/>
      <c r="I224" s="127"/>
      <c r="J224" s="127"/>
      <c r="K224" s="127"/>
      <c r="L224" s="127"/>
    </row>
    <row r="225" spans="1:12" ht="15" thickBot="1" x14ac:dyDescent="0.25"/>
    <row r="226" spans="1:12" ht="30" customHeight="1" thickBot="1" x14ac:dyDescent="0.25">
      <c r="A226" s="64" t="str">
        <f>+Matriz!E29</f>
        <v>AGFF-RC-002</v>
      </c>
      <c r="B226" s="393" t="str">
        <f>+Matriz!F29</f>
        <v>Registrar operaciones contables no ciertas con el fin de beneficiar a un tercero.</v>
      </c>
      <c r="C226" s="394"/>
      <c r="D226" s="394"/>
      <c r="E226" s="394"/>
      <c r="F226" s="394"/>
      <c r="G226" s="394"/>
      <c r="H226" s="394"/>
      <c r="I226" s="394"/>
      <c r="J226" s="394"/>
      <c r="K226" s="394"/>
      <c r="L226" s="395"/>
    </row>
    <row r="227" spans="1:12" ht="15" thickBot="1" x14ac:dyDescent="0.25"/>
    <row r="228" spans="1:12" ht="15.75" customHeight="1" x14ac:dyDescent="0.2">
      <c r="B228" s="375" t="s">
        <v>159</v>
      </c>
      <c r="C228" s="376"/>
      <c r="D228" s="376"/>
      <c r="E228" s="352" t="s">
        <v>125</v>
      </c>
      <c r="F228" s="353"/>
      <c r="G228" s="353"/>
      <c r="H228" s="353"/>
      <c r="I228" s="353"/>
      <c r="J228" s="353"/>
      <c r="K228" s="353"/>
      <c r="L228" s="354"/>
    </row>
    <row r="229" spans="1:12" ht="143.25" customHeight="1" thickBot="1" x14ac:dyDescent="0.25">
      <c r="B229" s="378"/>
      <c r="C229" s="379"/>
      <c r="D229" s="379"/>
      <c r="E229" s="396" t="str">
        <f>+Matriz!Q29</f>
        <v xml:space="preserve">Aplicar procedimiento: AGFF-PD-010 LIQUIDACIÓN ÓRDENES DE PAGO 
Puntos de control: 1, 2, 4,5 8,9, </v>
      </c>
      <c r="F229" s="397"/>
      <c r="G229" s="397"/>
      <c r="H229" s="397"/>
      <c r="I229" s="397"/>
      <c r="J229" s="397"/>
      <c r="K229" s="397"/>
      <c r="L229" s="398"/>
    </row>
    <row r="230" spans="1:12" ht="15" x14ac:dyDescent="0.25">
      <c r="B230" s="360" t="s">
        <v>126</v>
      </c>
      <c r="C230" s="362" t="s">
        <v>127</v>
      </c>
      <c r="D230" s="363"/>
      <c r="E230" s="350" t="s">
        <v>121</v>
      </c>
      <c r="F230" s="351"/>
      <c r="G230" s="381" t="s">
        <v>72</v>
      </c>
      <c r="H230" s="382"/>
      <c r="I230" s="382"/>
      <c r="J230" s="382"/>
      <c r="K230" s="382"/>
      <c r="L230" s="383"/>
    </row>
    <row r="231" spans="1:12" ht="15" thickBot="1" x14ac:dyDescent="0.25">
      <c r="B231" s="361"/>
      <c r="C231" s="364"/>
      <c r="D231" s="365"/>
      <c r="E231" s="62" t="s">
        <v>122</v>
      </c>
      <c r="F231" s="63" t="s">
        <v>123</v>
      </c>
      <c r="G231" s="384"/>
      <c r="H231" s="385"/>
      <c r="I231" s="385"/>
      <c r="J231" s="385"/>
      <c r="K231" s="385"/>
      <c r="L231" s="386"/>
    </row>
    <row r="232" spans="1:12" ht="49.5" customHeight="1" x14ac:dyDescent="0.2">
      <c r="B232" s="358" t="s">
        <v>128</v>
      </c>
      <c r="C232" s="145" t="s">
        <v>99</v>
      </c>
      <c r="D232" s="149" t="s">
        <v>88</v>
      </c>
      <c r="E232" s="44" t="s">
        <v>106</v>
      </c>
      <c r="F232" s="45">
        <f>IF(E232="Asignado",15,IF(E232="No asignado",0,""))</f>
        <v>15</v>
      </c>
      <c r="G232" s="387" t="s">
        <v>431</v>
      </c>
      <c r="H232" s="388"/>
      <c r="I232" s="388"/>
      <c r="J232" s="388"/>
      <c r="K232" s="388"/>
      <c r="L232" s="389"/>
    </row>
    <row r="233" spans="1:12" ht="36" customHeight="1" x14ac:dyDescent="0.2">
      <c r="B233" s="359"/>
      <c r="C233" s="37" t="s">
        <v>100</v>
      </c>
      <c r="D233" s="51" t="s">
        <v>92</v>
      </c>
      <c r="E233" s="39" t="s">
        <v>108</v>
      </c>
      <c r="F233" s="40">
        <f>IF(E233="Adecuado",15,IF(E233="Inadecuado",0,""))</f>
        <v>15</v>
      </c>
      <c r="G233" s="390" t="s">
        <v>432</v>
      </c>
      <c r="H233" s="391"/>
      <c r="I233" s="391"/>
      <c r="J233" s="391"/>
      <c r="K233" s="391"/>
      <c r="L233" s="392"/>
    </row>
    <row r="234" spans="1:12" ht="53.25" customHeight="1" x14ac:dyDescent="0.2">
      <c r="B234" s="147" t="s">
        <v>129</v>
      </c>
      <c r="C234" s="37" t="s">
        <v>101</v>
      </c>
      <c r="D234" s="51" t="s">
        <v>93</v>
      </c>
      <c r="E234" s="39" t="s">
        <v>110</v>
      </c>
      <c r="F234" s="40">
        <f>IF(E234="Oportuna",15,IF(E234="Inoportuna",0,""))</f>
        <v>15</v>
      </c>
      <c r="G234" s="390" t="s">
        <v>507</v>
      </c>
      <c r="H234" s="391"/>
      <c r="I234" s="391"/>
      <c r="J234" s="391"/>
      <c r="K234" s="391"/>
      <c r="L234" s="392"/>
    </row>
    <row r="235" spans="1:12" ht="68.25" customHeight="1" x14ac:dyDescent="0.2">
      <c r="B235" s="147" t="s">
        <v>130</v>
      </c>
      <c r="C235" s="37" t="s">
        <v>102</v>
      </c>
      <c r="D235" s="51" t="s">
        <v>94</v>
      </c>
      <c r="E235" s="41" t="s">
        <v>112</v>
      </c>
      <c r="F235" s="40">
        <f>IF(E235="Prevenir o detectar",15,IF(E235="No es control",0,""))</f>
        <v>15</v>
      </c>
      <c r="G235" s="390" t="s">
        <v>508</v>
      </c>
      <c r="H235" s="391"/>
      <c r="I235" s="391"/>
      <c r="J235" s="391"/>
      <c r="K235" s="391"/>
      <c r="L235" s="392"/>
    </row>
    <row r="236" spans="1:12" ht="45" customHeight="1" x14ac:dyDescent="0.2">
      <c r="B236" s="148" t="s">
        <v>132</v>
      </c>
      <c r="C236" s="37" t="s">
        <v>103</v>
      </c>
      <c r="D236" s="51" t="s">
        <v>95</v>
      </c>
      <c r="E236" s="39" t="s">
        <v>114</v>
      </c>
      <c r="F236" s="40">
        <f>IF(E236="Confiable",15,IF(E236="No confiable",0,""))</f>
        <v>15</v>
      </c>
      <c r="G236" s="366" t="s">
        <v>433</v>
      </c>
      <c r="H236" s="367"/>
      <c r="I236" s="367"/>
      <c r="J236" s="367"/>
      <c r="K236" s="367"/>
      <c r="L236" s="368"/>
    </row>
    <row r="237" spans="1:12" ht="45" customHeight="1" x14ac:dyDescent="0.2">
      <c r="B237" s="148" t="s">
        <v>133</v>
      </c>
      <c r="C237" s="37" t="s">
        <v>104</v>
      </c>
      <c r="D237" s="51" t="s">
        <v>96</v>
      </c>
      <c r="E237" s="41" t="s">
        <v>116</v>
      </c>
      <c r="F237" s="40">
        <f>IF(E237="Se investigan y resuelven oportunamente",15,IF(E237="No se investigan y resuelven oportunamente",0,""))</f>
        <v>15</v>
      </c>
      <c r="G237" s="366" t="s">
        <v>434</v>
      </c>
      <c r="H237" s="367"/>
      <c r="I237" s="367"/>
      <c r="J237" s="367"/>
      <c r="K237" s="367"/>
      <c r="L237" s="368"/>
    </row>
    <row r="238" spans="1:12" ht="36.75" customHeight="1" thickBot="1" x14ac:dyDescent="0.25">
      <c r="B238" s="67" t="s">
        <v>131</v>
      </c>
      <c r="C238" s="146" t="s">
        <v>105</v>
      </c>
      <c r="D238" s="52" t="s">
        <v>97</v>
      </c>
      <c r="E238" s="42" t="s">
        <v>118</v>
      </c>
      <c r="F238" s="43">
        <f>IF(E238="Completa",10,IF(E238="Incompleta",5,IF(E238="No existe",0,"")))</f>
        <v>10</v>
      </c>
      <c r="G238" s="369" t="s">
        <v>435</v>
      </c>
      <c r="H238" s="370"/>
      <c r="I238" s="370"/>
      <c r="J238" s="370"/>
      <c r="K238" s="370"/>
      <c r="L238" s="371"/>
    </row>
    <row r="239" spans="1:12" ht="15" thickBot="1" x14ac:dyDescent="0.25">
      <c r="D239" s="38"/>
      <c r="G239" s="126"/>
      <c r="H239" s="126"/>
      <c r="I239" s="126"/>
      <c r="J239" s="126"/>
      <c r="K239" s="126"/>
      <c r="L239" s="126"/>
    </row>
    <row r="240" spans="1:12" x14ac:dyDescent="0.2">
      <c r="D240" s="48" t="s">
        <v>98</v>
      </c>
      <c r="E240" s="321">
        <f>IF(SUM(F232:F238)=0,"-",SUM(F232:F238))</f>
        <v>100</v>
      </c>
      <c r="F240" s="322"/>
      <c r="G240" s="127"/>
      <c r="H240" s="127"/>
      <c r="I240" s="127"/>
      <c r="J240" s="127"/>
      <c r="K240" s="127"/>
      <c r="L240" s="127"/>
    </row>
    <row r="241" spans="1:48" ht="15" thickBot="1" x14ac:dyDescent="0.25">
      <c r="D241" s="49" t="s">
        <v>124</v>
      </c>
      <c r="E241" s="324" t="str">
        <f>IF(E240&lt;=74,"Débil",IF(E240&lt;=89,"Moderado",IF(E240&lt;=100,"Fuerte","")))</f>
        <v>Fuerte</v>
      </c>
      <c r="F241" s="325"/>
      <c r="G241" s="127"/>
      <c r="H241" s="127"/>
      <c r="I241" s="127"/>
      <c r="J241" s="127"/>
      <c r="K241" s="127"/>
      <c r="L241" s="127"/>
    </row>
    <row r="242" spans="1:48" ht="15" thickBot="1" x14ac:dyDescent="0.25"/>
    <row r="243" spans="1:48" ht="33" customHeight="1" thickBot="1" x14ac:dyDescent="0.25">
      <c r="A243" s="64" t="str">
        <f>+Matriz!E31</f>
        <v>CCSE-RC-001</v>
      </c>
      <c r="B243" s="372" t="str">
        <f>+Matriz!F31</f>
        <v>Favorecimiento en la presentación de resultados de auditorías y/o seguimientos, omitiendo en los informes las observaciones detectadas.</v>
      </c>
      <c r="C243" s="373"/>
      <c r="D243" s="373"/>
      <c r="E243" s="373"/>
      <c r="F243" s="373"/>
      <c r="G243" s="373"/>
      <c r="H243" s="373"/>
      <c r="I243" s="373"/>
      <c r="J243" s="373"/>
      <c r="K243" s="373"/>
      <c r="L243" s="374"/>
      <c r="M243" s="140"/>
    </row>
    <row r="244" spans="1:48" ht="10.5" customHeight="1" thickBot="1" x14ac:dyDescent="0.25"/>
    <row r="245" spans="1:48" ht="16.5" customHeight="1" thickBot="1" x14ac:dyDescent="0.25">
      <c r="B245" s="375" t="s">
        <v>159</v>
      </c>
      <c r="C245" s="376"/>
      <c r="D245" s="377"/>
      <c r="E245" s="332" t="s">
        <v>125</v>
      </c>
      <c r="F245" s="333"/>
      <c r="G245" s="333"/>
      <c r="H245" s="333"/>
      <c r="I245" s="333"/>
      <c r="J245" s="333"/>
      <c r="K245" s="334" t="s">
        <v>332</v>
      </c>
      <c r="L245" s="335"/>
      <c r="M245" s="335"/>
      <c r="N245" s="335"/>
      <c r="O245" s="335"/>
      <c r="P245" s="335"/>
      <c r="Q245" s="335"/>
      <c r="R245" s="336"/>
      <c r="S245" s="334" t="s">
        <v>395</v>
      </c>
      <c r="T245" s="335"/>
      <c r="U245" s="335"/>
      <c r="V245" s="335"/>
      <c r="W245" s="335"/>
      <c r="X245" s="335"/>
      <c r="Y245" s="335"/>
      <c r="Z245" s="336"/>
      <c r="AA245" s="332" t="s">
        <v>396</v>
      </c>
      <c r="AB245" s="333"/>
      <c r="AC245" s="333"/>
      <c r="AD245" s="333"/>
      <c r="AE245" s="333"/>
      <c r="AF245" s="333"/>
      <c r="AG245" s="334" t="s">
        <v>442</v>
      </c>
      <c r="AH245" s="335"/>
      <c r="AI245" s="335"/>
      <c r="AJ245" s="335"/>
      <c r="AK245" s="335"/>
      <c r="AL245" s="335"/>
      <c r="AM245" s="335"/>
      <c r="AN245" s="336"/>
      <c r="AO245" s="334" t="s">
        <v>443</v>
      </c>
      <c r="AP245" s="335"/>
      <c r="AQ245" s="335"/>
      <c r="AR245" s="335"/>
      <c r="AS245" s="335"/>
      <c r="AT245" s="335"/>
      <c r="AU245" s="335"/>
      <c r="AV245" s="336"/>
    </row>
    <row r="246" spans="1:48" ht="102" customHeight="1" thickBot="1" x14ac:dyDescent="0.25">
      <c r="B246" s="378"/>
      <c r="C246" s="379"/>
      <c r="D246" s="380"/>
      <c r="E246" s="337" t="str">
        <f>+Matriz!Q31</f>
        <v>Procedimiento AUDITORIAS DE GESTIÓN (CCSE-PD-002) Actividades No.3,8,10,12,13 y 15.</v>
      </c>
      <c r="F246" s="338"/>
      <c r="G246" s="338"/>
      <c r="H246" s="338"/>
      <c r="I246" s="338"/>
      <c r="J246" s="338"/>
      <c r="K246" s="339" t="str">
        <f>Matriz!Q32</f>
        <v>Procedimiento SEGUIMIENTOS (CCSE-PD-003) Actividades 1,3,5,9,10,14 y 15.</v>
      </c>
      <c r="L246" s="340"/>
      <c r="M246" s="340"/>
      <c r="N246" s="340"/>
      <c r="O246" s="340"/>
      <c r="P246" s="340"/>
      <c r="Q246" s="340"/>
      <c r="R246" s="341"/>
      <c r="S246" s="339" t="str">
        <f>Matriz!Q33</f>
        <v>Código de Ética del Auditor - Compromiso</v>
      </c>
      <c r="T246" s="340"/>
      <c r="U246" s="340"/>
      <c r="V246" s="340"/>
      <c r="W246" s="340"/>
      <c r="X246" s="340"/>
      <c r="Y246" s="340"/>
      <c r="Z246" s="341"/>
      <c r="AA246" s="337" t="str">
        <f>Matriz!Q34</f>
        <v>Reuniones periódicas del Equipo de Control Interno</v>
      </c>
      <c r="AB246" s="338"/>
      <c r="AC246" s="338"/>
      <c r="AD246" s="338"/>
      <c r="AE246" s="338"/>
      <c r="AF246" s="338"/>
      <c r="AG246" s="339" t="str">
        <f>Matriz!Q35</f>
        <v>Capacitaciones Internas Equipo de Control Interno</v>
      </c>
      <c r="AH246" s="340"/>
      <c r="AI246" s="340"/>
      <c r="AJ246" s="340"/>
      <c r="AK246" s="340"/>
      <c r="AL246" s="340"/>
      <c r="AM246" s="340"/>
      <c r="AN246" s="341"/>
      <c r="AO246" s="339" t="str">
        <f>Matriz!Q36</f>
        <v>Procedimiento FORMULACIÓN, SEGUIMIENTO Y EVALUACIÓN DEL PLAN ANUAL DE AUDITORÍAS  (CCSE-PD-004) Actividades No. 6,7,9 y 10</v>
      </c>
      <c r="AP246" s="340"/>
      <c r="AQ246" s="340"/>
      <c r="AR246" s="340"/>
      <c r="AS246" s="340"/>
      <c r="AT246" s="340"/>
      <c r="AU246" s="340"/>
      <c r="AV246" s="341"/>
    </row>
    <row r="247" spans="1:48" ht="15" x14ac:dyDescent="0.25">
      <c r="B247" s="360" t="s">
        <v>126</v>
      </c>
      <c r="C247" s="362" t="s">
        <v>127</v>
      </c>
      <c r="D247" s="363"/>
      <c r="E247" s="342" t="s">
        <v>121</v>
      </c>
      <c r="F247" s="343"/>
      <c r="G247" s="344" t="s">
        <v>72</v>
      </c>
      <c r="H247" s="345"/>
      <c r="I247" s="345"/>
      <c r="J247" s="346"/>
      <c r="K247" s="350" t="s">
        <v>121</v>
      </c>
      <c r="L247" s="351"/>
      <c r="M247" s="352" t="s">
        <v>72</v>
      </c>
      <c r="N247" s="353"/>
      <c r="O247" s="353"/>
      <c r="P247" s="353"/>
      <c r="Q247" s="353"/>
      <c r="R247" s="354"/>
      <c r="S247" s="350" t="s">
        <v>121</v>
      </c>
      <c r="T247" s="351"/>
      <c r="U247" s="352" t="s">
        <v>72</v>
      </c>
      <c r="V247" s="353"/>
      <c r="W247" s="353"/>
      <c r="X247" s="353"/>
      <c r="Y247" s="353"/>
      <c r="Z247" s="354"/>
      <c r="AA247" s="342" t="s">
        <v>121</v>
      </c>
      <c r="AB247" s="343"/>
      <c r="AC247" s="344" t="s">
        <v>72</v>
      </c>
      <c r="AD247" s="345"/>
      <c r="AE247" s="345"/>
      <c r="AF247" s="346"/>
      <c r="AG247" s="350" t="s">
        <v>121</v>
      </c>
      <c r="AH247" s="351"/>
      <c r="AI247" s="352" t="s">
        <v>72</v>
      </c>
      <c r="AJ247" s="353"/>
      <c r="AK247" s="353"/>
      <c r="AL247" s="353"/>
      <c r="AM247" s="353"/>
      <c r="AN247" s="354"/>
      <c r="AO247" s="350" t="s">
        <v>121</v>
      </c>
      <c r="AP247" s="351"/>
      <c r="AQ247" s="352" t="s">
        <v>72</v>
      </c>
      <c r="AR247" s="353"/>
      <c r="AS247" s="353"/>
      <c r="AT247" s="353"/>
      <c r="AU247" s="353"/>
      <c r="AV247" s="354"/>
    </row>
    <row r="248" spans="1:48" ht="15.75" customHeight="1" thickBot="1" x14ac:dyDescent="0.25">
      <c r="B248" s="361"/>
      <c r="C248" s="364"/>
      <c r="D248" s="365"/>
      <c r="E248" s="62" t="s">
        <v>122</v>
      </c>
      <c r="F248" s="63" t="s">
        <v>123</v>
      </c>
      <c r="G248" s="347"/>
      <c r="H248" s="348"/>
      <c r="I248" s="348"/>
      <c r="J248" s="349"/>
      <c r="K248" s="62" t="s">
        <v>122</v>
      </c>
      <c r="L248" s="63" t="s">
        <v>123</v>
      </c>
      <c r="M248" s="355"/>
      <c r="N248" s="356"/>
      <c r="O248" s="356"/>
      <c r="P248" s="356"/>
      <c r="Q248" s="356"/>
      <c r="R248" s="357"/>
      <c r="S248" s="62" t="s">
        <v>122</v>
      </c>
      <c r="T248" s="63" t="s">
        <v>123</v>
      </c>
      <c r="U248" s="355"/>
      <c r="V248" s="356"/>
      <c r="W248" s="356"/>
      <c r="X248" s="356"/>
      <c r="Y248" s="356"/>
      <c r="Z248" s="357"/>
      <c r="AA248" s="62" t="s">
        <v>122</v>
      </c>
      <c r="AB248" s="63" t="s">
        <v>123</v>
      </c>
      <c r="AC248" s="347"/>
      <c r="AD248" s="348"/>
      <c r="AE248" s="348"/>
      <c r="AF248" s="349"/>
      <c r="AG248" s="62" t="s">
        <v>122</v>
      </c>
      <c r="AH248" s="63" t="s">
        <v>123</v>
      </c>
      <c r="AI248" s="355"/>
      <c r="AJ248" s="356"/>
      <c r="AK248" s="356"/>
      <c r="AL248" s="356"/>
      <c r="AM248" s="356"/>
      <c r="AN248" s="357"/>
      <c r="AO248" s="62" t="s">
        <v>122</v>
      </c>
      <c r="AP248" s="63" t="s">
        <v>123</v>
      </c>
      <c r="AQ248" s="355"/>
      <c r="AR248" s="356"/>
      <c r="AS248" s="356"/>
      <c r="AT248" s="356"/>
      <c r="AU248" s="356"/>
      <c r="AV248" s="357"/>
    </row>
    <row r="249" spans="1:48" ht="30" customHeight="1" x14ac:dyDescent="0.2">
      <c r="B249" s="358" t="s">
        <v>128</v>
      </c>
      <c r="C249" s="145" t="s">
        <v>99</v>
      </c>
      <c r="D249" s="149" t="s">
        <v>88</v>
      </c>
      <c r="E249" s="44" t="s">
        <v>106</v>
      </c>
      <c r="F249" s="131">
        <f>IF(E249="Asignado",15,IF(E249="No asignado",0,""))</f>
        <v>15</v>
      </c>
      <c r="G249" s="329"/>
      <c r="H249" s="330"/>
      <c r="I249" s="330"/>
      <c r="J249" s="331"/>
      <c r="K249" s="132" t="s">
        <v>106</v>
      </c>
      <c r="L249" s="131">
        <f t="shared" ref="L249" si="36">IF(K249="Asignado",15,IF(K249="No asignado",0,""))</f>
        <v>15</v>
      </c>
      <c r="M249" s="329"/>
      <c r="N249" s="330"/>
      <c r="O249" s="330"/>
      <c r="P249" s="330"/>
      <c r="Q249" s="330"/>
      <c r="R249" s="331"/>
      <c r="S249" s="44" t="s">
        <v>106</v>
      </c>
      <c r="T249" s="131">
        <f t="shared" ref="T249" si="37">IF(S249="Asignado",15,IF(S249="No asignado",0,""))</f>
        <v>15</v>
      </c>
      <c r="U249" s="329"/>
      <c r="V249" s="330"/>
      <c r="W249" s="330"/>
      <c r="X249" s="330"/>
      <c r="Y249" s="330"/>
      <c r="Z249" s="331"/>
      <c r="AA249" s="44" t="s">
        <v>106</v>
      </c>
      <c r="AB249" s="131">
        <f>IF(AA249="Asignado",15,IF(AA249="No asignado",0,""))</f>
        <v>15</v>
      </c>
      <c r="AC249" s="329"/>
      <c r="AD249" s="330"/>
      <c r="AE249" s="330"/>
      <c r="AF249" s="331"/>
      <c r="AG249" s="132" t="s">
        <v>106</v>
      </c>
      <c r="AH249" s="131">
        <f t="shared" ref="AH249" si="38">IF(AG249="Asignado",15,IF(AG249="No asignado",0,""))</f>
        <v>15</v>
      </c>
      <c r="AI249" s="329"/>
      <c r="AJ249" s="330"/>
      <c r="AK249" s="330"/>
      <c r="AL249" s="330"/>
      <c r="AM249" s="330"/>
      <c r="AN249" s="331"/>
      <c r="AO249" s="44" t="s">
        <v>106</v>
      </c>
      <c r="AP249" s="131">
        <f t="shared" ref="AP249" si="39">IF(AO249="Asignado",15,IF(AO249="No asignado",0,""))</f>
        <v>15</v>
      </c>
      <c r="AQ249" s="329"/>
      <c r="AR249" s="330"/>
      <c r="AS249" s="330"/>
      <c r="AT249" s="330"/>
      <c r="AU249" s="330"/>
      <c r="AV249" s="331"/>
    </row>
    <row r="250" spans="1:48" ht="30" customHeight="1" x14ac:dyDescent="0.2">
      <c r="B250" s="359"/>
      <c r="C250" s="37" t="s">
        <v>100</v>
      </c>
      <c r="D250" s="51" t="s">
        <v>92</v>
      </c>
      <c r="E250" s="39" t="s">
        <v>108</v>
      </c>
      <c r="F250" s="133">
        <f>IF(E250="Adecuado",15,IF(E250="Inadecuado",0,""))</f>
        <v>15</v>
      </c>
      <c r="G250" s="326"/>
      <c r="H250" s="327"/>
      <c r="I250" s="327"/>
      <c r="J250" s="328"/>
      <c r="K250" s="134" t="s">
        <v>108</v>
      </c>
      <c r="L250" s="133">
        <f t="shared" ref="L250" si="40">IF(K250="Adecuado",15,IF(K250="Inadecuado",0,""))</f>
        <v>15</v>
      </c>
      <c r="M250" s="326"/>
      <c r="N250" s="327"/>
      <c r="O250" s="327"/>
      <c r="P250" s="327"/>
      <c r="Q250" s="327"/>
      <c r="R250" s="328"/>
      <c r="S250" s="39" t="s">
        <v>108</v>
      </c>
      <c r="T250" s="133">
        <f t="shared" ref="T250" si="41">IF(S250="Adecuado",15,IF(S250="Inadecuado",0,""))</f>
        <v>15</v>
      </c>
      <c r="U250" s="326"/>
      <c r="V250" s="327"/>
      <c r="W250" s="327"/>
      <c r="X250" s="327"/>
      <c r="Y250" s="327"/>
      <c r="Z250" s="328"/>
      <c r="AA250" s="39" t="s">
        <v>108</v>
      </c>
      <c r="AB250" s="133">
        <f>IF(AA250="Adecuado",15,IF(AA250="Inadecuado",0,""))</f>
        <v>15</v>
      </c>
      <c r="AC250" s="326"/>
      <c r="AD250" s="327"/>
      <c r="AE250" s="327"/>
      <c r="AF250" s="328"/>
      <c r="AG250" s="134" t="s">
        <v>108</v>
      </c>
      <c r="AH250" s="133">
        <f t="shared" ref="AH250" si="42">IF(AG250="Adecuado",15,IF(AG250="Inadecuado",0,""))</f>
        <v>15</v>
      </c>
      <c r="AI250" s="326"/>
      <c r="AJ250" s="327"/>
      <c r="AK250" s="327"/>
      <c r="AL250" s="327"/>
      <c r="AM250" s="327"/>
      <c r="AN250" s="328"/>
      <c r="AO250" s="39" t="s">
        <v>108</v>
      </c>
      <c r="AP250" s="133">
        <f t="shared" ref="AP250" si="43">IF(AO250="Adecuado",15,IF(AO250="Inadecuado",0,""))</f>
        <v>15</v>
      </c>
      <c r="AQ250" s="326"/>
      <c r="AR250" s="327"/>
      <c r="AS250" s="327"/>
      <c r="AT250" s="327"/>
      <c r="AU250" s="327"/>
      <c r="AV250" s="328"/>
    </row>
    <row r="251" spans="1:48" ht="30" customHeight="1" x14ac:dyDescent="0.2">
      <c r="B251" s="147" t="s">
        <v>129</v>
      </c>
      <c r="C251" s="37" t="s">
        <v>101</v>
      </c>
      <c r="D251" s="51" t="s">
        <v>93</v>
      </c>
      <c r="E251" s="39" t="s">
        <v>110</v>
      </c>
      <c r="F251" s="133">
        <f>IF(E251="Oportuna",15,IF(E251="Inoportuna",0,""))</f>
        <v>15</v>
      </c>
      <c r="G251" s="326"/>
      <c r="H251" s="327"/>
      <c r="I251" s="327"/>
      <c r="J251" s="328"/>
      <c r="K251" s="134" t="s">
        <v>110</v>
      </c>
      <c r="L251" s="133">
        <f t="shared" ref="L251" si="44">IF(K251="Oportuna",15,IF(K251="Inoportuna",0,""))</f>
        <v>15</v>
      </c>
      <c r="M251" s="326"/>
      <c r="N251" s="327"/>
      <c r="O251" s="327"/>
      <c r="P251" s="327"/>
      <c r="Q251" s="327"/>
      <c r="R251" s="328"/>
      <c r="S251" s="39" t="s">
        <v>110</v>
      </c>
      <c r="T251" s="133">
        <f t="shared" ref="T251" si="45">IF(S251="Oportuna",15,IF(S251="Inoportuna",0,""))</f>
        <v>15</v>
      </c>
      <c r="U251" s="326"/>
      <c r="V251" s="327"/>
      <c r="W251" s="327"/>
      <c r="X251" s="327"/>
      <c r="Y251" s="327"/>
      <c r="Z251" s="328"/>
      <c r="AA251" s="39" t="s">
        <v>110</v>
      </c>
      <c r="AB251" s="133">
        <f>IF(AA251="Oportuna",15,IF(AA251="Inoportuna",0,""))</f>
        <v>15</v>
      </c>
      <c r="AC251" s="326"/>
      <c r="AD251" s="327"/>
      <c r="AE251" s="327"/>
      <c r="AF251" s="328"/>
      <c r="AG251" s="134" t="s">
        <v>110</v>
      </c>
      <c r="AH251" s="133">
        <f t="shared" ref="AH251" si="46">IF(AG251="Oportuna",15,IF(AG251="Inoportuna",0,""))</f>
        <v>15</v>
      </c>
      <c r="AI251" s="326"/>
      <c r="AJ251" s="327"/>
      <c r="AK251" s="327"/>
      <c r="AL251" s="327"/>
      <c r="AM251" s="327"/>
      <c r="AN251" s="328"/>
      <c r="AO251" s="39" t="s">
        <v>110</v>
      </c>
      <c r="AP251" s="133">
        <f t="shared" ref="AP251" si="47">IF(AO251="Oportuna",15,IF(AO251="Inoportuna",0,""))</f>
        <v>15</v>
      </c>
      <c r="AQ251" s="326"/>
      <c r="AR251" s="327"/>
      <c r="AS251" s="327"/>
      <c r="AT251" s="327"/>
      <c r="AU251" s="327"/>
      <c r="AV251" s="328"/>
    </row>
    <row r="252" spans="1:48" ht="45" customHeight="1" x14ac:dyDescent="0.2">
      <c r="B252" s="147" t="s">
        <v>130</v>
      </c>
      <c r="C252" s="37" t="s">
        <v>102</v>
      </c>
      <c r="D252" s="51" t="s">
        <v>94</v>
      </c>
      <c r="E252" s="41" t="s">
        <v>112</v>
      </c>
      <c r="F252" s="133">
        <f>IF(E252="Prevenir o detectar",15,IF(E252="No es control",0,""))</f>
        <v>15</v>
      </c>
      <c r="G252" s="326"/>
      <c r="H252" s="327"/>
      <c r="I252" s="327"/>
      <c r="J252" s="328"/>
      <c r="K252" s="135" t="s">
        <v>112</v>
      </c>
      <c r="L252" s="133">
        <f t="shared" ref="L252" si="48">IF(K252="Prevenir o detectar",15,IF(K252="No es control",0,""))</f>
        <v>15</v>
      </c>
      <c r="M252" s="326"/>
      <c r="N252" s="327"/>
      <c r="O252" s="327"/>
      <c r="P252" s="327"/>
      <c r="Q252" s="327"/>
      <c r="R252" s="328"/>
      <c r="S252" s="41" t="s">
        <v>112</v>
      </c>
      <c r="T252" s="133">
        <f t="shared" ref="T252" si="49">IF(S252="Prevenir o detectar",15,IF(S252="No es control",0,""))</f>
        <v>15</v>
      </c>
      <c r="U252" s="326"/>
      <c r="V252" s="327"/>
      <c r="W252" s="327"/>
      <c r="X252" s="327"/>
      <c r="Y252" s="327"/>
      <c r="Z252" s="328"/>
      <c r="AA252" s="41" t="s">
        <v>112</v>
      </c>
      <c r="AB252" s="133">
        <f>IF(AA252="Prevenir o detectar",15,IF(AA252="No es control",0,""))</f>
        <v>15</v>
      </c>
      <c r="AC252" s="326"/>
      <c r="AD252" s="327"/>
      <c r="AE252" s="327"/>
      <c r="AF252" s="328"/>
      <c r="AG252" s="135" t="s">
        <v>112</v>
      </c>
      <c r="AH252" s="133">
        <f t="shared" ref="AH252" si="50">IF(AG252="Prevenir o detectar",15,IF(AG252="No es control",0,""))</f>
        <v>15</v>
      </c>
      <c r="AI252" s="326"/>
      <c r="AJ252" s="327"/>
      <c r="AK252" s="327"/>
      <c r="AL252" s="327"/>
      <c r="AM252" s="327"/>
      <c r="AN252" s="328"/>
      <c r="AO252" s="41" t="s">
        <v>112</v>
      </c>
      <c r="AP252" s="133">
        <f t="shared" ref="AP252" si="51">IF(AO252="Prevenir o detectar",15,IF(AO252="No es control",0,""))</f>
        <v>15</v>
      </c>
      <c r="AQ252" s="326"/>
      <c r="AR252" s="327"/>
      <c r="AS252" s="327"/>
      <c r="AT252" s="327"/>
      <c r="AU252" s="327"/>
      <c r="AV252" s="328"/>
    </row>
    <row r="253" spans="1:48" ht="30" customHeight="1" x14ac:dyDescent="0.2">
      <c r="B253" s="148" t="s">
        <v>132</v>
      </c>
      <c r="C253" s="37" t="s">
        <v>103</v>
      </c>
      <c r="D253" s="51" t="s">
        <v>95</v>
      </c>
      <c r="E253" s="39" t="s">
        <v>114</v>
      </c>
      <c r="F253" s="133">
        <f>IF(E253="Confiable",15,IF(E253="No confiable",0,""))</f>
        <v>15</v>
      </c>
      <c r="G253" s="326"/>
      <c r="H253" s="327"/>
      <c r="I253" s="327"/>
      <c r="J253" s="328"/>
      <c r="K253" s="134" t="s">
        <v>114</v>
      </c>
      <c r="L253" s="133">
        <f t="shared" ref="L253" si="52">IF(K253="Confiable",15,IF(K253="No confiable",0,""))</f>
        <v>15</v>
      </c>
      <c r="M253" s="326"/>
      <c r="N253" s="327"/>
      <c r="O253" s="327"/>
      <c r="P253" s="327"/>
      <c r="Q253" s="327"/>
      <c r="R253" s="328"/>
      <c r="S253" s="39" t="s">
        <v>114</v>
      </c>
      <c r="T253" s="133">
        <f t="shared" ref="T253" si="53">IF(S253="Confiable",15,IF(S253="No confiable",0,""))</f>
        <v>15</v>
      </c>
      <c r="U253" s="326"/>
      <c r="V253" s="327"/>
      <c r="W253" s="327"/>
      <c r="X253" s="327"/>
      <c r="Y253" s="327"/>
      <c r="Z253" s="328"/>
      <c r="AA253" s="39" t="s">
        <v>114</v>
      </c>
      <c r="AB253" s="133">
        <f>IF(AA253="Confiable",15,IF(AA253="No confiable",0,""))</f>
        <v>15</v>
      </c>
      <c r="AC253" s="326"/>
      <c r="AD253" s="327"/>
      <c r="AE253" s="327"/>
      <c r="AF253" s="328"/>
      <c r="AG253" s="134" t="s">
        <v>114</v>
      </c>
      <c r="AH253" s="133">
        <f t="shared" ref="AH253" si="54">IF(AG253="Confiable",15,IF(AG253="No confiable",0,""))</f>
        <v>15</v>
      </c>
      <c r="AI253" s="326"/>
      <c r="AJ253" s="327"/>
      <c r="AK253" s="327"/>
      <c r="AL253" s="327"/>
      <c r="AM253" s="327"/>
      <c r="AN253" s="328"/>
      <c r="AO253" s="39" t="s">
        <v>114</v>
      </c>
      <c r="AP253" s="133">
        <f t="shared" ref="AP253" si="55">IF(AO253="Confiable",15,IF(AO253="No confiable",0,""))</f>
        <v>15</v>
      </c>
      <c r="AQ253" s="326"/>
      <c r="AR253" s="327"/>
      <c r="AS253" s="327"/>
      <c r="AT253" s="327"/>
      <c r="AU253" s="327"/>
      <c r="AV253" s="328"/>
    </row>
    <row r="254" spans="1:48" ht="45" customHeight="1" x14ac:dyDescent="0.2">
      <c r="B254" s="148" t="s">
        <v>133</v>
      </c>
      <c r="C254" s="37" t="s">
        <v>104</v>
      </c>
      <c r="D254" s="51" t="s">
        <v>96</v>
      </c>
      <c r="E254" s="41" t="s">
        <v>116</v>
      </c>
      <c r="F254" s="133">
        <f>IF(E254="Se investigan y resuelven oportunamente",15,IF(E254="No se investigan y resuelven oportunamente",0,""))</f>
        <v>15</v>
      </c>
      <c r="G254" s="326"/>
      <c r="H254" s="327"/>
      <c r="I254" s="327"/>
      <c r="J254" s="328"/>
      <c r="K254" s="135" t="s">
        <v>116</v>
      </c>
      <c r="L254" s="133">
        <f t="shared" ref="L254" si="56">IF(K254="Se investigan y resuelven oportunamente",15,IF(K254="No se investigan y resuelven oportunamente",0,""))</f>
        <v>15</v>
      </c>
      <c r="M254" s="326"/>
      <c r="N254" s="327"/>
      <c r="O254" s="327"/>
      <c r="P254" s="327"/>
      <c r="Q254" s="327"/>
      <c r="R254" s="328"/>
      <c r="S254" s="41" t="s">
        <v>116</v>
      </c>
      <c r="T254" s="133">
        <f t="shared" ref="T254" si="57">IF(S254="Se investigan y resuelven oportunamente",15,IF(S254="No se investigan y resuelven oportunamente",0,""))</f>
        <v>15</v>
      </c>
      <c r="U254" s="326"/>
      <c r="V254" s="327"/>
      <c r="W254" s="327"/>
      <c r="X254" s="327"/>
      <c r="Y254" s="327"/>
      <c r="Z254" s="328"/>
      <c r="AA254" s="41" t="s">
        <v>116</v>
      </c>
      <c r="AB254" s="133">
        <f>IF(AA254="Se investigan y resuelven oportunamente",15,IF(AA254="No se investigan y resuelven oportunamente",0,""))</f>
        <v>15</v>
      </c>
      <c r="AC254" s="326"/>
      <c r="AD254" s="327"/>
      <c r="AE254" s="327"/>
      <c r="AF254" s="328"/>
      <c r="AG254" s="135" t="s">
        <v>116</v>
      </c>
      <c r="AH254" s="133">
        <f t="shared" ref="AH254" si="58">IF(AG254="Se investigan y resuelven oportunamente",15,IF(AG254="No se investigan y resuelven oportunamente",0,""))</f>
        <v>15</v>
      </c>
      <c r="AI254" s="326"/>
      <c r="AJ254" s="327"/>
      <c r="AK254" s="327"/>
      <c r="AL254" s="327"/>
      <c r="AM254" s="327"/>
      <c r="AN254" s="328"/>
      <c r="AO254" s="41" t="s">
        <v>116</v>
      </c>
      <c r="AP254" s="133">
        <f t="shared" ref="AP254" si="59">IF(AO254="Se investigan y resuelven oportunamente",15,IF(AO254="No se investigan y resuelven oportunamente",0,""))</f>
        <v>15</v>
      </c>
      <c r="AQ254" s="326"/>
      <c r="AR254" s="327"/>
      <c r="AS254" s="327"/>
      <c r="AT254" s="327"/>
      <c r="AU254" s="327"/>
      <c r="AV254" s="328"/>
    </row>
    <row r="255" spans="1:48" ht="30" customHeight="1" thickBot="1" x14ac:dyDescent="0.25">
      <c r="B255" s="67" t="s">
        <v>131</v>
      </c>
      <c r="C255" s="146" t="s">
        <v>105</v>
      </c>
      <c r="D255" s="52" t="s">
        <v>97</v>
      </c>
      <c r="E255" s="42" t="s">
        <v>118</v>
      </c>
      <c r="F255" s="136">
        <f>IF(E255="Completa",10,IF(E255="Incompleta",5,IF(E255="No existe",0,"")))</f>
        <v>10</v>
      </c>
      <c r="G255" s="318"/>
      <c r="H255" s="319"/>
      <c r="I255" s="319"/>
      <c r="J255" s="320"/>
      <c r="K255" s="137" t="s">
        <v>118</v>
      </c>
      <c r="L255" s="136">
        <f t="shared" ref="L255" si="60">IF(K255="Completa",10,IF(K255="Incompleta",5,IF(K255="No existe",0,"")))</f>
        <v>10</v>
      </c>
      <c r="M255" s="318"/>
      <c r="N255" s="319"/>
      <c r="O255" s="319"/>
      <c r="P255" s="319"/>
      <c r="Q255" s="319"/>
      <c r="R255" s="320"/>
      <c r="S255" s="42" t="s">
        <v>118</v>
      </c>
      <c r="T255" s="136">
        <f t="shared" ref="T255" si="61">IF(S255="Completa",10,IF(S255="Incompleta",5,IF(S255="No existe",0,"")))</f>
        <v>10</v>
      </c>
      <c r="U255" s="318"/>
      <c r="V255" s="319"/>
      <c r="W255" s="319"/>
      <c r="X255" s="319"/>
      <c r="Y255" s="319"/>
      <c r="Z255" s="320"/>
      <c r="AA255" s="42" t="s">
        <v>118</v>
      </c>
      <c r="AB255" s="136">
        <f>IF(AA255="Completa",10,IF(AA255="Incompleta",5,IF(AA255="No existe",0,"")))</f>
        <v>10</v>
      </c>
      <c r="AC255" s="318"/>
      <c r="AD255" s="319"/>
      <c r="AE255" s="319"/>
      <c r="AF255" s="320"/>
      <c r="AG255" s="137" t="s">
        <v>118</v>
      </c>
      <c r="AH255" s="136">
        <f t="shared" ref="AH255" si="62">IF(AG255="Completa",10,IF(AG255="Incompleta",5,IF(AG255="No existe",0,"")))</f>
        <v>10</v>
      </c>
      <c r="AI255" s="318"/>
      <c r="AJ255" s="319"/>
      <c r="AK255" s="319"/>
      <c r="AL255" s="319"/>
      <c r="AM255" s="319"/>
      <c r="AN255" s="320"/>
      <c r="AO255" s="42" t="s">
        <v>118</v>
      </c>
      <c r="AP255" s="136">
        <f t="shared" ref="AP255" si="63">IF(AO255="Completa",10,IF(AO255="Incompleta",5,IF(AO255="No existe",0,"")))</f>
        <v>10</v>
      </c>
      <c r="AQ255" s="318"/>
      <c r="AR255" s="319"/>
      <c r="AS255" s="319"/>
      <c r="AT255" s="319"/>
      <c r="AU255" s="319"/>
      <c r="AV255" s="320"/>
    </row>
    <row r="256" spans="1:48" ht="7.5" customHeight="1" thickBot="1" x14ac:dyDescent="0.25">
      <c r="D256" s="38"/>
      <c r="J256" s="126"/>
      <c r="K256" s="138"/>
      <c r="L256" s="139"/>
      <c r="M256" s="126"/>
      <c r="S256" s="138"/>
      <c r="T256" s="139"/>
      <c r="U256" s="126"/>
      <c r="AF256" s="126"/>
      <c r="AG256" s="138"/>
      <c r="AH256" s="139"/>
      <c r="AI256" s="126"/>
      <c r="AO256" s="138"/>
      <c r="AP256" s="139"/>
      <c r="AQ256" s="126"/>
    </row>
    <row r="257" spans="4:43" x14ac:dyDescent="0.2">
      <c r="D257" s="48" t="s">
        <v>98</v>
      </c>
      <c r="E257" s="321">
        <f>IF(SUM(F249:F255)=0,"-",SUM(F249:F255))</f>
        <v>100</v>
      </c>
      <c r="F257" s="322"/>
      <c r="G257" s="323"/>
      <c r="J257" s="127"/>
      <c r="K257" s="321">
        <f t="shared" ref="K257" si="64">IF(SUM(L249:L255)=0,"-",SUM(L249:L255))</f>
        <v>100</v>
      </c>
      <c r="L257" s="322"/>
      <c r="M257" s="127"/>
      <c r="S257" s="321">
        <f t="shared" ref="S257" si="65">IF(SUM(T249:T255)=0,"-",SUM(T249:T255))</f>
        <v>100</v>
      </c>
      <c r="T257" s="322"/>
      <c r="U257" s="127"/>
      <c r="AA257" s="321">
        <f>IF(SUM(AB249:AB255)=0,"-",SUM(AB249:AB255))</f>
        <v>100</v>
      </c>
      <c r="AB257" s="322"/>
      <c r="AC257" s="323"/>
      <c r="AF257" s="127"/>
      <c r="AG257" s="321">
        <f t="shared" ref="AG257" si="66">IF(SUM(AH249:AH255)=0,"-",SUM(AH249:AH255))</f>
        <v>100</v>
      </c>
      <c r="AH257" s="322"/>
      <c r="AI257" s="127"/>
      <c r="AO257" s="321">
        <f t="shared" ref="AO257" si="67">IF(SUM(AP249:AP255)=0,"-",SUM(AP249:AP255))</f>
        <v>100</v>
      </c>
      <c r="AP257" s="322"/>
      <c r="AQ257" s="127"/>
    </row>
    <row r="258" spans="4:43" ht="15.75" customHeight="1" thickBot="1" x14ac:dyDescent="0.25">
      <c r="D258" s="49" t="s">
        <v>124</v>
      </c>
      <c r="E258" s="324" t="str">
        <f>IF(E257&lt;=74,"Débil",IF(E257&lt;=89,"Moderado",IF(E257&lt;=100,"Fuerte","")))</f>
        <v>Fuerte</v>
      </c>
      <c r="F258" s="325"/>
      <c r="G258" s="323"/>
      <c r="J258" s="127"/>
      <c r="K258" s="324" t="str">
        <f t="shared" ref="K258" si="68">IF(K257&lt;=74,"Débil",IF(K257&lt;=89,"Moderado",IF(K257&lt;=100,"Fuerte","")))</f>
        <v>Fuerte</v>
      </c>
      <c r="L258" s="325"/>
      <c r="M258" s="127"/>
      <c r="S258" s="324" t="str">
        <f t="shared" ref="S258" si="69">IF(S257&lt;=74,"Débil",IF(S257&lt;=89,"Moderado",IF(S257&lt;=100,"Fuerte","")))</f>
        <v>Fuerte</v>
      </c>
      <c r="T258" s="325"/>
      <c r="U258" s="127"/>
      <c r="AA258" s="324" t="str">
        <f>IF(AA257&lt;=74,"Débil",IF(AA257&lt;=89,"Moderado",IF(AA257&lt;=100,"Fuerte","")))</f>
        <v>Fuerte</v>
      </c>
      <c r="AB258" s="325"/>
      <c r="AC258" s="323"/>
      <c r="AF258" s="127"/>
      <c r="AG258" s="324" t="str">
        <f t="shared" ref="AG258" si="70">IF(AG257&lt;=74,"Débil",IF(AG257&lt;=89,"Moderado",IF(AG257&lt;=100,"Fuerte","")))</f>
        <v>Fuerte</v>
      </c>
      <c r="AH258" s="325"/>
      <c r="AI258" s="127"/>
      <c r="AO258" s="324" t="str">
        <f t="shared" ref="AO258" si="71">IF(AO257&lt;=74,"Débil",IF(AO257&lt;=89,"Moderado",IF(AO257&lt;=100,"Fuerte","")))</f>
        <v>Fuerte</v>
      </c>
      <c r="AP258" s="325"/>
      <c r="AQ258" s="127"/>
    </row>
  </sheetData>
  <mergeCells count="391">
    <mergeCell ref="A2:L2"/>
    <mergeCell ref="B4:L4"/>
    <mergeCell ref="B21:L21"/>
    <mergeCell ref="B39:L39"/>
    <mergeCell ref="E6:L6"/>
    <mergeCell ref="E7:L7"/>
    <mergeCell ref="G8:L9"/>
    <mergeCell ref="G12:L12"/>
    <mergeCell ref="G13:L13"/>
    <mergeCell ref="G14:L14"/>
    <mergeCell ref="B10:B11"/>
    <mergeCell ref="B8:B9"/>
    <mergeCell ref="C8:D9"/>
    <mergeCell ref="G15:L15"/>
    <mergeCell ref="G16:L16"/>
    <mergeCell ref="G10:L11"/>
    <mergeCell ref="E24:L24"/>
    <mergeCell ref="E23:L23"/>
    <mergeCell ref="E8:F8"/>
    <mergeCell ref="E18:F18"/>
    <mergeCell ref="E19:F19"/>
    <mergeCell ref="B6:D7"/>
    <mergeCell ref="E35:F35"/>
    <mergeCell ref="G25:L26"/>
    <mergeCell ref="E54:F54"/>
    <mergeCell ref="G43:L44"/>
    <mergeCell ref="G47:L47"/>
    <mergeCell ref="G48:L48"/>
    <mergeCell ref="G49:L49"/>
    <mergeCell ref="G51:L51"/>
    <mergeCell ref="G45:L45"/>
    <mergeCell ref="G46:L46"/>
    <mergeCell ref="G50:L50"/>
    <mergeCell ref="B45:B46"/>
    <mergeCell ref="E53:F53"/>
    <mergeCell ref="B43:B44"/>
    <mergeCell ref="C43:D44"/>
    <mergeCell ref="E43:F43"/>
    <mergeCell ref="E41:L41"/>
    <mergeCell ref="E42:L42"/>
    <mergeCell ref="B41:D42"/>
    <mergeCell ref="G33:L33"/>
    <mergeCell ref="G27:L28"/>
    <mergeCell ref="G29:L29"/>
    <mergeCell ref="G30:L30"/>
    <mergeCell ref="G31:L31"/>
    <mergeCell ref="G32:L32"/>
    <mergeCell ref="E36:F36"/>
    <mergeCell ref="B23:D24"/>
    <mergeCell ref="C25:D26"/>
    <mergeCell ref="E25:F25"/>
    <mergeCell ref="B27:B28"/>
    <mergeCell ref="B25:B26"/>
    <mergeCell ref="B56:L56"/>
    <mergeCell ref="M62:R62"/>
    <mergeCell ref="M63:R63"/>
    <mergeCell ref="M64:R64"/>
    <mergeCell ref="M65:R65"/>
    <mergeCell ref="M66:R66"/>
    <mergeCell ref="M67:R67"/>
    <mergeCell ref="M68:R68"/>
    <mergeCell ref="E58:J58"/>
    <mergeCell ref="E59:J59"/>
    <mergeCell ref="G60:J61"/>
    <mergeCell ref="K58:R58"/>
    <mergeCell ref="B62:B63"/>
    <mergeCell ref="G62:J62"/>
    <mergeCell ref="G63:J63"/>
    <mergeCell ref="G64:J64"/>
    <mergeCell ref="G65:J65"/>
    <mergeCell ref="B58:D59"/>
    <mergeCell ref="B60:B61"/>
    <mergeCell ref="C60:D61"/>
    <mergeCell ref="E60:F60"/>
    <mergeCell ref="K60:L60"/>
    <mergeCell ref="K59:R59"/>
    <mergeCell ref="M60:R61"/>
    <mergeCell ref="B73:L73"/>
    <mergeCell ref="B75:D76"/>
    <mergeCell ref="E75:L75"/>
    <mergeCell ref="E76:L76"/>
    <mergeCell ref="G66:J66"/>
    <mergeCell ref="G67:J67"/>
    <mergeCell ref="G68:J68"/>
    <mergeCell ref="E70:F70"/>
    <mergeCell ref="G70:G71"/>
    <mergeCell ref="K70:L70"/>
    <mergeCell ref="E71:F71"/>
    <mergeCell ref="K71:L71"/>
    <mergeCell ref="G81:L81"/>
    <mergeCell ref="G82:L82"/>
    <mergeCell ref="G83:L83"/>
    <mergeCell ref="G84:L84"/>
    <mergeCell ref="G85:L85"/>
    <mergeCell ref="B77:B78"/>
    <mergeCell ref="C77:D78"/>
    <mergeCell ref="E77:F77"/>
    <mergeCell ref="G77:L78"/>
    <mergeCell ref="B79:B80"/>
    <mergeCell ref="G79:L79"/>
    <mergeCell ref="G80:L80"/>
    <mergeCell ref="B90:L90"/>
    <mergeCell ref="B92:D93"/>
    <mergeCell ref="B94:B95"/>
    <mergeCell ref="C94:D95"/>
    <mergeCell ref="E94:F94"/>
    <mergeCell ref="E92:L92"/>
    <mergeCell ref="E93:L93"/>
    <mergeCell ref="G94:L95"/>
    <mergeCell ref="E87:F87"/>
    <mergeCell ref="E88:F88"/>
    <mergeCell ref="E104:F104"/>
    <mergeCell ref="E105:F105"/>
    <mergeCell ref="G100:L100"/>
    <mergeCell ref="G101:L101"/>
    <mergeCell ref="G102:L102"/>
    <mergeCell ref="B96:B97"/>
    <mergeCell ref="G96:L96"/>
    <mergeCell ref="G97:L97"/>
    <mergeCell ref="G98:L98"/>
    <mergeCell ref="G99:L99"/>
    <mergeCell ref="B107:L107"/>
    <mergeCell ref="B109:D110"/>
    <mergeCell ref="E109:L109"/>
    <mergeCell ref="E110:L110"/>
    <mergeCell ref="B111:B112"/>
    <mergeCell ref="C111:D112"/>
    <mergeCell ref="E111:F111"/>
    <mergeCell ref="G111:L112"/>
    <mergeCell ref="B113:B114"/>
    <mergeCell ref="G113:L113"/>
    <mergeCell ref="G114:L114"/>
    <mergeCell ref="G115:L115"/>
    <mergeCell ref="G116:L116"/>
    <mergeCell ref="G117:L117"/>
    <mergeCell ref="G118:L118"/>
    <mergeCell ref="G119:L119"/>
    <mergeCell ref="E121:F121"/>
    <mergeCell ref="E122:F122"/>
    <mergeCell ref="B124:L124"/>
    <mergeCell ref="B126:D127"/>
    <mergeCell ref="E126:L126"/>
    <mergeCell ref="E127:L127"/>
    <mergeCell ref="B128:B129"/>
    <mergeCell ref="C128:D129"/>
    <mergeCell ref="E128:F128"/>
    <mergeCell ref="G128:L129"/>
    <mergeCell ref="B130:B131"/>
    <mergeCell ref="G130:L130"/>
    <mergeCell ref="G131:L131"/>
    <mergeCell ref="G132:L132"/>
    <mergeCell ref="G133:L133"/>
    <mergeCell ref="G134:L134"/>
    <mergeCell ref="G135:L135"/>
    <mergeCell ref="G136:L136"/>
    <mergeCell ref="E138:F138"/>
    <mergeCell ref="E139:F139"/>
    <mergeCell ref="B141:L141"/>
    <mergeCell ref="B143:D144"/>
    <mergeCell ref="E143:L143"/>
    <mergeCell ref="E144:L144"/>
    <mergeCell ref="B145:B146"/>
    <mergeCell ref="C145:D146"/>
    <mergeCell ref="E145:F145"/>
    <mergeCell ref="G145:L146"/>
    <mergeCell ref="B147:B148"/>
    <mergeCell ref="G147:L147"/>
    <mergeCell ref="G148:L148"/>
    <mergeCell ref="G149:L149"/>
    <mergeCell ref="G150:L150"/>
    <mergeCell ref="G151:L151"/>
    <mergeCell ref="G152:L152"/>
    <mergeCell ref="G153:L153"/>
    <mergeCell ref="E155:F155"/>
    <mergeCell ref="E156:F156"/>
    <mergeCell ref="B158:L158"/>
    <mergeCell ref="B160:D161"/>
    <mergeCell ref="E160:L160"/>
    <mergeCell ref="E161:L161"/>
    <mergeCell ref="G168:L168"/>
    <mergeCell ref="G169:L169"/>
    <mergeCell ref="G170:L170"/>
    <mergeCell ref="E172:F172"/>
    <mergeCell ref="E173:F173"/>
    <mergeCell ref="B175:L175"/>
    <mergeCell ref="B162:B163"/>
    <mergeCell ref="C162:D163"/>
    <mergeCell ref="E162:F162"/>
    <mergeCell ref="G162:L163"/>
    <mergeCell ref="B164:B165"/>
    <mergeCell ref="G164:L164"/>
    <mergeCell ref="G165:L165"/>
    <mergeCell ref="G166:L166"/>
    <mergeCell ref="G167:L167"/>
    <mergeCell ref="B181:B182"/>
    <mergeCell ref="G181:J181"/>
    <mergeCell ref="M181:R181"/>
    <mergeCell ref="G182:J182"/>
    <mergeCell ref="M182:R182"/>
    <mergeCell ref="G183:J183"/>
    <mergeCell ref="M183:R183"/>
    <mergeCell ref="G184:J184"/>
    <mergeCell ref="M184:R184"/>
    <mergeCell ref="B177:D178"/>
    <mergeCell ref="E177:J177"/>
    <mergeCell ref="K177:R177"/>
    <mergeCell ref="E178:J178"/>
    <mergeCell ref="K178:R178"/>
    <mergeCell ref="B179:B180"/>
    <mergeCell ref="C179:D180"/>
    <mergeCell ref="E179:F179"/>
    <mergeCell ref="G179:J180"/>
    <mergeCell ref="K179:L179"/>
    <mergeCell ref="M179:R180"/>
    <mergeCell ref="G187:J187"/>
    <mergeCell ref="M187:R187"/>
    <mergeCell ref="E189:F189"/>
    <mergeCell ref="G189:G190"/>
    <mergeCell ref="K189:L189"/>
    <mergeCell ref="E190:F190"/>
    <mergeCell ref="K190:L190"/>
    <mergeCell ref="S177:Z177"/>
    <mergeCell ref="S178:Z178"/>
    <mergeCell ref="S179:T179"/>
    <mergeCell ref="U179:Z180"/>
    <mergeCell ref="U181:Z181"/>
    <mergeCell ref="U182:Z182"/>
    <mergeCell ref="U183:Z183"/>
    <mergeCell ref="U184:Z184"/>
    <mergeCell ref="U185:Z185"/>
    <mergeCell ref="U186:Z186"/>
    <mergeCell ref="U187:Z187"/>
    <mergeCell ref="S189:T189"/>
    <mergeCell ref="S190:T190"/>
    <mergeCell ref="G185:J185"/>
    <mergeCell ref="M185:R185"/>
    <mergeCell ref="G186:J186"/>
    <mergeCell ref="M186:R186"/>
    <mergeCell ref="B192:L192"/>
    <mergeCell ref="B194:D195"/>
    <mergeCell ref="E194:J194"/>
    <mergeCell ref="K194:R194"/>
    <mergeCell ref="E195:J195"/>
    <mergeCell ref="K195:R195"/>
    <mergeCell ref="B196:B197"/>
    <mergeCell ref="C196:D197"/>
    <mergeCell ref="E196:F196"/>
    <mergeCell ref="G196:J197"/>
    <mergeCell ref="K196:L196"/>
    <mergeCell ref="M196:R197"/>
    <mergeCell ref="B198:B199"/>
    <mergeCell ref="G198:J198"/>
    <mergeCell ref="M198:R198"/>
    <mergeCell ref="G199:J199"/>
    <mergeCell ref="M199:R199"/>
    <mergeCell ref="G200:J200"/>
    <mergeCell ref="M200:R200"/>
    <mergeCell ref="G201:J201"/>
    <mergeCell ref="M201:R201"/>
    <mergeCell ref="G202:J202"/>
    <mergeCell ref="M202:R202"/>
    <mergeCell ref="G203:J203"/>
    <mergeCell ref="M203:R203"/>
    <mergeCell ref="G204:J204"/>
    <mergeCell ref="M204:R204"/>
    <mergeCell ref="E206:F206"/>
    <mergeCell ref="G206:G207"/>
    <mergeCell ref="K206:L206"/>
    <mergeCell ref="E207:F207"/>
    <mergeCell ref="K207:L207"/>
    <mergeCell ref="B209:L209"/>
    <mergeCell ref="B211:D212"/>
    <mergeCell ref="E211:L211"/>
    <mergeCell ref="E212:L212"/>
    <mergeCell ref="B213:B214"/>
    <mergeCell ref="C213:D214"/>
    <mergeCell ref="E213:F213"/>
    <mergeCell ref="G213:L214"/>
    <mergeCell ref="B215:B216"/>
    <mergeCell ref="G215:L215"/>
    <mergeCell ref="G216:L216"/>
    <mergeCell ref="G217:L217"/>
    <mergeCell ref="G218:L218"/>
    <mergeCell ref="G219:L219"/>
    <mergeCell ref="G220:L220"/>
    <mergeCell ref="G221:L221"/>
    <mergeCell ref="E223:F223"/>
    <mergeCell ref="E224:F224"/>
    <mergeCell ref="B226:L226"/>
    <mergeCell ref="B228:D229"/>
    <mergeCell ref="E228:L228"/>
    <mergeCell ref="E229:L229"/>
    <mergeCell ref="B230:B231"/>
    <mergeCell ref="C230:D231"/>
    <mergeCell ref="E230:F230"/>
    <mergeCell ref="G230:L231"/>
    <mergeCell ref="B232:B233"/>
    <mergeCell ref="G232:L232"/>
    <mergeCell ref="G233:L233"/>
    <mergeCell ref="G234:L234"/>
    <mergeCell ref="G235:L235"/>
    <mergeCell ref="G236:L236"/>
    <mergeCell ref="G237:L237"/>
    <mergeCell ref="G238:L238"/>
    <mergeCell ref="E240:F240"/>
    <mergeCell ref="E241:F241"/>
    <mergeCell ref="B243:L243"/>
    <mergeCell ref="B245:D246"/>
    <mergeCell ref="E245:J245"/>
    <mergeCell ref="K245:R245"/>
    <mergeCell ref="S245:Z245"/>
    <mergeCell ref="E246:J246"/>
    <mergeCell ref="K246:R246"/>
    <mergeCell ref="S246:Z246"/>
    <mergeCell ref="B247:B248"/>
    <mergeCell ref="C247:D248"/>
    <mergeCell ref="E247:F247"/>
    <mergeCell ref="G247:J248"/>
    <mergeCell ref="K247:L247"/>
    <mergeCell ref="M247:R248"/>
    <mergeCell ref="S247:T247"/>
    <mergeCell ref="U247:Z248"/>
    <mergeCell ref="B249:B250"/>
    <mergeCell ref="G249:J249"/>
    <mergeCell ref="M249:R249"/>
    <mergeCell ref="U249:Z249"/>
    <mergeCell ref="G250:J250"/>
    <mergeCell ref="M250:R250"/>
    <mergeCell ref="U250:Z250"/>
    <mergeCell ref="G251:J251"/>
    <mergeCell ref="M251:R251"/>
    <mergeCell ref="U251:Z251"/>
    <mergeCell ref="G252:J252"/>
    <mergeCell ref="M252:R252"/>
    <mergeCell ref="U252:Z252"/>
    <mergeCell ref="G253:J253"/>
    <mergeCell ref="M253:R253"/>
    <mergeCell ref="U253:Z253"/>
    <mergeCell ref="G254:J254"/>
    <mergeCell ref="M254:R254"/>
    <mergeCell ref="U254:Z254"/>
    <mergeCell ref="G255:J255"/>
    <mergeCell ref="M255:R255"/>
    <mergeCell ref="U255:Z255"/>
    <mergeCell ref="E257:F257"/>
    <mergeCell ref="G257:G258"/>
    <mergeCell ref="K257:L257"/>
    <mergeCell ref="S257:T257"/>
    <mergeCell ref="E258:F258"/>
    <mergeCell ref="K258:L258"/>
    <mergeCell ref="S258:T258"/>
    <mergeCell ref="AA245:AF245"/>
    <mergeCell ref="AG245:AN245"/>
    <mergeCell ref="AO245:AV245"/>
    <mergeCell ref="AA246:AF246"/>
    <mergeCell ref="AG246:AN246"/>
    <mergeCell ref="AO246:AV246"/>
    <mergeCell ref="AA247:AB247"/>
    <mergeCell ref="AC247:AF248"/>
    <mergeCell ref="AG247:AH247"/>
    <mergeCell ref="AI247:AN248"/>
    <mergeCell ref="AO247:AP247"/>
    <mergeCell ref="AQ247:AV248"/>
    <mergeCell ref="AC249:AF249"/>
    <mergeCell ref="AI249:AN249"/>
    <mergeCell ref="AQ249:AV249"/>
    <mergeCell ref="AC250:AF250"/>
    <mergeCell ref="AI250:AN250"/>
    <mergeCell ref="AQ250:AV250"/>
    <mergeCell ref="AC251:AF251"/>
    <mergeCell ref="AI251:AN251"/>
    <mergeCell ref="AQ251:AV251"/>
    <mergeCell ref="AC252:AF252"/>
    <mergeCell ref="AI252:AN252"/>
    <mergeCell ref="AQ252:AV252"/>
    <mergeCell ref="AC253:AF253"/>
    <mergeCell ref="AI253:AN253"/>
    <mergeCell ref="AQ253:AV253"/>
    <mergeCell ref="AC254:AF254"/>
    <mergeCell ref="AI254:AN254"/>
    <mergeCell ref="AQ254:AV254"/>
    <mergeCell ref="AC255:AF255"/>
    <mergeCell ref="AI255:AN255"/>
    <mergeCell ref="AQ255:AV255"/>
    <mergeCell ref="AA257:AB257"/>
    <mergeCell ref="AC257:AC258"/>
    <mergeCell ref="AG257:AH257"/>
    <mergeCell ref="AO257:AP257"/>
    <mergeCell ref="AA258:AB258"/>
    <mergeCell ref="AG258:AH258"/>
    <mergeCell ref="AO258:AP258"/>
  </mergeCells>
  <dataValidations count="7">
    <dataValidation type="list" allowBlank="1" showInputMessage="1" showErrorMessage="1" sqref="E10 E45 E27 E62 K62 E79 E96 E113 E130 E147 E164 E181 K181 S181 K198 E198 E215 E232 E249 K249 S249 AA249 AG249 AO249">
      <formula1>P_1</formula1>
    </dataValidation>
    <dataValidation type="list" allowBlank="1" showInputMessage="1" showErrorMessage="1" sqref="E11 E46 E28 E63 K63 E80 E97 E114 E131 E148 E165 E182 K182 S182 K199 E199 E216 E233 E250 K250 S250 AA250 AG250 AO250">
      <formula1>P_2</formula1>
    </dataValidation>
    <dataValidation type="list" allowBlank="1" showInputMessage="1" showErrorMessage="1" sqref="E12 E47 E29 E64 K64 E81 E98 E115 E132 E149 E166 E183 K183 S183 K200 E200 E217 E234 E251 K251 S251 AA251 AG251 AO251">
      <formula1>P_3</formula1>
    </dataValidation>
    <dataValidation type="list" allowBlank="1" showInputMessage="1" showErrorMessage="1" sqref="E13 E48 E30 E65 K65 E82 E99 E116 E133 E150 E167 E184 K184 S184 K201 E201 E218 E235 E252 K252 S252 AA252 AG252 AO252">
      <formula1>P_4</formula1>
    </dataValidation>
    <dataValidation type="list" allowBlank="1" showInputMessage="1" showErrorMessage="1" sqref="E14 E49 E31 E66 K66 E83 E100 E117 E134 E151 E168 E185 K185 S185 K202 E202 E219 E236 E253 K253 S253 AA253 AG253 AO253">
      <formula1>P_5</formula1>
    </dataValidation>
    <dataValidation type="list" allowBlank="1" showInputMessage="1" showErrorMessage="1" sqref="E16 E51 E33 E68 K68 E85 E102 E119 E136 E153 E170 E187 K187 S187 K204 E204 E221 E238 E255 K255 S255 AA255 AG255 AO255">
      <formula1>P_7</formula1>
    </dataValidation>
    <dataValidation type="list" allowBlank="1" showInputMessage="1" showErrorMessage="1" sqref="E15 E50 E32 E67 K67 E84 E101 E118 E135 E152 E169 E186 K186 S186 K203 E203 E220 E237 E254 K254 S254 AA254 AG254 AO254">
      <formula1>P_6</formula1>
    </dataValidation>
  </dataValidations>
  <printOptions horizontalCentered="1"/>
  <pageMargins left="0.27559055118110237" right="0.15748031496062992" top="0.35433070866141736" bottom="0.74803149606299213" header="0.15748031496062992" footer="0.31496062992125984"/>
  <pageSetup paperSize="281" scale="60" orientation="landscape" r:id="rId1"/>
  <ignoredErrors>
    <ignoredError sqref="F11" formula="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20</vt:i4>
      </vt:variant>
    </vt:vector>
  </HeadingPairs>
  <TitlesOfParts>
    <vt:vector size="25" baseType="lpstr">
      <vt:lpstr>Mapa</vt:lpstr>
      <vt:lpstr>Listas</vt:lpstr>
      <vt:lpstr>Matriz</vt:lpstr>
      <vt:lpstr>Anexo 1 - Impacto (RC)</vt:lpstr>
      <vt:lpstr>Anexo 2 - Valoración Controles</vt:lpstr>
      <vt:lpstr>Ejecución</vt:lpstr>
      <vt:lpstr>evaluación</vt:lpstr>
      <vt:lpstr>Frecuencia</vt:lpstr>
      <vt:lpstr>Impacto</vt:lpstr>
      <vt:lpstr>Macroprocesos</vt:lpstr>
      <vt:lpstr>P_1</vt:lpstr>
      <vt:lpstr>P_2</vt:lpstr>
      <vt:lpstr>P_3</vt:lpstr>
      <vt:lpstr>P_4</vt:lpstr>
      <vt:lpstr>P_5</vt:lpstr>
      <vt:lpstr>P_6</vt:lpstr>
      <vt:lpstr>P_7</vt:lpstr>
      <vt:lpstr>P_8</vt:lpstr>
      <vt:lpstr>P_9</vt:lpstr>
      <vt:lpstr>Procesos</vt:lpstr>
      <vt:lpstr>Si_No</vt:lpstr>
      <vt:lpstr>Tipo_Impacto</vt:lpstr>
      <vt:lpstr>Tipología</vt:lpstr>
      <vt:lpstr>Matriz!Títulos_a_imprimir</vt:lpstr>
      <vt:lpstr>Valor_Riesgo</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John Fredy Garcia Lopez</dc:creator>
  <cp:lastModifiedBy>John Fredy Garcia Lopez</cp:lastModifiedBy>
  <cp:lastPrinted>2020-01-31T23:12:07Z</cp:lastPrinted>
  <dcterms:created xsi:type="dcterms:W3CDTF">2020-01-13T19:31:31Z</dcterms:created>
  <dcterms:modified xsi:type="dcterms:W3CDTF">2020-01-31T23:16:06Z</dcterms:modified>
</cp:coreProperties>
</file>