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jofga\Desktop\"/>
    </mc:Choice>
  </mc:AlternateContent>
  <xr:revisionPtr revIDLastSave="0" documentId="13_ncr:1_{ABC28595-5B91-418D-AC45-D35191D8B84E}" xr6:coauthVersionLast="46" xr6:coauthVersionMax="46" xr10:uidLastSave="{00000000-0000-0000-0000-000000000000}"/>
  <bookViews>
    <workbookView xWindow="-120" yWindow="-120" windowWidth="20730" windowHeight="11160" tabRatio="911" firstSheet="2" activeTab="2" xr2:uid="{00000000-000D-0000-FFFF-FFFF00000000}"/>
  </bookViews>
  <sheets>
    <sheet name="Mapa" sheetId="4" state="hidden" r:id="rId1"/>
    <sheet name="Listas" sheetId="3" state="hidden" r:id="rId2"/>
    <sheet name="Matriz" sheetId="1" r:id="rId3"/>
    <sheet name="Anexo 1 - Impacto (RC)" sheetId="7" r:id="rId4"/>
    <sheet name="Anexo 2 - Controles (Corrup)." sheetId="6" r:id="rId5"/>
  </sheets>
  <externalReferences>
    <externalReference r:id="rId6"/>
  </externalReferences>
  <definedNames>
    <definedName name="_xlnm._FilterDatabase" localSheetId="2" hidden="1">Matriz!$A$8:$AP$36</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91029"/>
</workbook>
</file>

<file path=xl/calcChain.xml><?xml version="1.0" encoding="utf-8"?>
<calcChain xmlns="http://schemas.openxmlformats.org/spreadsheetml/2006/main">
  <c r="F33" i="6" l="1"/>
  <c r="F32" i="6"/>
  <c r="F31" i="6"/>
  <c r="F30" i="6"/>
  <c r="F29" i="6"/>
  <c r="F28" i="6"/>
  <c r="F27" i="6"/>
  <c r="E24" i="6"/>
  <c r="B21" i="6"/>
  <c r="A21" i="6"/>
  <c r="D4" i="7"/>
  <c r="D5" i="7" s="1"/>
  <c r="L10" i="1"/>
  <c r="N10" i="1"/>
  <c r="O10" i="1" l="1"/>
  <c r="P10" i="1" s="1"/>
  <c r="E35" i="6"/>
  <c r="E36" i="6" s="1"/>
  <c r="R10" i="1" s="1"/>
  <c r="M58" i="6"/>
  <c r="N67" i="6"/>
  <c r="N66" i="6"/>
  <c r="N65" i="6"/>
  <c r="N64" i="6"/>
  <c r="N63" i="6"/>
  <c r="N62" i="6"/>
  <c r="N61" i="6"/>
  <c r="M69" i="6" l="1"/>
  <c r="M70" i="6" s="1"/>
  <c r="R15" i="1" s="1"/>
  <c r="V50" i="6"/>
  <c r="V49" i="6"/>
  <c r="V48" i="6"/>
  <c r="V47" i="6"/>
  <c r="V46" i="6"/>
  <c r="V45" i="6"/>
  <c r="V44" i="6"/>
  <c r="N50" i="6"/>
  <c r="N49" i="6"/>
  <c r="N48" i="6"/>
  <c r="N47" i="6"/>
  <c r="N46" i="6"/>
  <c r="N45" i="6"/>
  <c r="N44" i="6"/>
  <c r="U41" i="6"/>
  <c r="M41" i="6"/>
  <c r="M52" i="6" l="1"/>
  <c r="M53" i="6" s="1"/>
  <c r="U52" i="6"/>
  <c r="U53" i="6" s="1"/>
  <c r="R13" i="1" l="1"/>
  <c r="T13" i="1" s="1"/>
  <c r="U13" i="1" s="1"/>
  <c r="R12" i="1"/>
  <c r="T12" i="1" s="1"/>
  <c r="U12" i="1" s="1"/>
  <c r="C4" i="7"/>
  <c r="E4" i="7"/>
  <c r="F4" i="7"/>
  <c r="G4" i="7"/>
  <c r="H4" i="7"/>
  <c r="I4" i="7"/>
  <c r="J4" i="7"/>
  <c r="K4" i="7"/>
  <c r="L4" i="7"/>
  <c r="M4" i="7"/>
  <c r="N4" i="7"/>
  <c r="O4" i="7"/>
  <c r="P4" i="7"/>
  <c r="Q4" i="7"/>
  <c r="V13" i="1" l="1"/>
  <c r="AQ246" i="6"/>
  <c r="AI246" i="6"/>
  <c r="AA246" i="6"/>
  <c r="S246" i="6"/>
  <c r="K246" i="6"/>
  <c r="AR255" i="6"/>
  <c r="AJ255" i="6"/>
  <c r="AB255" i="6"/>
  <c r="AR254" i="6"/>
  <c r="AJ254" i="6"/>
  <c r="AB254" i="6"/>
  <c r="AR253" i="6"/>
  <c r="AJ253" i="6"/>
  <c r="AB253" i="6"/>
  <c r="AR252" i="6"/>
  <c r="AJ252" i="6"/>
  <c r="AB252" i="6"/>
  <c r="AR251" i="6"/>
  <c r="AJ251" i="6"/>
  <c r="AB251" i="6"/>
  <c r="AR250" i="6"/>
  <c r="AJ250" i="6"/>
  <c r="AB250" i="6"/>
  <c r="AR249" i="6"/>
  <c r="AJ249" i="6"/>
  <c r="AB249" i="6"/>
  <c r="E246" i="6"/>
  <c r="B243" i="6"/>
  <c r="A243" i="6"/>
  <c r="T255" i="6"/>
  <c r="L255" i="6"/>
  <c r="F255" i="6"/>
  <c r="T254" i="6"/>
  <c r="L254" i="6"/>
  <c r="F254" i="6"/>
  <c r="T253" i="6"/>
  <c r="L253" i="6"/>
  <c r="F253" i="6"/>
  <c r="T252" i="6"/>
  <c r="L252" i="6"/>
  <c r="F252" i="6"/>
  <c r="T251" i="6"/>
  <c r="L251" i="6"/>
  <c r="F251" i="6"/>
  <c r="T250" i="6"/>
  <c r="L250" i="6"/>
  <c r="F250" i="6"/>
  <c r="T249" i="6"/>
  <c r="L249" i="6"/>
  <c r="F249" i="6"/>
  <c r="E257" i="6" l="1"/>
  <c r="E258" i="6" s="1"/>
  <c r="R30" i="1" s="1"/>
  <c r="K257" i="6"/>
  <c r="K258" i="6" s="1"/>
  <c r="R31" i="1" s="1"/>
  <c r="AI257" i="6"/>
  <c r="AI258" i="6" s="1"/>
  <c r="R34" i="1" s="1"/>
  <c r="AQ257" i="6"/>
  <c r="AQ258" i="6" s="1"/>
  <c r="R35" i="1" s="1"/>
  <c r="V35" i="1" s="1"/>
  <c r="AA257" i="6"/>
  <c r="AA258" i="6" s="1"/>
  <c r="R33" i="1" s="1"/>
  <c r="V33" i="1" s="1"/>
  <c r="S257" i="6"/>
  <c r="S258" i="6" s="1"/>
  <c r="R32" i="1" s="1"/>
  <c r="T33" i="1" l="1"/>
  <c r="U33" i="1" s="1"/>
  <c r="T35" i="1"/>
  <c r="U35" i="1" s="1"/>
  <c r="T34" i="1"/>
  <c r="U34" i="1" s="1"/>
  <c r="V34" i="1"/>
  <c r="T31" i="1"/>
  <c r="U31" i="1" s="1"/>
  <c r="V31" i="1"/>
  <c r="E211" i="6"/>
  <c r="E194" i="6"/>
  <c r="B208" i="6"/>
  <c r="A208" i="6"/>
  <c r="B191" i="6"/>
  <c r="A191" i="6"/>
  <c r="F220" i="6"/>
  <c r="F219" i="6"/>
  <c r="F218" i="6"/>
  <c r="F217" i="6"/>
  <c r="F216" i="6"/>
  <c r="F215" i="6"/>
  <c r="F214" i="6"/>
  <c r="F203" i="6"/>
  <c r="F202" i="6"/>
  <c r="F201" i="6"/>
  <c r="F200" i="6"/>
  <c r="F199" i="6"/>
  <c r="F198" i="6"/>
  <c r="F197" i="6"/>
  <c r="E222" i="6" l="1"/>
  <c r="E223" i="6" s="1"/>
  <c r="R28" i="1" s="1"/>
  <c r="E205" i="6"/>
  <c r="E206" i="6" s="1"/>
  <c r="R27" i="1" s="1"/>
  <c r="A157" i="6" l="1"/>
  <c r="B157" i="6"/>
  <c r="K160" i="6"/>
  <c r="E160" i="6"/>
  <c r="L169" i="6"/>
  <c r="F169" i="6"/>
  <c r="L168" i="6"/>
  <c r="F168" i="6"/>
  <c r="L167" i="6"/>
  <c r="F167" i="6"/>
  <c r="L166" i="6"/>
  <c r="F166" i="6"/>
  <c r="L165" i="6"/>
  <c r="F165" i="6"/>
  <c r="L164" i="6"/>
  <c r="F164" i="6"/>
  <c r="L163" i="6"/>
  <c r="F163" i="6"/>
  <c r="E171" i="6" l="1"/>
  <c r="E172" i="6" s="1"/>
  <c r="R24" i="1" s="1"/>
  <c r="K171" i="6"/>
  <c r="K172" i="6" s="1"/>
  <c r="R25" i="1" s="1"/>
  <c r="W21" i="1"/>
  <c r="W20" i="1"/>
  <c r="W19"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l="1"/>
  <c r="E138" i="6" s="1"/>
  <c r="R19" i="1" s="1"/>
  <c r="K137" i="6"/>
  <c r="K138" i="6" s="1"/>
  <c r="R20" i="1" s="1"/>
  <c r="S137" i="6"/>
  <c r="S138" i="6" s="1"/>
  <c r="R21" i="1" s="1"/>
  <c r="E177" i="6"/>
  <c r="B174" i="6"/>
  <c r="A174" i="6"/>
  <c r="F186" i="6"/>
  <c r="F185" i="6"/>
  <c r="F184" i="6"/>
  <c r="F183" i="6"/>
  <c r="F182" i="6"/>
  <c r="F181" i="6"/>
  <c r="F180" i="6"/>
  <c r="E188" i="6" l="1"/>
  <c r="E189" i="6" s="1"/>
  <c r="R26" i="1" s="1"/>
  <c r="T26" i="1" s="1"/>
  <c r="U26" i="1" s="1"/>
  <c r="E92" i="6" l="1"/>
  <c r="B89" i="6"/>
  <c r="A89" i="6"/>
  <c r="F101" i="6"/>
  <c r="F100" i="6"/>
  <c r="F99" i="6"/>
  <c r="F98" i="6"/>
  <c r="F97" i="6"/>
  <c r="F96" i="6"/>
  <c r="F95" i="6"/>
  <c r="E103" i="6" l="1"/>
  <c r="E104" i="6" s="1"/>
  <c r="R17" i="1" s="1"/>
  <c r="E75" i="6" l="1"/>
  <c r="B72" i="6"/>
  <c r="A72" i="6"/>
  <c r="F84" i="6"/>
  <c r="F83" i="6"/>
  <c r="F82" i="6"/>
  <c r="F81" i="6"/>
  <c r="F80" i="6"/>
  <c r="F79" i="6"/>
  <c r="F78" i="6"/>
  <c r="E86" i="6" l="1"/>
  <c r="E87" i="6" s="1"/>
  <c r="R16" i="1" s="1"/>
  <c r="E41" i="6" l="1"/>
  <c r="B38" i="6"/>
  <c r="A38" i="6"/>
  <c r="F50" i="6"/>
  <c r="F49" i="6"/>
  <c r="F48" i="6"/>
  <c r="F47" i="6"/>
  <c r="F46" i="6"/>
  <c r="F45" i="6"/>
  <c r="F44" i="6"/>
  <c r="E52" i="6" l="1"/>
  <c r="E53" i="6" s="1"/>
  <c r="R11" i="1" l="1"/>
  <c r="T11" i="1" s="1"/>
  <c r="U11" i="1" s="1"/>
  <c r="X11" i="1" s="1"/>
  <c r="E58" i="6"/>
  <c r="B55" i="6"/>
  <c r="A55" i="6"/>
  <c r="F67" i="6"/>
  <c r="F66" i="6"/>
  <c r="F65" i="6"/>
  <c r="F64" i="6"/>
  <c r="F63" i="6"/>
  <c r="F62" i="6"/>
  <c r="F61" i="6"/>
  <c r="N14" i="1"/>
  <c r="L14" i="1"/>
  <c r="L17" i="1"/>
  <c r="N17" i="1"/>
  <c r="T17" i="1"/>
  <c r="U17" i="1" s="1"/>
  <c r="X17" i="1" s="1"/>
  <c r="Y17" i="1" s="1"/>
  <c r="AA17" i="1" s="1"/>
  <c r="V17" i="1"/>
  <c r="AD17" i="1" l="1"/>
  <c r="AE17" i="1" s="1"/>
  <c r="AC17" i="1"/>
  <c r="AF17" i="1" s="1"/>
  <c r="AG17" i="1" s="1"/>
  <c r="O14" i="1"/>
  <c r="P14" i="1" s="1"/>
  <c r="E69" i="6"/>
  <c r="E70" i="6" s="1"/>
  <c r="O17" i="1"/>
  <c r="P17" i="1" s="1"/>
  <c r="R14" i="1" l="1"/>
  <c r="V14" i="1" s="1"/>
  <c r="AH17" i="1"/>
  <c r="AI17" i="1" s="1"/>
  <c r="AJ17" i="1" s="1"/>
  <c r="T14" i="1" l="1"/>
  <c r="U14" i="1" s="1"/>
  <c r="V15" i="1"/>
  <c r="T15" i="1"/>
  <c r="U15" i="1" s="1"/>
  <c r="X14" i="1" l="1"/>
  <c r="Y14" i="1" s="1"/>
  <c r="AC14" i="1" s="1"/>
  <c r="AF14" i="1" s="1"/>
  <c r="AG14" i="1" s="1"/>
  <c r="K143" i="6"/>
  <c r="E143" i="6"/>
  <c r="B140" i="6"/>
  <c r="A140" i="6"/>
  <c r="L152" i="6"/>
  <c r="F152" i="6"/>
  <c r="L151" i="6"/>
  <c r="F151" i="6"/>
  <c r="L150" i="6"/>
  <c r="F150" i="6"/>
  <c r="L149" i="6"/>
  <c r="F149" i="6"/>
  <c r="L148" i="6"/>
  <c r="F148" i="6"/>
  <c r="L147" i="6"/>
  <c r="F147" i="6"/>
  <c r="L146" i="6"/>
  <c r="F146" i="6"/>
  <c r="N22" i="1"/>
  <c r="L22" i="1"/>
  <c r="AA14" i="1" l="1"/>
  <c r="AD14" i="1" s="1"/>
  <c r="AE14" i="1" s="1"/>
  <c r="E154" i="6"/>
  <c r="E155" i="6" s="1"/>
  <c r="R22" i="1" s="1"/>
  <c r="T22" i="1" s="1"/>
  <c r="U22" i="1" s="1"/>
  <c r="O22" i="1"/>
  <c r="P22" i="1" s="1"/>
  <c r="K154" i="6"/>
  <c r="K155" i="6" s="1"/>
  <c r="R23" i="1" s="1"/>
  <c r="V23" i="1" s="1"/>
  <c r="AH14" i="1" l="1"/>
  <c r="AI14" i="1" s="1"/>
  <c r="AJ14" i="1" s="1"/>
  <c r="V22" i="1"/>
  <c r="T23" i="1"/>
  <c r="U23" i="1" s="1"/>
  <c r="X22" i="1" s="1"/>
  <c r="Y22" i="1" s="1"/>
  <c r="AC22" i="1" l="1"/>
  <c r="AF22" i="1" s="1"/>
  <c r="AG22" i="1" s="1"/>
  <c r="AA22" i="1"/>
  <c r="AD22" i="1" s="1"/>
  <c r="AH22" i="1" l="1"/>
  <c r="AI22" i="1" s="1"/>
  <c r="AJ22" i="1" s="1"/>
  <c r="AE22" i="1"/>
  <c r="E109" i="6" l="1"/>
  <c r="B106" i="6"/>
  <c r="A106" i="6"/>
  <c r="F118" i="6"/>
  <c r="F117" i="6"/>
  <c r="F116" i="6"/>
  <c r="F115" i="6"/>
  <c r="F114" i="6"/>
  <c r="F113" i="6"/>
  <c r="F112" i="6"/>
  <c r="E120" i="6" l="1"/>
  <c r="E121" i="6" s="1"/>
  <c r="R18" i="1" s="1"/>
  <c r="E228" i="6"/>
  <c r="B225" i="6"/>
  <c r="A225" i="6"/>
  <c r="F237" i="6"/>
  <c r="F236" i="6"/>
  <c r="F235" i="6"/>
  <c r="F234" i="6"/>
  <c r="F233" i="6"/>
  <c r="F232" i="6"/>
  <c r="F231" i="6"/>
  <c r="L29" i="1"/>
  <c r="N29" i="1"/>
  <c r="O29" i="1" l="1"/>
  <c r="P29" i="1" s="1"/>
  <c r="E239" i="6"/>
  <c r="E240" i="6" s="1"/>
  <c r="R29" i="1" s="1"/>
  <c r="V29" i="1" l="1"/>
  <c r="T29" i="1"/>
  <c r="U29" i="1" s="1"/>
  <c r="X29" i="1" s="1"/>
  <c r="Y29" i="1" s="1"/>
  <c r="AA29" i="1" s="1"/>
  <c r="AD29" i="1" s="1"/>
  <c r="AE29" i="1" s="1"/>
  <c r="A4" i="6"/>
  <c r="AC29" i="1" l="1"/>
  <c r="AF29" i="1" s="1"/>
  <c r="AG29" i="1" s="1"/>
  <c r="E7" i="6"/>
  <c r="B4" i="6"/>
  <c r="AH29" i="1" l="1"/>
  <c r="AI29" i="1" s="1"/>
  <c r="AJ29" i="1" s="1"/>
  <c r="E5" i="7"/>
  <c r="F5" i="7"/>
  <c r="G5" i="7"/>
  <c r="H5" i="7"/>
  <c r="I5" i="7"/>
  <c r="J5" i="7"/>
  <c r="K5" i="7"/>
  <c r="L5" i="7"/>
  <c r="M5" i="7"/>
  <c r="N5" i="7"/>
  <c r="O5" i="7"/>
  <c r="P5" i="7"/>
  <c r="Q5" i="7"/>
  <c r="AM4" i="1" l="1"/>
  <c r="AM3" i="1"/>
  <c r="AM2" i="1"/>
  <c r="AM1" i="1"/>
  <c r="Z1" i="1"/>
  <c r="L11" i="1" l="1"/>
  <c r="N11" i="1"/>
  <c r="L16" i="1"/>
  <c r="N16" i="1"/>
  <c r="L18" i="1"/>
  <c r="N18" i="1"/>
  <c r="L19" i="1"/>
  <c r="N19" i="1"/>
  <c r="L24" i="1"/>
  <c r="N24" i="1"/>
  <c r="L26" i="1"/>
  <c r="N26" i="1"/>
  <c r="L27" i="1"/>
  <c r="N27" i="1"/>
  <c r="L28" i="1"/>
  <c r="N28" i="1"/>
  <c r="L30" i="1"/>
  <c r="N30" i="1"/>
  <c r="L36" i="1"/>
  <c r="N36" i="1"/>
  <c r="AA36" i="1"/>
  <c r="AD36" i="1" s="1"/>
  <c r="AC36" i="1"/>
  <c r="AF36" i="1" s="1"/>
  <c r="AG36" i="1" s="1"/>
  <c r="O16" i="1" l="1"/>
  <c r="P16" i="1" s="1"/>
  <c r="O30" i="1"/>
  <c r="P30" i="1" s="1"/>
  <c r="O36" i="1"/>
  <c r="P36" i="1" s="1"/>
  <c r="O28" i="1"/>
  <c r="P28" i="1" s="1"/>
  <c r="O18" i="1"/>
  <c r="P18" i="1" s="1"/>
  <c r="O27" i="1"/>
  <c r="P27" i="1" s="1"/>
  <c r="O26" i="1"/>
  <c r="P26" i="1" s="1"/>
  <c r="O24" i="1"/>
  <c r="P24" i="1" s="1"/>
  <c r="O19" i="1"/>
  <c r="P19" i="1" s="1"/>
  <c r="O11" i="1"/>
  <c r="P11" i="1" s="1"/>
  <c r="AH36" i="1"/>
  <c r="AI36" i="1" s="1"/>
  <c r="AJ36" i="1" s="1"/>
  <c r="AE36" i="1"/>
  <c r="C5" i="7" l="1"/>
  <c r="F16" i="6"/>
  <c r="F15" i="6"/>
  <c r="F14" i="6"/>
  <c r="F13" i="6"/>
  <c r="F12" i="6"/>
  <c r="F11" i="6"/>
  <c r="F10" i="6"/>
  <c r="E18" i="6" l="1"/>
  <c r="N9" i="1"/>
  <c r="L9" i="1"/>
  <c r="E19" i="6" l="1"/>
  <c r="O9" i="1"/>
  <c r="P9" i="1" s="1"/>
  <c r="R9" i="1" l="1"/>
  <c r="T9" i="1" s="1"/>
  <c r="U9" i="1" s="1"/>
  <c r="X9" i="1" s="1"/>
  <c r="Y9" i="1" s="1"/>
  <c r="AC9" i="1" s="1"/>
  <c r="AF9" i="1" s="1"/>
  <c r="AG9" i="1" s="1"/>
  <c r="T10" i="1" l="1"/>
  <c r="U10" i="1" s="1"/>
  <c r="X10" i="1" s="1"/>
  <c r="Y10" i="1" s="1"/>
  <c r="V10" i="1"/>
  <c r="V9" i="1"/>
  <c r="T18" i="1"/>
  <c r="U18" i="1" s="1"/>
  <c r="X18" i="1" s="1"/>
  <c r="Y18" i="1" s="1"/>
  <c r="V18" i="1"/>
  <c r="V28" i="1"/>
  <c r="T28" i="1"/>
  <c r="U28" i="1" s="1"/>
  <c r="X28" i="1" s="1"/>
  <c r="Y28" i="1" s="1"/>
  <c r="Y11" i="1"/>
  <c r="V11" i="1"/>
  <c r="V24" i="1"/>
  <c r="T24" i="1"/>
  <c r="U24" i="1" s="1"/>
  <c r="V19" i="1"/>
  <c r="T19" i="1"/>
  <c r="U19" i="1" s="1"/>
  <c r="V12" i="1"/>
  <c r="T25" i="1"/>
  <c r="U25" i="1" s="1"/>
  <c r="V25" i="1"/>
  <c r="T20" i="1"/>
  <c r="U20" i="1" s="1"/>
  <c r="V20" i="1"/>
  <c r="V26" i="1"/>
  <c r="X26" i="1"/>
  <c r="Y26" i="1" s="1"/>
  <c r="T36" i="1"/>
  <c r="U36" i="1" s="1"/>
  <c r="X36" i="1" s="1"/>
  <c r="Y36" i="1" s="1"/>
  <c r="V36" i="1"/>
  <c r="T21" i="1"/>
  <c r="U21" i="1" s="1"/>
  <c r="V21" i="1"/>
  <c r="V32" i="1"/>
  <c r="T32" i="1"/>
  <c r="U32" i="1" s="1"/>
  <c r="V16" i="1"/>
  <c r="T16" i="1"/>
  <c r="U16" i="1" s="1"/>
  <c r="X16" i="1" s="1"/>
  <c r="Y16" i="1" s="1"/>
  <c r="T27" i="1"/>
  <c r="U27" i="1" s="1"/>
  <c r="X27" i="1" s="1"/>
  <c r="Y27" i="1" s="1"/>
  <c r="V27" i="1"/>
  <c r="V30" i="1"/>
  <c r="T30" i="1"/>
  <c r="U30" i="1" s="1"/>
  <c r="AA9" i="1"/>
  <c r="X24" i="1" l="1"/>
  <c r="Y24" i="1" s="1"/>
  <c r="X19" i="1"/>
  <c r="Y19" i="1" s="1"/>
  <c r="AC10" i="1"/>
  <c r="AF10" i="1" s="1"/>
  <c r="AG10" i="1" s="1"/>
  <c r="AA10" i="1"/>
  <c r="AD10" i="1" s="1"/>
  <c r="X30" i="1"/>
  <c r="Y30" i="1" s="1"/>
  <c r="AA27" i="1"/>
  <c r="AD27" i="1" s="1"/>
  <c r="AC27" i="1"/>
  <c r="AF27" i="1" s="1"/>
  <c r="AG27" i="1" s="1"/>
  <c r="AA28" i="1"/>
  <c r="AD28" i="1" s="1"/>
  <c r="AC28" i="1"/>
  <c r="AF28" i="1" s="1"/>
  <c r="AG28" i="1" s="1"/>
  <c r="AA26" i="1"/>
  <c r="AD26" i="1" s="1"/>
  <c r="AC26" i="1"/>
  <c r="AF26" i="1" s="1"/>
  <c r="AG26" i="1" s="1"/>
  <c r="AA16" i="1"/>
  <c r="AD16" i="1" s="1"/>
  <c r="AC16" i="1"/>
  <c r="AF16" i="1" s="1"/>
  <c r="AG16" i="1" s="1"/>
  <c r="AA11" i="1"/>
  <c r="AD11" i="1" s="1"/>
  <c r="AC11" i="1"/>
  <c r="AF11" i="1" s="1"/>
  <c r="AG11" i="1" s="1"/>
  <c r="AA18" i="1"/>
  <c r="AD18" i="1" s="1"/>
  <c r="AC18" i="1"/>
  <c r="AF18" i="1" s="1"/>
  <c r="AG18" i="1" s="1"/>
  <c r="AD9" i="1"/>
  <c r="AE9" i="1" s="1"/>
  <c r="AH10" i="1" l="1"/>
  <c r="AI10" i="1" s="1"/>
  <c r="AJ10" i="1" s="1"/>
  <c r="AE10" i="1"/>
  <c r="AA30" i="1"/>
  <c r="AD30" i="1" s="1"/>
  <c r="AC30" i="1"/>
  <c r="AF30" i="1" s="1"/>
  <c r="AG30" i="1" s="1"/>
  <c r="AH28" i="1"/>
  <c r="AI28" i="1" s="1"/>
  <c r="AJ28" i="1" s="1"/>
  <c r="AE28" i="1"/>
  <c r="AH27" i="1"/>
  <c r="AI27" i="1" s="1"/>
  <c r="AJ27" i="1" s="1"/>
  <c r="AE27" i="1"/>
  <c r="AA24" i="1"/>
  <c r="AD24" i="1" s="1"/>
  <c r="AC24" i="1"/>
  <c r="AF24" i="1" s="1"/>
  <c r="AG24" i="1" s="1"/>
  <c r="AC19" i="1"/>
  <c r="AF19" i="1" s="1"/>
  <c r="AG19" i="1" s="1"/>
  <c r="AA19" i="1"/>
  <c r="AD19" i="1" s="1"/>
  <c r="AE26" i="1"/>
  <c r="AH26" i="1"/>
  <c r="AI26" i="1" s="1"/>
  <c r="AJ26" i="1" s="1"/>
  <c r="AH16" i="1"/>
  <c r="AI16" i="1" s="1"/>
  <c r="AJ16" i="1" s="1"/>
  <c r="AE16" i="1"/>
  <c r="AH11" i="1"/>
  <c r="AI11" i="1" s="1"/>
  <c r="AJ11" i="1" s="1"/>
  <c r="AE11" i="1"/>
  <c r="AE18" i="1"/>
  <c r="AH18" i="1"/>
  <c r="AI18" i="1" s="1"/>
  <c r="AJ18" i="1" s="1"/>
  <c r="AH9" i="1"/>
  <c r="AI9" i="1" s="1"/>
  <c r="AJ9" i="1" s="1"/>
  <c r="AH30" i="1" l="1"/>
  <c r="AI30" i="1" s="1"/>
  <c r="AJ30" i="1" s="1"/>
  <c r="AE30" i="1"/>
  <c r="AH24" i="1"/>
  <c r="AI24" i="1" s="1"/>
  <c r="AJ24" i="1" s="1"/>
  <c r="AE24" i="1"/>
  <c r="AH19" i="1"/>
  <c r="AI19" i="1" s="1"/>
  <c r="AJ19" i="1" s="1"/>
  <c r="A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Juan Manuel Solano Peña</author>
  </authors>
  <commentList>
    <comment ref="F7" authorId="0" shapeId="0" xr:uid="{00000000-0006-0000-0200-000001000000}">
      <text>
        <r>
          <rPr>
            <sz val="9"/>
            <color indexed="81"/>
            <rFont val="Tahoma"/>
            <family val="2"/>
          </rPr>
          <t xml:space="preserve">Describir la situación de riesgo, siguiendo los parámetros de formulación descritos en el documento EPLE-MN-003 MANUAL METODOLÓGICO PARA LA ADMINISTRACIÓN DEL RIESGO.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¿Qué, cómo, cuándo puede suceder y qué consecuencias trae su materialización?</t>
        </r>
      </text>
    </comment>
    <comment ref="G7" authorId="0" shapeId="0" xr:uid="{00000000-0006-0000-0200-000002000000}">
      <text>
        <r>
          <rPr>
            <sz val="9"/>
            <color indexed="81"/>
            <rFont val="Tahoma"/>
            <family val="2"/>
          </rPr>
          <t>Detallar la manera en la que se presenta la materialización del riesgo, considerando sus posibles causas y consecuencias</t>
        </r>
      </text>
    </comment>
    <comment ref="H7" authorId="0" shapeId="0" xr:uid="{00000000-0006-0000-0200-000003000000}">
      <text>
        <r>
          <rPr>
            <sz val="9"/>
            <color indexed="81"/>
            <rFont val="Tahoma"/>
            <family val="2"/>
          </rPr>
          <t>Seleccionar, de acuerdo con las tipologías descritas y con el riesgo identificado.</t>
        </r>
      </text>
    </comment>
    <comment ref="I7" authorId="0" shapeId="0" xr:uid="{00000000-0006-0000-0200-000004000000}">
      <text>
        <r>
          <rPr>
            <sz val="9"/>
            <color indexed="81"/>
            <rFont val="Tahoma"/>
            <family val="2"/>
          </rPr>
          <t>Describir las causas internas y/o externas que generan la posibilidad de presentación del riesgo.</t>
        </r>
      </text>
    </comment>
    <comment ref="J7" authorId="0" shapeId="0" xr:uid="{00000000-0006-0000-0200-000005000000}">
      <text>
        <r>
          <rPr>
            <sz val="9"/>
            <color indexed="81"/>
            <rFont val="Tahoma"/>
            <family val="2"/>
          </rPr>
          <t>Identificar los efectos que pueden suceder cuando el riesgo se manifiesta, al interior o externas a la entidad.</t>
        </r>
      </text>
    </comment>
    <comment ref="K7" authorId="0" shapeId="0" xr:uid="{00000000-0006-0000-0200-000006000000}">
      <text>
        <r>
          <rPr>
            <sz val="9"/>
            <color indexed="81"/>
            <rFont val="Tahoma"/>
            <family val="2"/>
          </rPr>
          <t>Analizar sobre las causas qué tan posible es que ocurra el riesgo, expresado en términos de frecuencia o factibilidad.</t>
        </r>
      </text>
    </comment>
    <comment ref="L7" authorId="0" shapeId="0" xr:uid="{00000000-0006-0000-0200-000007000000}">
      <text>
        <r>
          <rPr>
            <sz val="9"/>
            <color indexed="81"/>
            <rFont val="Tahoma"/>
            <family val="2"/>
          </rPr>
          <t xml:space="preserve">Cálculo Automático
</t>
        </r>
      </text>
    </comment>
    <comment ref="M7" authorId="0"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N7" authorId="0" shapeId="0" xr:uid="{00000000-0006-0000-0200-000009000000}">
      <text>
        <r>
          <rPr>
            <sz val="9"/>
            <color indexed="81"/>
            <rFont val="Tahoma"/>
            <family val="2"/>
          </rPr>
          <t xml:space="preserve">Cálculo Automático
</t>
        </r>
      </text>
    </comment>
    <comment ref="O7" authorId="0" shapeId="0" xr:uid="{00000000-0006-0000-0200-00000A000000}">
      <text>
        <r>
          <rPr>
            <sz val="9"/>
            <color indexed="81"/>
            <rFont val="Tahoma"/>
            <family val="2"/>
          </rPr>
          <t xml:space="preserve">Cálculo Automático
</t>
        </r>
      </text>
    </comment>
    <comment ref="P7" authorId="0" shapeId="0" xr:uid="{00000000-0006-0000-0200-00000B000000}">
      <text>
        <r>
          <rPr>
            <sz val="9"/>
            <color indexed="81"/>
            <rFont val="Tahoma"/>
            <family val="2"/>
          </rPr>
          <t>Cálculo Automático.</t>
        </r>
      </text>
    </comment>
    <comment ref="Q7" authorId="1"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R7" authorId="0" shapeId="0" xr:uid="{00000000-0006-0000-0200-00000D000000}">
      <text>
        <r>
          <rPr>
            <sz val="9"/>
            <color indexed="81"/>
            <rFont val="Tahoma"/>
            <family val="2"/>
          </rPr>
          <t>Diligenciar los criterios de evaluación de diseño del control, descritos en el Anexo 2 de la matriz, para los controles descritos por cada riesgo.</t>
        </r>
      </text>
    </comment>
    <comment ref="S7" authorId="0" shapeId="0" xr:uid="{00000000-0006-0000-0200-00000E000000}">
      <text>
        <r>
          <rPr>
            <sz val="9"/>
            <color indexed="81"/>
            <rFont val="Tahoma"/>
            <family val="2"/>
          </rPr>
          <t>Seleccionar de la lista, según la frecuencia de ejecución del control:</t>
        </r>
        <r>
          <rPr>
            <b/>
            <sz val="9"/>
            <color indexed="81"/>
            <rFont val="Tahoma"/>
            <family val="2"/>
          </rPr>
          <t xml:space="preserve">
</t>
        </r>
        <r>
          <rPr>
            <sz val="9"/>
            <color indexed="81"/>
            <rFont val="Tahoma"/>
            <family val="2"/>
          </rPr>
          <t>Fuerte - (siempre se ejecuta)
Moderado - (algunas veces)
Débil - (nunca ejecuta el control)</t>
        </r>
      </text>
    </comment>
    <comment ref="T7" authorId="0" shapeId="0" xr:uid="{00000000-0006-0000-0200-00000F000000}">
      <text>
        <r>
          <rPr>
            <sz val="9"/>
            <color indexed="81"/>
            <rFont val="Tahoma"/>
            <family val="2"/>
          </rPr>
          <t>Cálculo automático</t>
        </r>
      </text>
    </comment>
    <comment ref="U7" authorId="0" shapeId="0" xr:uid="{00000000-0006-0000-0200-000010000000}">
      <text>
        <r>
          <rPr>
            <sz val="9"/>
            <color indexed="81"/>
            <rFont val="Tahoma"/>
            <family val="2"/>
          </rPr>
          <t>Cálculo Automático.</t>
        </r>
      </text>
    </comment>
    <comment ref="V7" authorId="0" shapeId="0" xr:uid="{00000000-0006-0000-0200-000011000000}">
      <text>
        <r>
          <rPr>
            <sz val="9"/>
            <color indexed="81"/>
            <rFont val="Tahoma"/>
            <family val="2"/>
          </rPr>
          <t>Cálculo Automático.</t>
        </r>
      </text>
    </comment>
    <comment ref="W7" authorId="0" shapeId="0" xr:uid="{00000000-0006-0000-0200-000012000000}">
      <text>
        <r>
          <rPr>
            <sz val="9"/>
            <color indexed="81"/>
            <rFont val="Tahoma"/>
            <family val="2"/>
          </rPr>
          <t xml:space="preserve">Ponderar la importancia de los controles definidos para un riesgo.
</t>
        </r>
      </text>
    </comment>
    <comment ref="X7" authorId="0" shapeId="0" xr:uid="{00000000-0006-0000-0200-000013000000}">
      <text>
        <r>
          <rPr>
            <sz val="9"/>
            <color indexed="81"/>
            <rFont val="Tahoma"/>
            <family val="2"/>
          </rPr>
          <t>Resultado de la suma promedio del valor de solidez de cada control, por su porcentaje de ponderación.</t>
        </r>
      </text>
    </comment>
    <comment ref="Y7" authorId="0" shapeId="0" xr:uid="{00000000-0006-0000-0200-000014000000}">
      <text>
        <r>
          <rPr>
            <sz val="9"/>
            <color indexed="81"/>
            <rFont val="Tahoma"/>
            <family val="2"/>
          </rPr>
          <t>Cálculo automático, del promedio ponderado de los resultados de solidez individual de los controles y sus ponderaciones.</t>
        </r>
      </text>
    </comment>
    <comment ref="Z7" authorId="0" shapeId="0" xr:uid="{00000000-0006-0000-0200-000015000000}">
      <text>
        <r>
          <rPr>
            <sz val="9"/>
            <color indexed="81"/>
            <rFont val="Tahoma"/>
            <family val="2"/>
          </rPr>
          <t>Seleccionar de la lista, teniendo en cuenta si la aplicación del control reduce la probabilidad de ocurrencia del riesgo.</t>
        </r>
      </text>
    </comment>
    <comment ref="AA7" authorId="0" shapeId="0" xr:uid="{00000000-0006-0000-0200-000016000000}">
      <text>
        <r>
          <rPr>
            <sz val="9"/>
            <color indexed="81"/>
            <rFont val="Tahoma"/>
            <family val="2"/>
          </rPr>
          <t xml:space="preserve">Cálculo Automático.
</t>
        </r>
      </text>
    </comment>
    <comment ref="AB7" authorId="0" shapeId="0" xr:uid="{00000000-0006-0000-0200-000017000000}">
      <text>
        <r>
          <rPr>
            <sz val="9"/>
            <color indexed="81"/>
            <rFont val="Tahoma"/>
            <family val="2"/>
          </rPr>
          <t xml:space="preserve">Seleccionar de la lista, teniendo en cuenta si la aplicación del control reduce el impacto en las consecuencias de materialización del riesgo.
</t>
        </r>
      </text>
    </comment>
    <comment ref="AC7" authorId="0" shapeId="0" xr:uid="{00000000-0006-0000-0200-000018000000}">
      <text>
        <r>
          <rPr>
            <sz val="9"/>
            <color indexed="81"/>
            <rFont val="Tahoma"/>
            <family val="2"/>
          </rPr>
          <t>Cálculo Automático.</t>
        </r>
      </text>
    </comment>
    <comment ref="AI7" authorId="0" shapeId="0" xr:uid="{00000000-0006-0000-0200-000019000000}">
      <text>
        <r>
          <rPr>
            <sz val="9"/>
            <color indexed="81"/>
            <rFont val="Tahoma"/>
            <family val="2"/>
          </rPr>
          <t xml:space="preserve">Cálculo automático de la zona de riesgo residual
</t>
        </r>
      </text>
    </comment>
    <comment ref="AJ7" authorId="0" shapeId="0" xr:uid="{00000000-0006-0000-0200-00001A000000}">
      <text>
        <r>
          <rPr>
            <sz val="9"/>
            <color indexed="81"/>
            <rFont val="Tahoma"/>
            <family val="2"/>
          </rPr>
          <t xml:space="preserve">Resultado automático, en función de la zona de riesgo residual identificada.
</t>
        </r>
      </text>
    </comment>
    <comment ref="AK7" authorId="1" shapeId="0" xr:uid="{00000000-0006-0000-0200-00001B000000}">
      <text>
        <r>
          <rPr>
            <sz val="9"/>
            <color indexed="81"/>
            <rFont val="Tahoma"/>
            <family val="2"/>
          </rPr>
          <t>Registre las acciones necesarias para evidenciar la gestión de los riesgos en el proceso.</t>
        </r>
      </text>
    </comment>
    <comment ref="AL7" authorId="1" shapeId="0" xr:uid="{00000000-0006-0000-0200-00001C000000}">
      <text>
        <r>
          <rPr>
            <sz val="9"/>
            <color indexed="81"/>
            <rFont val="Tahoma"/>
            <family val="2"/>
          </rPr>
          <t>Indique el soporte de cumplimiento de la actividad propuesta</t>
        </r>
      </text>
    </comment>
    <comment ref="AM7" authorId="1" shapeId="0" xr:uid="{00000000-0006-0000-0200-00001D000000}">
      <text>
        <r>
          <rPr>
            <sz val="9"/>
            <color indexed="81"/>
            <rFont val="Tahoma"/>
            <family val="2"/>
          </rPr>
          <t>Toda acción de tratamiento , debe tener un responsable.
Indique el cargo de la persona responsable.</t>
        </r>
      </text>
    </comment>
    <comment ref="AN7" authorId="1" shapeId="0" xr:uid="{00000000-0006-0000-0200-00001E000000}">
      <text>
        <r>
          <rPr>
            <sz val="9"/>
            <color indexed="81"/>
            <rFont val="Tahoma"/>
            <family val="2"/>
          </rPr>
          <t xml:space="preserve">Toda acción formulada debe tener una fecha de inicio y una fecha de finalización.
</t>
        </r>
      </text>
    </comment>
    <comment ref="AO7" authorId="1"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8" authorId="0" shapeId="0" xr:uid="{00000000-0006-0000-0200-000020000000}">
      <text>
        <r>
          <rPr>
            <sz val="9"/>
            <color indexed="81"/>
            <rFont val="Tahoma"/>
            <family val="2"/>
          </rPr>
          <t>Seleccionar el macroproceso al que pertenece o se asocia el proceso / proyecto evaluado.</t>
        </r>
      </text>
    </comment>
    <comment ref="B8" authorId="0" shapeId="0" xr:uid="{00000000-0006-0000-0200-000021000000}">
      <text>
        <r>
          <rPr>
            <sz val="9"/>
            <color indexed="81"/>
            <rFont val="Tahoma"/>
            <family val="2"/>
          </rPr>
          <t>Seleccionar de la lista el proceso / proyecto sobre el cual se adelantará el análisis de riesgos.</t>
        </r>
      </text>
    </comment>
    <comment ref="C8" authorId="0" shapeId="0" xr:uid="{00000000-0006-0000-0200-000022000000}">
      <text>
        <r>
          <rPr>
            <sz val="9"/>
            <color indexed="81"/>
            <rFont val="Tahoma"/>
            <family val="2"/>
          </rPr>
          <t xml:space="preserve">Describir el objetivo, asociado a la caracterización del proceso identificado o al proyecto.
</t>
        </r>
      </text>
    </comment>
    <comment ref="D8" authorId="0" shapeId="0" xr:uid="{00000000-0006-0000-0200-000023000000}">
      <text>
        <r>
          <rPr>
            <sz val="9"/>
            <color indexed="81"/>
            <rFont val="Tahoma"/>
            <family val="2"/>
          </rPr>
          <t>Seleccionar de la lista el tipo de riesgo a documentar:
- Gestión
- Corrupción
- Ambiental</t>
        </r>
      </text>
    </comment>
    <comment ref="E8" authorId="0" shapeId="0" xr:uid="{00000000-0006-0000-0200-000024000000}">
      <text>
        <r>
          <rPr>
            <sz val="9"/>
            <color indexed="81"/>
            <rFont val="Tahoma"/>
            <family val="2"/>
          </rPr>
          <t>Asignar código de identificación del riesgo, relacionado con el proceso y con el tipo de riesgo.</t>
        </r>
      </text>
    </comment>
    <comment ref="AD8" authorId="0" shapeId="0" xr:uid="{00000000-0006-0000-0200-000025000000}">
      <text>
        <r>
          <rPr>
            <sz val="9"/>
            <color indexed="81"/>
            <rFont val="Tahoma"/>
            <family val="2"/>
          </rPr>
          <t xml:space="preserve">Cálculo automático de probabilidad o frecuencia, después de analizar los controles.
</t>
        </r>
      </text>
    </comment>
    <comment ref="AE8" authorId="0" shapeId="0" xr:uid="{00000000-0006-0000-0200-000026000000}">
      <text>
        <r>
          <rPr>
            <sz val="9"/>
            <color indexed="81"/>
            <rFont val="Tahoma"/>
            <family val="2"/>
          </rPr>
          <t xml:space="preserve">Cálculo automático, que corresponde con el nuevo descriptor de probabilidad después de controles.
</t>
        </r>
      </text>
    </comment>
    <comment ref="AF8" authorId="0" shapeId="0" xr:uid="{00000000-0006-0000-0200-000027000000}">
      <text>
        <r>
          <rPr>
            <sz val="9"/>
            <color indexed="81"/>
            <rFont val="Tahoma"/>
            <family val="2"/>
          </rPr>
          <t>Cálculo automático de impacto, después de analizar los controles.</t>
        </r>
      </text>
    </comment>
    <comment ref="AG8" authorId="0" shapeId="0" xr:uid="{00000000-0006-0000-0200-000028000000}">
      <text>
        <r>
          <rPr>
            <sz val="9"/>
            <color indexed="81"/>
            <rFont val="Tahoma"/>
            <family val="2"/>
          </rPr>
          <t xml:space="preserve">Cálculo automático, que corresponde con el nuevo descriptor de impacto después de controles.
</t>
        </r>
      </text>
    </comment>
    <comment ref="AH8" authorId="0" shapeId="0" xr:uid="{00000000-0006-0000-0200-000029000000}">
      <text>
        <r>
          <rPr>
            <sz val="9"/>
            <color indexed="81"/>
            <rFont val="Tahoma"/>
            <family val="2"/>
          </rPr>
          <t xml:space="preserve">Cálculo automático del nivel de exposición después del análisis de controles.
</t>
        </r>
      </text>
    </comment>
  </commentList>
</comments>
</file>

<file path=xl/sharedStrings.xml><?xml version="1.0" encoding="utf-8"?>
<sst xmlns="http://schemas.openxmlformats.org/spreadsheetml/2006/main" count="1824" uniqueCount="596">
  <si>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</si>
  <si>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</si>
  <si>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</si>
  <si>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</si>
  <si>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</si>
  <si>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</si>
  <si>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</si>
  <si>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</si>
  <si>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</si>
  <si>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</si>
  <si>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</si>
  <si>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</si>
  <si>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</si>
  <si>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</si>
  <si>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</si>
  <si>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</si>
  <si>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</si>
  <si>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</si>
  <si>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</si>
  <si>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</si>
  <si>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</si>
  <si>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</si>
  <si>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</si>
  <si>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</si>
  <si>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</si>
  <si>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</si>
  <si>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</si>
  <si>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</si>
  <si>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</si>
  <si>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</si>
  <si>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</si>
  <si>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</si>
  <si>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</si>
  <si>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</si>
  <si>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</si>
  <si>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</si>
  <si>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</si>
  <si>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</si>
  <si>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</si>
  <si>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</si>
  <si>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</si>
  <si>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</si>
  <si>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</si>
  <si>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</si>
  <si>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</si>
  <si>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</si>
  <si>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</si>
  <si>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</si>
  <si>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</si>
  <si>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</si>
  <si>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</si>
  <si>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</si>
  <si>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</si>
  <si>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</si>
  <si>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</si>
  <si>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</si>
  <si>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</si>
  <si>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</si>
  <si>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</si>
  <si>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</si>
  <si>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</si>
  <si>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</si>
  <si>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</si>
  <si>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</si>
  <si>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</si>
  <si>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</si>
  <si>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</si>
  <si>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</si>
  <si>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</si>
  <si>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</si>
  <si>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</si>
  <si>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</si>
  <si>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</si>
  <si>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</si>
  <si>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</si>
  <si>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</si>
  <si>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</si>
  <si>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</si>
  <si>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</si>
  <si>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</si>
  <si>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</si>
  <si>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</si>
  <si>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</si>
  <si>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r>
      <t xml:space="preserve">Riesgo 
</t>
    </r>
    <r>
      <rPr>
        <sz val="10"/>
        <color theme="1"/>
        <rFont val="Arial"/>
        <family val="2"/>
      </rPr>
      <t>(¿Qué puede suceder?)</t>
    </r>
  </si>
  <si>
    <r>
      <t xml:space="preserve">Consecuencias
</t>
    </r>
    <r>
      <rPr>
        <sz val="10"/>
        <color theme="1"/>
        <rFont val="Arial"/>
        <family val="2"/>
      </rPr>
      <t>(Lo que podría ocasionar…)</t>
    </r>
  </si>
  <si>
    <r>
      <t xml:space="preserve">Total Nivel de Exposición
</t>
    </r>
    <r>
      <rPr>
        <sz val="10"/>
        <color theme="1"/>
        <rFont val="Arial"/>
        <family val="2"/>
      </rPr>
      <t>(F x I)</t>
    </r>
  </si>
  <si>
    <t>Descripción del control</t>
  </si>
  <si>
    <t>¿Existe un responsable asignado a la ejecución del control?</t>
  </si>
  <si>
    <r>
      <t xml:space="preserve">Probabilidad o Frecuencia
</t>
    </r>
    <r>
      <rPr>
        <sz val="10"/>
        <color theme="1"/>
        <rFont val="Arial"/>
        <family val="2"/>
      </rPr>
      <t>(Sobre las causas)</t>
    </r>
  </si>
  <si>
    <r>
      <t xml:space="preserve">Impacto
</t>
    </r>
    <r>
      <rPr>
        <sz val="10"/>
        <color theme="1"/>
        <rFont val="Arial"/>
        <family val="2"/>
      </rPr>
      <t>(Sobre las consecuencias)</t>
    </r>
  </si>
  <si>
    <r>
      <t xml:space="preserve">Información general  </t>
    </r>
    <r>
      <rPr>
        <sz val="10"/>
        <color theme="1"/>
        <rFont val="Arial"/>
        <family val="2"/>
      </rPr>
      <t>(asignada por planeación)</t>
    </r>
  </si>
  <si>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</si>
  <si>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</si>
  <si>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</si>
  <si>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</si>
  <si>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</si>
  <si>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</si>
  <si>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</si>
  <si>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</si>
  <si>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</si>
  <si>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</si>
  <si>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</si>
  <si>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</si>
  <si>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</si>
  <si>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</si>
  <si>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</si>
  <si>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</si>
  <si>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</si>
  <si>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</si>
  <si>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</si>
  <si>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</si>
  <si>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</si>
  <si>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</si>
  <si>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</si>
  <si>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</si>
  <si>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</si>
  <si>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</si>
  <si>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</si>
  <si>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</si>
  <si>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</si>
  <si>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</si>
  <si>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</si>
  <si>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</si>
  <si>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</si>
  <si>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</si>
  <si>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</si>
  <si>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</si>
  <si>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</si>
  <si>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</si>
  <si>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</si>
  <si>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</si>
  <si>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</si>
  <si>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</si>
  <si>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</si>
  <si>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</si>
  <si>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</si>
  <si>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</si>
  <si>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</si>
  <si>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</si>
  <si>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</si>
  <si>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</si>
  <si>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</si>
  <si>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</si>
  <si>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</si>
  <si>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</si>
  <si>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</si>
  <si>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</si>
  <si>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</si>
  <si>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</si>
  <si>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</si>
  <si>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</si>
  <si>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</si>
  <si>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</si>
  <si>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</si>
  <si>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</si>
  <si>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</si>
  <si>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</si>
  <si>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</si>
  <si>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</si>
  <si>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</si>
  <si>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</si>
  <si>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</si>
  <si>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</si>
  <si>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</si>
  <si>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</si>
  <si>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</si>
  <si>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</si>
  <si>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</si>
  <si>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</si>
  <si>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</si>
  <si>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</si>
  <si>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</si>
  <si>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</si>
  <si>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</si>
  <si>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</si>
  <si>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</si>
  <si>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</si>
  <si>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</si>
  <si>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</si>
  <si>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</si>
  <si>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</si>
  <si>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r>
      <t xml:space="preserve">Total nivel de exposición residual
</t>
    </r>
    <r>
      <rPr>
        <sz val="10"/>
        <color theme="1"/>
        <rFont val="Arial"/>
        <family val="2"/>
      </rPr>
      <t>(F' x I')</t>
    </r>
  </si>
  <si>
    <t>ANEXO 1 - IMPACTO (RIESGO DE CORRUPCIÓN)</t>
  </si>
  <si>
    <t>Opciones de manejo</t>
  </si>
  <si>
    <t>Evaluación de diseño
(Anexo 2)</t>
  </si>
  <si>
    <t>Plazo de ejecución</t>
  </si>
  <si>
    <t>Plan de manejo de riesgos</t>
  </si>
  <si>
    <t>Clasificación</t>
  </si>
  <si>
    <t>Actividad de control</t>
  </si>
  <si>
    <t>Soporte</t>
  </si>
  <si>
    <t>Ambiental</t>
  </si>
  <si>
    <r>
      <t xml:space="preserve">Causa - Vulnerabilidades y amenazas
 </t>
    </r>
    <r>
      <rPr>
        <sz val="10"/>
        <color theme="1"/>
        <rFont val="Arial"/>
        <family val="2"/>
      </rPr>
      <t>(Factores Internos y Externos, Agente Generador)</t>
    </r>
  </si>
  <si>
    <t>CÓDIGO: EPLE-FT-025</t>
  </si>
  <si>
    <t>VERSIÓN: 09</t>
  </si>
  <si>
    <t>RESPONSABLE: PLANEACIÓN</t>
  </si>
  <si>
    <t>MATRIZ DE CALIFICACIÓN, EVALUACIÓN Y RESPUESTA A LOS RIESGOS</t>
  </si>
  <si>
    <t>FECHA DE APROBACIÓN: 15/01/2020</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</si>
  <si>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</si>
  <si>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</si>
  <si>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</si>
  <si>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</si>
  <si>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</si>
  <si>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</si>
  <si>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</si>
  <si>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</si>
  <si>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</si>
  <si>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</si>
  <si>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</si>
  <si>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</si>
  <si>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</si>
  <si>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</si>
  <si>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</si>
  <si>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</si>
  <si>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</si>
  <si>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</si>
  <si>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</si>
  <si>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</si>
  <si>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</si>
  <si>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</si>
  <si>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</si>
  <si>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</si>
  <si>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</si>
  <si>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</si>
  <si>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</si>
  <si>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Facilitar copias de material audiovisual sin el debido procedimiento a cambio de beneficios económicos personales dados por parte de terceros</t>
  </si>
  <si>
    <t>1. Inadecuado manejo de los recursos del Canal por desvío intencional de recursos a título propio o a favor de terceros</t>
  </si>
  <si>
    <t>1. Presiones por parte de terceros o superiores
2. Ocultamiento de fallas en las operaciones contables.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</si>
  <si>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</si>
  <si>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</si>
  <si>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</si>
  <si>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</si>
  <si>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</si>
  <si>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Sanciones.
2. Daño a la imagen institucional
3. Afectación a la pertinencia de los contenidos
4. Pérdida de credibilidad y clientes.</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</si>
  <si>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</si>
  <si>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</si>
  <si>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1. Detrimento patrimonial
2. Investigaciones Disciplinarias, Penales y Fiscales.</t>
  </si>
  <si>
    <t>1. Perdida de los recursos financieros de la empresa e inadecuado manejo de los mismos. 
2. Detrimento patrimonial
Investigaciones Disciplinarias, Penales y Fiscales</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</si>
  <si>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</si>
  <si>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</si>
  <si>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</si>
  <si>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Control al préstamo y consulta de los documentos físicos </t>
  </si>
  <si>
    <t>Ejecutar procedimiento: AGRI-SA-PD-008 SALIDA DE ELEMENTOS. 
Puntos de Control: 2,3,6,7 y 8</t>
  </si>
  <si>
    <t xml:space="preserve">
1. Revisar y mantener actualizados los procedimientos de la Subdirección Financiera, para que los mismos cumplan  con la normatividad en materia financiera.                                
</t>
  </si>
  <si>
    <t>Coordinadora de producción</t>
  </si>
  <si>
    <t xml:space="preserve">Coordinadora Técnica </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</si>
  <si>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</si>
  <si>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</si>
  <si>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</si>
  <si>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</si>
  <si>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</si>
  <si>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</si>
  <si>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</si>
  <si>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</si>
  <si>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</si>
  <si>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</si>
  <si>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</si>
  <si>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</si>
  <si>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</si>
  <si>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</si>
  <si>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</si>
  <si>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</si>
  <si>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</si>
  <si>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</si>
  <si>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</si>
  <si>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</si>
  <si>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</si>
  <si>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</si>
  <si>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</si>
  <si>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</si>
  <si>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</si>
  <si>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</si>
  <si>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</si>
  <si>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</si>
  <si>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</si>
  <si>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Coordinadora de Programación
Auxiliar de tráfico</t>
  </si>
  <si>
    <t>La información es obtenida de reuniones entre la gerencia y la dirección operativa, las solicitudes de emisión por parte de la gestión comercial, solicitudes de espacios por parte del ente regulador.</t>
  </si>
  <si>
    <t>Parrilla de programación, continuidad de emisión y la bitácora de emisión.</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</si>
  <si>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</si>
  <si>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</si>
  <si>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</si>
  <si>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 xml:space="preserve">Profesional de producción. </t>
  </si>
  <si>
    <t>Para la ejecución del control se cuenta con la profesional de ventas y mercadeo y su equipo de apoyo, los cuales son supervisados por el Director Operativo.</t>
  </si>
  <si>
    <t xml:space="preserve">La elaboración de la oferta comercial es responsabilidad de la profesional de ventas y mercadeo y la aprobación final está a cargo del Director Operativo. </t>
  </si>
  <si>
    <t xml:space="preserve">La elaboración de la propuesta comercial permite evidenciar los criterios para definir los costos y/o descuentos autorizados para proceder a pautar. </t>
  </si>
  <si>
    <t>La resolución de tarifas garantiza que los precios pactados así como las condiciones para ofrecer el servicio cumplen con los requisitos de ley y precios del mercado.</t>
  </si>
  <si>
    <t xml:space="preserve">Se hace la revisión de la propuesta comercial y los requisitos mínimos definidos para verificar su cumplimiento, validando con el cliente las inconsistencias que se puedan presentar. </t>
  </si>
  <si>
    <t>Se cuenta con los correos electrónicos y documentos físicos enviados a los clientes con la cotización inicial, oferta comercial y como soporte final la aceptación de la oferta del cliente con su correspondiente firma.</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</si>
  <si>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</si>
  <si>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</si>
  <si>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</si>
  <si>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</si>
  <si>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</si>
  <si>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</si>
  <si>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</si>
  <si>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</si>
  <si>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Gestión de Recursos y Administración de la Información (Servicios administrativos)</t>
  </si>
  <si>
    <t>CONTROL 3</t>
  </si>
  <si>
    <t>CONTROL 4</t>
  </si>
  <si>
    <t xml:space="preserve">Se cuenta con una empresa de vigilancia </t>
  </si>
  <si>
    <t xml:space="preserve">Si, es confiable </t>
  </si>
  <si>
    <t>Gestión de Recursos y Administración de la Información (Gestión documental)</t>
  </si>
  <si>
    <t xml:space="preserve">Entrega de documentos digitales a través de correo electrónico al solicitante </t>
  </si>
  <si>
    <t xml:space="preserve">El equipo de gestión del archivo central cuenta con funciones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</si>
  <si>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</si>
  <si>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</si>
  <si>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</si>
  <si>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</si>
  <si>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El equipo de gestión del archivo central cuenta con funciones definidas frente al tema</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</si>
  <si>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</si>
  <si>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</si>
  <si>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Líder de Gestión Documental 
Equipo de Gestión Documental </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</si>
  <si>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</si>
  <si>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</si>
  <si>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</si>
  <si>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</si>
  <si>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</si>
  <si>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</si>
  <si>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</si>
  <si>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</si>
  <si>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</si>
  <si>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 xml:space="preserve">
1. Revisar y mantener actualizados (en caso de ser necesario) los procedimientos de la Subdirección Financiera, para que los mismos cumplan  con la normatividad en materia financiera.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</si>
  <si>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</si>
  <si>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Favorecimiento en la presentación de resultados de auditorías y/o seguimientos, omitiendo en los informes las observaciones detectadas.</t>
  </si>
  <si>
    <t xml:space="preserve">Puede materializarse el riesgo de corrupción debido a que alguno de los integrantes de la Oficina de la oficina de Control Interno omita el reporte de observaciones en los informes de auditoría y seguimientos, con el fin de ocultar información relevante que lleve a la entidad a detrimentos patrimoniales, investigaciones disciplinarias, penales o fiscales, que no se generen acciones en pro de la mejora continua y pérdida de credibilidad de la Oficina. </t>
  </si>
  <si>
    <t>Capacitaciones Internas Equipo de Control Interno</t>
  </si>
  <si>
    <t>CONTROL 5</t>
  </si>
  <si>
    <t>CONTROL 6</t>
  </si>
  <si>
    <t>1. Revisar y/o actualizar Procedimiento AUDITORIAS DE GESTIÓN (CCSE-PD-002)</t>
  </si>
  <si>
    <t>AGRI-SA-RC-001</t>
  </si>
  <si>
    <t>AGRI-SI-RC-001</t>
  </si>
  <si>
    <t>AGRI-GD-RC-001</t>
  </si>
  <si>
    <t>Procedimiento SEGUIMIENTOS (CCSE-PD-003) Actividades 1,3,5,9,10,14 y 15.</t>
  </si>
  <si>
    <t>Procedimiento AUDITORIAS DE GESTIÓN (CCSE-PD-002) Actividades No.3,8,10,12,13 y 15.</t>
  </si>
  <si>
    <t>Código de Ética del Auditor - Compromiso</t>
  </si>
  <si>
    <t>Reuniones periódicas del Equipo de Control Interno</t>
  </si>
  <si>
    <t>Procedimiento FORMULACIÓN, SEGUIMIENTO Y EVALUACIÓN DEL PLAN ANUAL DE AUDITORÍAS  (CCSE-PD-004) Actividades No. 6,7,9 y 10</t>
  </si>
  <si>
    <t>1. Correos electrónicos diarios.
2. Solicitud semanal de aprobación de la parrilla.
3. Bitácoras diarias de seguimiento.</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</si>
  <si>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</si>
  <si>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</si>
  <si>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</si>
  <si>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Servicio a la Ciudadanía y Defensor del Televidente</t>
  </si>
  <si>
    <t>El profesional Universitario de Planeación y el equipo de  profesionales de apoyo del área</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</si>
  <si>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</si>
  <si>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</si>
  <si>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</si>
  <si>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 xml:space="preserve">Dentro de todas las cotizaciones y/u ofertas comerciales se permite verificar y revisar la consistencia de las negociaciones anteriores así como la pertinencia de la cotización u oferta frente a la Resolución de tarifas. </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</si>
  <si>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</si>
  <si>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</si>
  <si>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</si>
  <si>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</si>
  <si>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</si>
  <si>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</si>
  <si>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</si>
  <si>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</si>
  <si>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</si>
  <si>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El control se ejecuta trimestralmente, según la programación de la SDP para la realización del reporte de información .</t>
  </si>
  <si>
    <t>Se cuenta con los correos remitidos por los líderes y responsables de las metas, las actas de revisión por parte de planeación previo al cargue de la misma y el registro de la información reportada en el sistema SEGPLAN.</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</si>
  <si>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</si>
  <si>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</si>
  <si>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1. Realizar la autorización de salida de equipos por la instancia correspondiente.</t>
  </si>
  <si>
    <t xml:space="preserve">3. Definir las condiciones técnicas y jurídicas para  la contratación de los proveedores de contenidos requeridos por la dirección operativa de acuerdo con lo establecido en el manual de contratación de capital </t>
  </si>
  <si>
    <t>Condiciones técnicas y jurídicas para  la contratación de los proveedores de contenidos requeridos por la dirección operativa</t>
  </si>
  <si>
    <t xml:space="preserve">La responsabilidad está a cargo de la Coordinadora de producción y los colaboradores que apoyan la gestión administrativa del área. </t>
  </si>
  <si>
    <t>El control permite mitigar la causa "Inexistencia, desconocimiento o incumplimiento de los lineamientos internos para el uso del transporte " y con ello prevenir la ocurrencia del riesgo</t>
  </si>
  <si>
    <t xml:space="preserve">Este control previene que no se establezcan criterios para la invitación a oferentes que puedan proporcionar contenidos requeridos por la dirección operativa. </t>
  </si>
  <si>
    <t>La información consignada en la "Planillas del servicio" suministrada por la empresa de transporte como soporte de la facturación de los servicios prestados es diligenciada por los servidores públicos, contratistas y usuarios de este servicios</t>
  </si>
  <si>
    <t>En caso de presentar evidencia de la materialización del riesgo, la coordinación de producción realizará las investigaciones sobre el caso y compartirá las conclusiones al Director Operativo para la toma de decisiones y tramites subsiguientes según lo establecido por las instancias internas de capital.</t>
  </si>
  <si>
    <t>Lineamientos internos para el uso del transporte y soportes de divulgación; Planillas de la empresa de transporte diligenciadas con la relación del uso de los vehículos publicadas en SECOP II, como soporte de la facturación de los servicios prestados.</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</si>
  <si>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</si>
  <si>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</si>
  <si>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Favorecer a un tercero respecto a la acomodación de contenidos en la parrilla de Capital.</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</si>
  <si>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</si>
  <si>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1. Falta o incumplimiento de los puntos de control en la gestión de la programación.
2. Desconocimiento de la normatividad vigente aplicable a la programación de contenidos del Canal.</t>
  </si>
  <si>
    <t>Continuidad  de emisión diaria, parrilla de programación y bitácora de emisión.</t>
  </si>
  <si>
    <t>Identificación y aplicación del componente normativo de Capital referente a la programación de los contenidos a emitir, así como los reportes sobre cumplimiento normativo aplicable a los entes externos que lo requieran.</t>
  </si>
  <si>
    <t>1. Remitir correos electrónicos comunicando a las áreas competentes la continuidad de emisión de cada día.
2. Realizar semanalmente solicitudes a la gerencia y a la dirección operativa de validación de la parrilla de programación, 
3. Diligenciar diariamente las bitácoras de seguimiento de los contenidos emitidos</t>
  </si>
  <si>
    <t>1. Correo electrónico con la continuidad diaria de emisión.
2. Solicitud a la gerencia y dirección operativa de validación de la parrilla.
3. Bitácoras diarias de seguimiento a la emisión.</t>
  </si>
  <si>
    <t>1. Informes de cumplimiento normativo según lo requieran los entes reguladores y de control.
2. Correos electrónicos de revisión del componente normativo del proceso.</t>
  </si>
  <si>
    <t>1. Informes de cumplimiento normativo reportados.
2. Correo electrónico remitido a planeación y la coordinación jurídica con la información normativa.</t>
  </si>
  <si>
    <t>Coordinación de programación</t>
  </si>
  <si>
    <t>Responsabilidad del coordinador de programación descrito en el manual de funciones.</t>
  </si>
  <si>
    <t>Los informes a la CRC se remiten trimestralmente y la actualización normativa se realiza anualmente, de acuerdo a lo requerido por Planeación.</t>
  </si>
  <si>
    <t>La ejecución del control permite revisar y detectar posibles incumplimientos normativos.</t>
  </si>
  <si>
    <t>La información de cumplimiento normativo se reporta a partir de lo ejecutado desde la coordinación de programación.</t>
  </si>
  <si>
    <t>Se cuenta con evidencia con el informe remitido trimestralmente a la CRC.</t>
  </si>
  <si>
    <t>La parrilla de programación se genera semanalmente y el control en la continuidad y la bitácora de emisión se ejecutan diariamente.</t>
  </si>
  <si>
    <t>El control valida que los contenidos puestos en la parrilla den cumplimiento con los lineamientos editoriales de Capital.</t>
  </si>
  <si>
    <t>Manipulación de la información precontractual para la adquisición de equipos y servicios asociados al proceso.</t>
  </si>
  <si>
    <t xml:space="preserve">1. Interés de obtener comisiones o beneficiar a terceros.
2. Falta de transparencia al interior de la coordinación. 
3. Falta o incumplimiento de controles o lineamientos para establecer las condiciones técnicas, pliego de condiciones o reglas de participación según lo definido en el manual de contratación de Canal Capital. </t>
  </si>
  <si>
    <t>1. Medidas disciplinarias, penales y fiscales.
2. Afectaciones en  la calidad de la producción y emisión de contenidos.</t>
  </si>
  <si>
    <t xml:space="preserve">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t>
  </si>
  <si>
    <t>La persona responsable dentro del proceso es la coordinadora técnica apoyada por su equipo de trabajo.</t>
  </si>
  <si>
    <t xml:space="preserve">La coordinadora técnica tiene asignadas las funciones del caso para la ejecución del control, así mismo, el equipo de trabajo asociado cuenta dentro de sus obligaciones contractuales orientadas al desarrollo del control. </t>
  </si>
  <si>
    <t xml:space="preserve">El control se realiza cada vez que se tiene la necesidad de contratación y de acuerdo al Plan Anual de Adquisiciones. </t>
  </si>
  <si>
    <t xml:space="preserve">Con la aplicación del control se previene la ocurrencia del riesgo. </t>
  </si>
  <si>
    <t>Es confiable toda vez que la coordinadora junto con su equipo establecer las condiciones y las valida con la información suministrada por los oferentes.</t>
  </si>
  <si>
    <t>Se cuenta con correos electrónico invitando a los oferentes y respuestas a las invitaciones realizadas con los anexos técnicos</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</si>
  <si>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</si>
  <si>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Obtención de comisiones u otro tipo de ventajas con los anunciante  favoreciendo intereses particulares en la línea de negocios de BTL.</t>
  </si>
  <si>
    <t>Debido al desconocimiento y/o falta de aplicación de los lineamientos definidos por la dirección operativa, para la elaboración de propuestas comerciales o por el favorecimiento a los anunciantes para dar descuentos, es posible que se presente la obtención de comisiones u otro tipo de ventaja con los anunciantes para favores intereses particulares.</t>
  </si>
  <si>
    <t xml:space="preserve">Asignación de productores asociados a cada cuenta que llevan un control de las propuestas y una trazabilidad de los proyectos. </t>
  </si>
  <si>
    <t xml:space="preserve">Profesional de Ventas y Contratistas asignados a la gestión comercial de ATL, BTL y TTL. </t>
  </si>
  <si>
    <t>Generar canales de comunicación internos y externos para fortalecer la gestión de la entidad ,mediante estrategias comunicacional organizacional interna y estrategias de comunicación masiva de forma externa.</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</si>
  <si>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</si>
  <si>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</si>
  <si>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</si>
  <si>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 xml:space="preserve">1. Mantener la aplicación de la ruta de revisión del contenido a publicar o difundir por parte de la Coordinación de Prensa y Comunicaciones. 
2. Incluir la descripción de la ruta de revisión de contenido a publicar en alguno de los documentos del área de Comunicaciones. </t>
  </si>
  <si>
    <t>Coordinadora de prensa y comunicaciones</t>
  </si>
  <si>
    <t xml:space="preserve">1. Inclusión de la ruta en alguno de los documentos del área de comunicaciones. </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</si>
  <si>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</si>
  <si>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</si>
  <si>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</si>
  <si>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</si>
  <si>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</si>
  <si>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</si>
  <si>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Fecha de inicio:
03/02/2020
Fecha de finalización:
31/12/2020</t>
  </si>
  <si>
    <t>Apropiarse de manera particular de los elementos y/o bienes destinados para el desarrollo las actividades institucionales.</t>
  </si>
  <si>
    <t>1. Debilidades de control, en la salida y entrada de los elementos autorizados. 
2. Excesiva discrecionalidad.</t>
  </si>
  <si>
    <t>1. Detrimento patrimonial
2. Investigaciones disciplinaria penales y fiscales.</t>
  </si>
  <si>
    <t>Sistema de seguridad física y tecnológica para la custodia de los bienes de la entidad. (Contrato de vigilancia).
1. Personal capacitado
2. Cámaras de monitoreo en HD
3. Sistema de comunicación.</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</si>
  <si>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</si>
  <si>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</si>
  <si>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</si>
  <si>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</si>
  <si>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</si>
  <si>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</si>
  <si>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</si>
  <si>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</si>
  <si>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</si>
  <si>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</si>
  <si>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</si>
  <si>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</si>
  <si>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</si>
  <si>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</si>
  <si>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Se cuenta con toda la trazabilidad de la información (cámaras de seguridad, libros de control de vigilancia y personal de seguridad)</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</si>
  <si>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</si>
  <si>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</si>
  <si>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</si>
  <si>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</si>
  <si>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</si>
  <si>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</si>
  <si>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</si>
  <si>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 xml:space="preserve">El área adelanta el estudio de mercado para adelantar el proceso de contratación y surte los tramites en las diferentes dependencias involucradas quienes sugieren los cambios a los que haya lugar. Desde sistemas de aplicado por el profesional universitario del área y su equipo e trabajo que tiene asignadas las obligaciones contractuales del caso. </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</si>
  <si>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</si>
  <si>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</si>
  <si>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</si>
  <si>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</si>
  <si>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Cumplir AGJC-CN-MN-001 MANUAL DE CONTRATACIÓN, SUPERVISIÓN E INTERVENTORÍA
Para procesos de selección se tendrá en cuenta los siguientes factores: 
ETAPAS DEL PROCESO DE CONTRATACIÓN
- ETAPA DE PLANEACIÓN.
- Estudios y documentos previos
Para personas naturales realizar la verificación de idoneidad y experiencia de conformidad con la necesidad planteada por la dependencia solicitante de la contratación.</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</si>
  <si>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</si>
  <si>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</si>
  <si>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</si>
  <si>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</si>
  <si>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</si>
  <si>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1.  Una comunicación enviada a las áreas competentes.
2. 6 correos electrónicos enviados para revisión del área de tráfico.</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</si>
  <si>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</si>
  <si>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</si>
  <si>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</si>
  <si>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</si>
  <si>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</si>
  <si>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</si>
  <si>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</si>
  <si>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</si>
  <si>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</si>
  <si>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</si>
  <si>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</si>
  <si>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Determinadas en el Manual especifico de Funciones y competencias de Canal Capital y demás normatividad aplicable en materia de Control Interno.</t>
  </si>
  <si>
    <t xml:space="preserve">La ejecución de los controles se aplica en cada seguimiento efectuado por el equipo de la Oficina de Control Interno. </t>
  </si>
  <si>
    <t>Permite verificar que los seguimientos adelantados generen valor para la entidad, que cuenten con los parámetros definidos y que se evidencie el avance reportado por el área responsable de entregar la información.</t>
  </si>
  <si>
    <t xml:space="preserve">Se soporta con las evidencias entregadas por las áreas responsables en relación con el avance identificado por el equipo de la Oficina de Control Interno. </t>
  </si>
  <si>
    <t>Se verifica lo observado por el área con los soportes entregados por el área, en caso de no corresponder se procede a la modificación de manera previa a la publicación o emisión del seguimiento.</t>
  </si>
  <si>
    <t>Memorandos, correos electrónicos, Herramientas de seguimientos, actas de reunión en los que se evidencia la ejecución de los controles.</t>
  </si>
  <si>
    <t>Personas que prestan sus servicios a la Oficina de Control Interno.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</si>
  <si>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</si>
  <si>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</si>
  <si>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</si>
  <si>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</si>
  <si>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</si>
  <si>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</si>
  <si>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 xml:space="preserve">Equipo de la Oficina de Control Interno </t>
  </si>
  <si>
    <t>Definidas en el Plan Anual de Auditorías</t>
  </si>
  <si>
    <t>Se realizan reuniones de seguimiento a las actividades de la Oficina de Control Interno que permiten hacer seguimiento a las actividades pendientes.</t>
  </si>
  <si>
    <t>Se revisan las actividades pendientes, en curso y programadas en el PAA con el fin de prevenir remisión de resultados sin revisión, que se fortalezca la cultura ética del Canal y  que se genere valor.</t>
  </si>
  <si>
    <t xml:space="preserve">Se soporta con el Plan Anual de Auditoría formulado para la vigencia y aprobado por el Comité Institucional de Coordinación de Control Interno. </t>
  </si>
  <si>
    <t>Se establecen los compromisos para efectuar el seguimiento a las actividades retrasadas.</t>
  </si>
  <si>
    <t>Actas de reunión del seguimiento de las actividades de la Oficina de Control Interno, Citación hangout.</t>
  </si>
  <si>
    <t xml:space="preserve">Equipo Oficina de Control Interno </t>
  </si>
  <si>
    <t>Definidas en el Plan Anual de Auditorías y complementadas en el Plan de Fomento de la Cultura del Autocontrol.</t>
  </si>
  <si>
    <t xml:space="preserve">Previene el desconocimiento de la normatividad vigente, principios y reglas que basan la ejecución de las actividades. </t>
  </si>
  <si>
    <t>Permite validar el conocimiento del equipo de la Oficina de Control Interno, así como fortalecer las competencias de este.</t>
  </si>
  <si>
    <t>Se basa en la normatividad vigente emitida por el gobierno nacional y distrital.</t>
  </si>
  <si>
    <t>Se realiza el agendamiento de actividades de capacitación el Plan de fomento de la cultura del autocontrol.</t>
  </si>
  <si>
    <t>Actas de reunión, plan de fomento de la cultura del autocontrol.</t>
  </si>
  <si>
    <t>Se ejecutan seguimientos complementarios de las actividades de la Oficina de Control Interno con seguimientos Trimestrales al PAA. (Plan Anual de Auditorías)</t>
  </si>
  <si>
    <t>Se verifican y aprueban las actividades identificadas mediante la herramienta para el PAA de las Oficinas de Control Interno en el CICCI de manera cuatrimestral.</t>
  </si>
  <si>
    <t>Informes de auditoría, seguimiento, actas de reunión de seguimiento del equipo de la OCI, actas de reunión del CICCI.</t>
  </si>
  <si>
    <t xml:space="preserve">Se registran en el Comité de Coordinación de la Oficina de Control Interno. </t>
  </si>
  <si>
    <t>Acta del comité, Plan Anual de Auditoría aprobado y modificado y reporte de publicación en botón de transparencia.</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</si>
  <si>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</si>
  <si>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 xml:space="preserve">Se realiza una verificación continua de la información a publicar que permite identificar cualquier tipo de desviación o diferencia. </t>
  </si>
  <si>
    <t>Profesional de producción, coordinador técnico, director operativo y contratista del laboratorio</t>
  </si>
  <si>
    <t>Proyección de condiciones técnicas bajo la responsabilidad del líder de ciudadanía, cultura y educación junto al equipo productores asignados. 
El aval de las condiciones técnicas y jurídicas es realizado por del director operativo, de acuerdo a la modalidad de contratación y según lo dispuesto en el manual de contratación se tendrá la revisión del comité de contratación.</t>
  </si>
  <si>
    <t>Para los tres responsables esta definido en el manual de funciones, para el caso de los contratistas esta asignada en las obligaciones contractuales.</t>
  </si>
  <si>
    <t xml:space="preserve">El coordinador de producción en el manual de supervisión de contratos, y los contratistas que prestan el apoyo a la supervisión. </t>
  </si>
  <si>
    <t>El líder de ciudadanía, cultura y educación y su equipo de trabajo  tiene la responsabilidad de diseñar contenidos en el marco de las obligaciones contractuales. 
Director operativo tiene asignada la responsabilidad a nivel de manual de funciones
Comité de contratación en el manual de funciones</t>
  </si>
  <si>
    <t>El control se realiza cada vez que un servidor público o contratista solicita un bien o equipo de producción al profesional de producción, coordinador técnico o director operativo</t>
  </si>
  <si>
    <t>Los lineamientos son revisados y socializados una vez al año.  El soportes (planilla de servicios) del proveedor de transporte es solicitado en la facturación y es publicada en Secop II para el pago</t>
  </si>
  <si>
    <t>Se considera oportuna ya que varia de acuerdo a cada proyecto y de acuerdo con el cronograma definido por el área jurídica para realizar las etapas correspondiente al proceso contractual de acuerdo a la modalidad de contratación definida</t>
  </si>
  <si>
    <t>Las autorizaciones de salida de equipos contiene información suministrada por la persona que solicita el permiso y el profesional de producción, coordinador técnico, director operativo por esta razón se considera confiable.</t>
  </si>
  <si>
    <t xml:space="preserve">Se considera confiable por cuanto la proyección de condiciones técnicas la realiza el líder de ciudadanía, cultura y educación junto al equipo productores asignados. 
El aval de las condiciones técnicas y jurídicas es realizado por del director operativo, de acuerdo a la modalidad de contratación y según lo dispuesto en el manual de contratación se tendrá la revisión del comité de contratación. </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</si>
  <si>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cápita</t>
  </si>
  <si>
    <t>En caso de que se identifiquen aspectos por resolver o mejora en las condiciones técnicas y jurídicas por parte el área de contratación y el comité de contratación se realizarán los ajuste que se indiquen.</t>
  </si>
  <si>
    <t>El riesgo no se ha materializado; no obstante en caso tal, se harán las investigaciones y análisis de la situación presentada sobra la acomodación indebida de un contenido en la parrilla.</t>
  </si>
  <si>
    <t>El riesgo no se ha materializado; no obstante en caso tal, se harán las investigaciones y análisis de la situación presentada frente al cumplimiento normativo.</t>
  </si>
  <si>
    <t>El responsable es el Jefe de la Oficina de Control Interno y el profesional asignado a la Oficina.</t>
  </si>
  <si>
    <t>2. Establecer lineamientos internos para orientar el uso del transporte y descripción del diligenciamiento de planillas (comprobantes de servicios).</t>
  </si>
  <si>
    <t xml:space="preserve">1. Impactos negativos en la imagen institucional.
2. Perdida de credibilidad en el canal tanto interna como externamente. 
3. Investigaciones y procesos sancionatorios por entes de control. </t>
  </si>
  <si>
    <t xml:space="preserve">1. Ausencia o incumplimiento de los controles definidos para el préstamos de bienes o equipos para la producción.
2. Inexistencia, desconocimiento o incumplimiento de los lineamientos internos para el uso del transporte.
3. Ausencia de criterios para la invitación a oferentes que puedan proporcionar contenidos requeridos por la dirección operativa. 
</t>
  </si>
  <si>
    <t>Ofrecer a las audiencias una programación de contenidos de calidad que planteen la transformación de la sociedad hacia un modelo participativo e incluyente.</t>
  </si>
  <si>
    <t>Fecha de inicio:
15/07/2020
Fecha de finalización:
31/12/2020</t>
  </si>
  <si>
    <t>ANEXO 2 - VALORACIÓN DE CONTROLES
RIESGOS DE CORRUPCIÓN</t>
  </si>
  <si>
    <t>Aplicar una ruta de revisión del contenido a publicar o difundir por parte de la Coordinación de Prensa y Comunicaciones.</t>
  </si>
  <si>
    <t>Fecha de inicio:
01/01/2020
Fecha de finalización:
31/12/2020</t>
  </si>
  <si>
    <t>Fecha de inicio:
01/02/2020
Fecha de finalización:
31/12/2020</t>
  </si>
  <si>
    <t>Fecha inicial:
01/01/2020
Fecha de finalización:
31/01/2021</t>
  </si>
  <si>
    <t>Fecha inicial: 01/08/2020
Fecha de finalización: 31/12/2020</t>
  </si>
  <si>
    <t>Fecha inicial:
01/01/2020
Fecha de finalización:
31/12/2020</t>
  </si>
  <si>
    <t xml:space="preserve">Definición: Líder de ciudadanía, cultura y educación  junto al equipo productores asignados.
Aprobación: director operativo y comité de contratación </t>
  </si>
  <si>
    <t>Fecha inicial:
Según tiempos establecidos para la contratación
Fecha de finalización:
31/12/2020</t>
  </si>
  <si>
    <t>Fecha inicial:
24/01/2020
Fecha de finalización:
31/12/2020</t>
  </si>
  <si>
    <t>1. Investigaciones disciplinarias
2. Deterioro de la imagen institucional
3. Desgaste administrativo</t>
  </si>
  <si>
    <t>1. Favorecimiento a los anunciantes para dar descuentos no permitidos o autorizados. 
2. Desconocimiento y/o falta de aplicación de los lineamientos definidos por la dirección operativa para la elaboración de propuestas comerciales.</t>
  </si>
  <si>
    <t xml:space="preserve">1. Investigaciones Penales y Fiscales
2. Daño de la imagen institucional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</si>
  <si>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</si>
  <si>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Realizar la autorización de salida de equipos por la instancia correspondiente.</t>
  </si>
  <si>
    <t>Establecer lineamientos internos para orientar el uso del transporte y descripción del diligenciamiento de planillas (comprobantes de servicios).</t>
  </si>
  <si>
    <t xml:space="preserve">Definir las condiciones técnicas y jurídicas para  la contratación de los proveedores de contenidos requeridos por la dirección operativa de acuerdo con lo establecido en el manual de contratación de capital </t>
  </si>
  <si>
    <t>1. Realizar revisiones periódicas de acuerdo con la programación de la SDP sobre el cumplimiento en la ejecución de los proyectos de inversión, como insumo de validación para el reporte y registro de información en el sistema SEGPLAN.</t>
  </si>
  <si>
    <t>1. Actas de reunión de revisión sobre la información a reportar, según la programación.
2. Correos electrónicos y/o actas de reunión con los responsables de las metas asociadas a los proyectos de inversión.
3. Reporte de información de seguimiento a la ejecución de proyectos de inversión en el sistema SEGPLAN, según la programación de la SDP.</t>
  </si>
  <si>
    <t>1. Tres (3) reportes de información realizados en la vigencia en el sistema SEGPLAN.</t>
  </si>
  <si>
    <t>1. Comunicaciones entre la coordinación de prensa y comunicaciones y las diferentes áreas. 
2. Descripción de la ruta incluida en alguno de los documentos del área de comunicaciones.</t>
  </si>
  <si>
    <t xml:space="preserve">1. Carpeta en drive con los seguimientos a la asignación de equipos. </t>
  </si>
  <si>
    <t>2. Carpeta en drive con los seguimientos al contrato de transporte</t>
  </si>
  <si>
    <t>3. Condiciones técnicas y jurídicas para  la contratación de los proveedores de contenidos requeridos por la dirección operativa</t>
  </si>
  <si>
    <t>3. # de condiciones técnicas y jurídicas para  la contratación de los proveedores de contenidos</t>
  </si>
  <si>
    <t>1. Identificar y aplicar el componente normativo de Capital referente a la programación de los contenidos a emitir, así como los reportes sobre cumplimiento normativo aplicable a los entes externos que lo requieran.</t>
  </si>
  <si>
    <t xml:space="preserve">1. 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t>
  </si>
  <si>
    <t xml:space="preserve">1. Documentos evidencia de procesos de invitación a cotizar, estudios de mercado, anexos técnicos, etc., elaborados por la coordinación para contratos de adquisición de bienes y servicios firmados y registrados. </t>
  </si>
  <si>
    <t>1. Número de documentos evidencia del proceso precontractual, elaborados por la coordinación/ Total de contratos de adquisición de bienes y servicios de la coordinación técnica.</t>
  </si>
  <si>
    <t>1. Generar una rotación de productores de acuerdo con las diferentes cuentas de negocios, en los contratos que no exijan un productor permanente como obligación contractual y llevar el registro de información en la herramienta dispuesta para tal fin.</t>
  </si>
  <si>
    <t>1. Herramienta de seguimiento de avance de los productores en sus respectivas cuentas.</t>
  </si>
  <si>
    <t xml:space="preserve">1. Seguimiento mensual al avance y rotación de los productores en sus respectivas cuentas a partir de la herramienta dispuesta. </t>
  </si>
  <si>
    <t xml:space="preserve">1. Acta de reunión </t>
  </si>
  <si>
    <t>1. Número de reuniones realizadas / número de reuniones programadas.</t>
  </si>
  <si>
    <t xml:space="preserve">1. Revisar procedimiento AGRI-SA-PD-008 SALIDA DE ELEMENTOS y actualización en caso de  requerirlo. </t>
  </si>
  <si>
    <t>2. Revisar procedimiento AGRI-SA-PD-010 TOMA FÍSICA DE INVENTARIOS  y actualizar en caso de requerirlo.</t>
  </si>
  <si>
    <t>3. Revisión de las obligaciones contractuales
4. Solicitar anualmente un estudio de seguridad para Capital.</t>
  </si>
  <si>
    <t>1. Procedimiento actualizado</t>
  </si>
  <si>
    <t>2. Procedimiento actualizado</t>
  </si>
  <si>
    <t xml:space="preserve">3. Contrato de seguridad firmado y estudios de seguridad </t>
  </si>
  <si>
    <t xml:space="preserve">1. Un (1) procedimiento actualizado. O documento que sustente dicha actividad. </t>
  </si>
  <si>
    <t xml:space="preserve">2. Un (1) procedimiento actualizado. O documento que sustente dicha actividad. </t>
  </si>
  <si>
    <t xml:space="preserve">3. Un (1) documento con el estudio de seguridad.
4. Un (1) documento contrato de vigilancia con la inclusión de los requisitos. O documento que sustente dicha actividad. </t>
  </si>
  <si>
    <t>1. Elaborar anexos técnicos para la adquisición de bienes y/o servicios que realiza el área.</t>
  </si>
  <si>
    <t>2. Identificar los valores de referencia históricos de la entidad y del sector (Colombia Compra Eficiente)</t>
  </si>
  <si>
    <t>1. Anexo técnico de los procesos adelantados en el periodo</t>
  </si>
  <si>
    <t>2. Estudios del mercado y análisis del sector de los procesos adelantados</t>
  </si>
  <si>
    <t>1. Número de anexos técnicos elaborados / Total de contratos de adquisición de bienes y servicios del área.</t>
  </si>
  <si>
    <t>2. Número de estudios de mercado y análisis de sector adelantados por adquisición de bienes y/o servicios / Total de contratos de adquisición de bienes y servicios del área.</t>
  </si>
  <si>
    <t xml:space="preserve">1. Diligenciar el formato de préstamo de expedientes </t>
  </si>
  <si>
    <t xml:space="preserve">2. Revisar mensualmente la base de datos de las solicitudes para préstamo de documentos recibidas a través de correo electrónico. </t>
  </si>
  <si>
    <t>1. Formato de préstamo de documentos diligenciado
2. Base de datos de control de préstamos de expedientes.
3. Registro de indicadores de préstamo de documentos</t>
  </si>
  <si>
    <t>4. Correo electrónico de solicitud de préstamo de expedientes
5. Base de datos de control de préstamos de expedientes.
6. Registro de indicadores de préstamo de documentos</t>
  </si>
  <si>
    <t>1. Información registrada y actualizada en el formato de préstamo de expedientes</t>
  </si>
  <si>
    <t>2. Número de solicitudes por correo electrónico atendidas / Número de solicitudes de préstamo de documentos recibidas mediante correo electrónico.</t>
  </si>
  <si>
    <t>1. Realizar una jornada de  socialización sobre el Manual de contratación, supervisión e interventoría y los procedimientos asociados.
2. Realizar la actualización del manual de contratación en caso de ser necesario</t>
  </si>
  <si>
    <t xml:space="preserve">1. Acta de asistencia a jornada de socialización
2. Manual de contratación actualizado </t>
  </si>
  <si>
    <t>1. No. De actividades ejecutadas / No. De actividades programadas.</t>
  </si>
  <si>
    <t>1. Procedimientos actualizados y publicados</t>
  </si>
  <si>
    <t xml:space="preserve">1. Acta de reunión de equipo de trabajo de la subdirección asociada a la revisión del procedimiento 
2. Procedimiento actualizado </t>
  </si>
  <si>
    <t>2. Revisar y/o actualizar Procedimiento SEGUIMIENTOS (CCSE-PD-003)</t>
  </si>
  <si>
    <t>3. Revisar y/o actualizar Código de Ética del Auditor - Canal Capital
4. Sensibilizar a los integrantes de la OCI, sobre el Código de Ética del Auditor y el Código de Integridad. 
5. Diligenciar Compromiso ético del Auditor interno Canal Capital,  por cada Auditor del equipo.</t>
  </si>
  <si>
    <t>6. Revisar y/o actualizar Estatuto de Auditoría - Canal Capital
7. Revisar y/o actualizar Manual de Auditoría Interna - Canal Capital</t>
  </si>
  <si>
    <t>8. Realizar capacitaciones Internas Equipo de Control Interno</t>
  </si>
  <si>
    <t xml:space="preserve">9. Revisar y/o actualizar Procedimiento FORMULACIÓN, SEGUIMIENTO Y EVALUACIÓN DEL PLAN ANUAL DE AUDITORÍAS  (CCSE-PD-004) </t>
  </si>
  <si>
    <t>1. Actas de reunión.</t>
  </si>
  <si>
    <t>2. Actas de reunión.</t>
  </si>
  <si>
    <t>3. Actas de reunión.
4. Compromisos éticos diligenciados</t>
  </si>
  <si>
    <t>5. Actas de reunión.</t>
  </si>
  <si>
    <t>6. Actas de reunión.</t>
  </si>
  <si>
    <t>7. Actas de reunión.</t>
  </si>
  <si>
    <t>1. Procedimiento revisado y/o actualizado/1</t>
  </si>
  <si>
    <t>2. Procedimiento revisado y/o actualizado/1</t>
  </si>
  <si>
    <t>3. No. Actividades realizadas / 3</t>
  </si>
  <si>
    <t>4. Documentos revisados o actualizados / 2</t>
  </si>
  <si>
    <t>5. Actas de reunión con capacitación / 9</t>
  </si>
  <si>
    <t>6. Procedimiento revisado y/o actualizado/1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</si>
</sst>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i/>
      <sz val="9"/>
      <color indexed="81"/>
      <name val="Tahoma"/>
      <family val="2"/>
    </font>
    <font>
      <sz val="9"/>
      <name val="Arial"/>
      <family val="2"/>
    </font>
    <font>
      <sz val="11"/>
      <color rgb="FFFF0000"/>
      <name val="Arial"/>
      <family val="2"/>
    </font>
    <font>
      <sz val="8"/>
      <name val="Calibri"/>
      <family val="2"/>
      <scheme val="minor"/>
    </font>
    <font>
      <b/>
      <sz val="9"/>
      <name val="Arial"/>
      <family val="2"/>
    </font>
    <font>
      <sz val="10"/>
      <color theme="1"/>
      <name val="Arial Narrow"/>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8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0" fontId="7" fillId="0" borderId="0"/>
    <xf numFmtId="0" fontId="7" fillId="0" borderId="0"/>
    <xf numFmtId="9" fontId="13" fillId="0" borderId="0" applyFont="0" applyFill="0" applyBorder="0" applyAlignment="0" applyProtection="0"/>
    <xf numFmtId="44" fontId="13" fillId="0" borderId="0" applyFont="0" applyFill="0" applyBorder="0" applyAlignment="0" applyProtection="0"/>
  </cellStyleXfs>
  <cellXfs count="565">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1"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1" fillId="0" borderId="26"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8" fillId="0" borderId="0" xfId="0" applyFont="1" applyProtection="1">
      <protection locked="0"/>
    </xf>
    <xf numFmtId="0" fontId="9" fillId="0" borderId="0" xfId="0" applyFont="1" applyAlignment="1" applyProtection="1">
      <alignment vertical="center"/>
      <protection locked="0"/>
    </xf>
    <xf numFmtId="0" fontId="10" fillId="0" borderId="0" xfId="0" applyFont="1" applyBorder="1" applyAlignment="1" applyProtection="1">
      <alignment horizontal="left" vertical="center" wrapText="1"/>
      <protection locked="0"/>
    </xf>
    <xf numFmtId="0" fontId="7" fillId="0" borderId="0" xfId="1" applyFont="1" applyFill="1" applyBorder="1" applyAlignment="1" applyProtection="1">
      <alignment vertical="center" wrapText="1"/>
      <protection locked="0"/>
    </xf>
    <xf numFmtId="0" fontId="19" fillId="0" borderId="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60" xfId="0" applyFont="1" applyBorder="1" applyAlignment="1">
      <alignment horizontal="center" vertical="center"/>
    </xf>
    <xf numFmtId="0" fontId="9" fillId="0" borderId="61"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2" xfId="0" applyFont="1" applyBorder="1" applyAlignment="1">
      <alignment vertical="center"/>
    </xf>
    <xf numFmtId="0" fontId="8" fillId="0" borderId="57" xfId="0" applyFont="1" applyBorder="1"/>
    <xf numFmtId="0" fontId="8" fillId="0" borderId="58" xfId="0" applyFont="1" applyBorder="1"/>
    <xf numFmtId="0" fontId="17"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8" fillId="0" borderId="0" xfId="0" applyFont="1" applyAlignment="1">
      <alignment vertical="center"/>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Fill="1" applyBorder="1" applyAlignment="1">
      <alignment horizontal="center" vertical="center"/>
    </xf>
    <xf numFmtId="0" fontId="16" fillId="0" borderId="52" xfId="0" applyFont="1" applyBorder="1" applyAlignment="1">
      <alignment horizontal="center" vertical="center"/>
    </xf>
    <xf numFmtId="0" fontId="22" fillId="0" borderId="9" xfId="0" applyFont="1" applyBorder="1" applyAlignment="1">
      <alignment horizontal="left" vertical="center" wrapText="1"/>
    </xf>
    <xf numFmtId="0" fontId="22" fillId="0" borderId="4" xfId="0" applyFont="1" applyBorder="1" applyAlignment="1">
      <alignment horizontal="left" vertical="center" wrapText="1"/>
    </xf>
    <xf numFmtId="0" fontId="16" fillId="0" borderId="23"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0" fillId="0" borderId="26" xfId="0" applyBorder="1"/>
    <xf numFmtId="0" fontId="0" fillId="0" borderId="27" xfId="0" applyBorder="1"/>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0" fontId="7" fillId="0" borderId="13" xfId="0" applyFont="1" applyFill="1" applyBorder="1" applyAlignment="1">
      <alignment vertical="center" wrapText="1"/>
    </xf>
    <xf numFmtId="0" fontId="26" fillId="0" borderId="7" xfId="0" applyFont="1" applyBorder="1" applyAlignment="1">
      <alignment horizontal="center" vertical="center" wrapText="1"/>
    </xf>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xf>
    <xf numFmtId="9" fontId="10" fillId="0" borderId="9" xfId="4" applyFont="1" applyBorder="1" applyAlignment="1" applyProtection="1">
      <alignment horizontal="center" vertical="center" wrapText="1"/>
      <protection locked="0"/>
    </xf>
    <xf numFmtId="10" fontId="10" fillId="0" borderId="9" xfId="4" applyNumberFormat="1" applyFont="1" applyBorder="1" applyAlignment="1" applyProtection="1">
      <alignment horizontal="center" vertical="center" wrapText="1"/>
      <protection locked="0"/>
    </xf>
    <xf numFmtId="164" fontId="10" fillId="0" borderId="9" xfId="4" applyNumberFormat="1" applyFont="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protection locked="0"/>
    </xf>
    <xf numFmtId="0" fontId="11" fillId="10" borderId="12" xfId="0" applyFont="1" applyFill="1" applyBorder="1" applyAlignment="1" applyProtection="1">
      <alignment horizontal="center" vertical="center"/>
      <protection locked="0"/>
    </xf>
    <xf numFmtId="0" fontId="10" fillId="0" borderId="9" xfId="0" applyFont="1" applyBorder="1" applyAlignment="1" applyProtection="1">
      <alignmen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xf>
    <xf numFmtId="0" fontId="22" fillId="0" borderId="9" xfId="0" applyFont="1" applyBorder="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Border="1" applyProtection="1">
      <protection locked="0"/>
    </xf>
    <xf numFmtId="9" fontId="10" fillId="0" borderId="11" xfId="4" applyFont="1" applyBorder="1" applyAlignment="1" applyProtection="1">
      <alignment horizontal="center" vertical="center" wrapText="1"/>
      <protection locked="0"/>
    </xf>
    <xf numFmtId="0" fontId="11" fillId="14" borderId="13"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4" xfId="0" applyFont="1" applyFill="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10" fillId="2" borderId="4"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5" fillId="0" borderId="80"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xf>
    <xf numFmtId="9" fontId="10" fillId="0" borderId="6" xfId="4" applyFont="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37" xfId="0" applyFont="1" applyBorder="1" applyAlignment="1" applyProtection="1">
      <alignment horizontal="center" vertical="center" wrapText="1"/>
    </xf>
    <xf numFmtId="0" fontId="10" fillId="0" borderId="8" xfId="0" applyFont="1" applyBorder="1" applyAlignment="1" applyProtection="1">
      <alignment horizontal="left" vertical="center" wrapText="1"/>
      <protection locked="0"/>
    </xf>
    <xf numFmtId="0" fontId="22" fillId="0" borderId="4"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22" fillId="0" borderId="9" xfId="0" applyFont="1" applyBorder="1" applyAlignment="1">
      <alignment vertical="center" wrapText="1"/>
    </xf>
    <xf numFmtId="0" fontId="10" fillId="0" borderId="59" xfId="0" applyFont="1" applyBorder="1" applyAlignment="1" applyProtection="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9"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10" fillId="0" borderId="81"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1" fontId="10" fillId="0" borderId="4" xfId="0" applyNumberFormat="1" applyFont="1" applyBorder="1" applyAlignment="1" applyProtection="1">
      <alignment horizontal="center" vertical="center" wrapText="1"/>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4" xfId="0" applyFont="1" applyBorder="1" applyAlignment="1">
      <alignment horizontal="left" vertical="center" wrapText="1"/>
    </xf>
    <xf numFmtId="0" fontId="22" fillId="0" borderId="4" xfId="0" applyFont="1" applyBorder="1" applyAlignment="1">
      <alignment horizontal="left" vertical="center" wrapText="1"/>
    </xf>
    <xf numFmtId="0" fontId="22" fillId="0" borderId="4" xfId="0" applyFont="1" applyBorder="1" applyAlignment="1">
      <alignment horizontal="left" vertical="center"/>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11" fillId="14" borderId="14"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textRotation="90" wrapText="1"/>
      <protection locked="0"/>
    </xf>
    <xf numFmtId="0" fontId="11" fillId="14" borderId="46" xfId="0" applyFont="1" applyFill="1" applyBorder="1" applyAlignment="1" applyProtection="1">
      <alignment horizontal="center" vertical="center" textRotation="90" wrapText="1"/>
      <protection locked="0"/>
    </xf>
    <xf numFmtId="0" fontId="11" fillId="14" borderId="35" xfId="0" applyFont="1" applyFill="1" applyBorder="1" applyAlignment="1" applyProtection="1">
      <alignment horizontal="center" vertical="center" textRotation="90" wrapText="1"/>
      <protection locked="0"/>
    </xf>
    <xf numFmtId="0" fontId="11" fillId="14" borderId="38" xfId="0" applyFont="1" applyFill="1" applyBorder="1" applyAlignment="1" applyProtection="1">
      <alignment horizontal="center" vertical="center" textRotation="90" wrapText="1"/>
      <protection locked="0"/>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0" fillId="0" borderId="16" xfId="0" applyBorder="1" applyAlignment="1">
      <alignment horizontal="left" vertical="center"/>
    </xf>
    <xf numFmtId="0" fontId="11" fillId="0" borderId="23" xfId="0" applyFont="1" applyBorder="1" applyAlignment="1" applyProtection="1">
      <alignment horizontal="left" vertical="center"/>
    </xf>
    <xf numFmtId="0" fontId="11" fillId="0" borderId="51" xfId="0" applyFont="1" applyBorder="1" applyAlignment="1" applyProtection="1">
      <alignment horizontal="left" vertical="center"/>
    </xf>
    <xf numFmtId="0" fontId="0" fillId="0" borderId="52" xfId="0" applyBorder="1" applyAlignment="1">
      <alignment horizontal="left" vertical="center"/>
    </xf>
    <xf numFmtId="0" fontId="11" fillId="16" borderId="26" xfId="0" applyFont="1" applyFill="1" applyBorder="1" applyAlignment="1" applyProtection="1">
      <alignment horizontal="center" vertical="center"/>
      <protection locked="0"/>
    </xf>
    <xf numFmtId="0" fontId="11" fillId="16" borderId="34" xfId="0" applyFont="1" applyFill="1" applyBorder="1" applyAlignment="1" applyProtection="1">
      <alignment horizontal="center" vertical="center"/>
      <protection locked="0"/>
    </xf>
    <xf numFmtId="0" fontId="11" fillId="16" borderId="27" xfId="0" applyFont="1" applyFill="1" applyBorder="1" applyAlignment="1" applyProtection="1">
      <alignment horizontal="center" vertical="center"/>
      <protection locked="0"/>
    </xf>
    <xf numFmtId="0" fontId="11" fillId="14" borderId="24"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7" borderId="20" xfId="0" applyFont="1" applyFill="1" applyBorder="1" applyAlignment="1" applyProtection="1">
      <alignment horizontal="center" vertical="center" wrapText="1"/>
      <protection locked="0"/>
    </xf>
    <xf numFmtId="0" fontId="11" fillId="17" borderId="11" xfId="0" applyFont="1" applyFill="1" applyBorder="1" applyAlignment="1" applyProtection="1">
      <alignment horizontal="center" vertical="center" wrapText="1"/>
      <protection locked="0"/>
    </xf>
    <xf numFmtId="0" fontId="11" fillId="17" borderId="21" xfId="0" applyFont="1" applyFill="1" applyBorder="1" applyAlignment="1" applyProtection="1">
      <alignment horizontal="center" vertical="center" wrapText="1"/>
      <protection locked="0"/>
    </xf>
    <xf numFmtId="0" fontId="11" fillId="17" borderId="13"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1" fillId="14" borderId="20"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2" fontId="10" fillId="0" borderId="4" xfId="5" applyNumberFormat="1" applyFont="1" applyBorder="1" applyAlignment="1" applyProtection="1">
      <alignment horizontal="center" vertical="center" wrapText="1"/>
    </xf>
    <xf numFmtId="0" fontId="11" fillId="14" borderId="6" xfId="0" applyFont="1" applyFill="1" applyBorder="1" applyAlignment="1" applyProtection="1">
      <alignment horizontal="center" vertical="center" wrapText="1"/>
      <protection locked="0"/>
    </xf>
    <xf numFmtId="0" fontId="11" fillId="14" borderId="7" xfId="0" applyFont="1" applyFill="1" applyBorder="1" applyAlignment="1" applyProtection="1">
      <alignment horizontal="center" vertical="center" wrapText="1"/>
      <protection locked="0"/>
    </xf>
    <xf numFmtId="0" fontId="11" fillId="14" borderId="8"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10" borderId="20"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protection locked="0"/>
    </xf>
    <xf numFmtId="0" fontId="11" fillId="10" borderId="35" xfId="0" applyFont="1" applyFill="1" applyBorder="1" applyAlignment="1" applyProtection="1">
      <alignment horizontal="center" vertical="center" wrapText="1"/>
      <protection locked="0"/>
    </xf>
    <xf numFmtId="0" fontId="11" fillId="10" borderId="38" xfId="0" applyFont="1" applyFill="1" applyBorder="1" applyAlignment="1" applyProtection="1">
      <alignment horizontal="center" vertical="center"/>
      <protection locked="0"/>
    </xf>
    <xf numFmtId="0" fontId="11" fillId="10" borderId="63" xfId="0" applyFont="1" applyFill="1" applyBorder="1" applyAlignment="1" applyProtection="1">
      <alignment horizontal="center" vertical="center" wrapText="1"/>
      <protection locked="0"/>
    </xf>
    <xf numFmtId="0" fontId="11" fillId="10" borderId="39" xfId="0" applyFont="1" applyFill="1" applyBorder="1" applyAlignment="1" applyProtection="1">
      <alignment horizontal="center" vertical="center" wrapText="1"/>
      <protection locked="0"/>
    </xf>
    <xf numFmtId="0" fontId="11" fillId="10" borderId="35" xfId="0" applyFont="1" applyFill="1" applyBorder="1" applyAlignment="1" applyProtection="1">
      <alignment horizontal="center" vertical="center"/>
      <protection locked="0"/>
    </xf>
    <xf numFmtId="0" fontId="11" fillId="9" borderId="47" xfId="0" applyFont="1" applyFill="1" applyBorder="1" applyAlignment="1" applyProtection="1">
      <alignment horizontal="center" vertical="center"/>
      <protection locked="0"/>
    </xf>
    <xf numFmtId="0" fontId="11" fillId="9" borderId="48" xfId="0" applyFont="1" applyFill="1" applyBorder="1" applyAlignment="1" applyProtection="1">
      <alignment horizontal="center" vertical="center"/>
      <protection locked="0"/>
    </xf>
    <xf numFmtId="0" fontId="11" fillId="9" borderId="49" xfId="0" applyFont="1" applyFill="1" applyBorder="1" applyAlignment="1" applyProtection="1">
      <alignment horizontal="center" vertical="center"/>
      <protection locked="0"/>
    </xf>
    <xf numFmtId="0" fontId="11" fillId="10" borderId="38" xfId="0" applyFont="1" applyFill="1" applyBorder="1" applyAlignment="1" applyProtection="1">
      <alignment horizontal="center" vertical="center" wrapText="1"/>
      <protection locked="0"/>
    </xf>
    <xf numFmtId="0" fontId="14" fillId="0" borderId="44" xfId="0" applyFont="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3" xfId="0" applyFont="1" applyBorder="1" applyAlignment="1" applyProtection="1">
      <alignment horizontal="center" vertical="center"/>
    </xf>
    <xf numFmtId="0" fontId="11" fillId="13" borderId="35" xfId="0" applyFont="1" applyFill="1" applyBorder="1" applyAlignment="1" applyProtection="1">
      <alignment horizontal="center" vertical="center" wrapText="1"/>
      <protection locked="0"/>
    </xf>
    <xf numFmtId="0" fontId="11" fillId="13" borderId="38"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protection locked="0"/>
    </xf>
    <xf numFmtId="0" fontId="11" fillId="12" borderId="48" xfId="0" applyFont="1" applyFill="1" applyBorder="1" applyAlignment="1" applyProtection="1">
      <alignment horizontal="center" vertical="center"/>
      <protection locked="0"/>
    </xf>
    <xf numFmtId="0" fontId="11" fillId="12" borderId="49" xfId="0" applyFont="1" applyFill="1" applyBorder="1" applyAlignment="1" applyProtection="1">
      <alignment horizontal="center" vertical="center"/>
      <protection locked="0"/>
    </xf>
    <xf numFmtId="0" fontId="11" fillId="13" borderId="24" xfId="0" applyFont="1" applyFill="1" applyBorder="1" applyAlignment="1" applyProtection="1">
      <alignment horizontal="center" vertical="center" wrapText="1"/>
      <protection locked="0"/>
    </xf>
    <xf numFmtId="0" fontId="11" fillId="13" borderId="25" xfId="0" applyFont="1" applyFill="1" applyBorder="1" applyAlignment="1" applyProtection="1">
      <alignment horizontal="center" vertical="center" wrapText="1"/>
      <protection locked="0"/>
    </xf>
    <xf numFmtId="0" fontId="11" fillId="13" borderId="62" xfId="0" applyFont="1" applyFill="1" applyBorder="1" applyAlignment="1" applyProtection="1">
      <alignment horizontal="center" vertical="center" wrapText="1"/>
      <protection locked="0"/>
    </xf>
    <xf numFmtId="0" fontId="11" fillId="13" borderId="40" xfId="0" applyFont="1" applyFill="1" applyBorder="1" applyAlignment="1" applyProtection="1">
      <alignment horizontal="center" vertical="center" wrapText="1"/>
      <protection locked="0"/>
    </xf>
    <xf numFmtId="0" fontId="11" fillId="17" borderId="35" xfId="0" applyFont="1" applyFill="1" applyBorder="1" applyAlignment="1" applyProtection="1">
      <alignment horizontal="center" vertical="center" wrapText="1"/>
      <protection locked="0"/>
    </xf>
    <xf numFmtId="0" fontId="11" fillId="17" borderId="38"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59" xfId="0" applyFont="1" applyFill="1" applyBorder="1" applyAlignment="1" applyProtection="1">
      <alignment horizontal="center" vertical="center" wrapText="1"/>
      <protection locked="0"/>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8" fillId="0" borderId="13" xfId="0" applyFont="1" applyBorder="1" applyAlignment="1" applyProtection="1">
      <alignment horizontal="center"/>
    </xf>
    <xf numFmtId="0" fontId="11" fillId="0" borderId="7"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0" fontId="14" fillId="0" borderId="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11" fillId="15" borderId="47" xfId="0" applyFont="1" applyFill="1" applyBorder="1" applyAlignment="1" applyProtection="1">
      <alignment horizontal="center" vertical="center"/>
      <protection locked="0"/>
    </xf>
    <xf numFmtId="0" fontId="11" fillId="15" borderId="48" xfId="0" applyFont="1" applyFill="1" applyBorder="1" applyAlignment="1" applyProtection="1">
      <alignment horizontal="center" vertical="center"/>
      <protection locked="0"/>
    </xf>
    <xf numFmtId="0" fontId="11" fillId="15" borderId="49" xfId="0" applyFont="1" applyFill="1" applyBorder="1" applyAlignment="1" applyProtection="1">
      <alignment horizontal="center" vertical="center"/>
      <protection locked="0"/>
    </xf>
    <xf numFmtId="0" fontId="11" fillId="11" borderId="14"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0" fontId="11" fillId="11" borderId="11" xfId="0" applyFont="1" applyFill="1" applyBorder="1" applyAlignment="1" applyProtection="1">
      <alignment horizontal="center" vertical="center" wrapText="1"/>
      <protection locked="0"/>
    </xf>
    <xf numFmtId="0" fontId="11" fillId="0" borderId="2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8" borderId="47" xfId="0" applyFont="1" applyFill="1" applyBorder="1" applyAlignment="1" applyProtection="1">
      <alignment horizontal="center" vertical="center"/>
      <protection locked="0"/>
    </xf>
    <xf numFmtId="0" fontId="11" fillId="8" borderId="48" xfId="0" applyFont="1" applyFill="1" applyBorder="1" applyAlignment="1" applyProtection="1">
      <alignment horizontal="center" vertical="center"/>
      <protection locked="0"/>
    </xf>
    <xf numFmtId="0" fontId="11" fillId="8" borderId="49" xfId="0" applyFont="1" applyFill="1" applyBorder="1" applyAlignment="1" applyProtection="1">
      <alignment horizontal="center" vertical="center"/>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0" fillId="0" borderId="4" xfId="0" applyFont="1" applyBorder="1" applyAlignment="1">
      <alignment horizontal="center" vertical="center" wrapText="1"/>
    </xf>
    <xf numFmtId="0" fontId="22" fillId="2" borderId="4" xfId="0" applyFont="1" applyFill="1" applyBorder="1" applyAlignment="1" applyProtection="1">
      <alignment horizontal="left" vertical="center" wrapText="1"/>
      <protection locked="0"/>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9" xfId="0" applyFont="1" applyBorder="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9" fillId="0" borderId="55" xfId="0" applyFont="1" applyBorder="1" applyAlignment="1">
      <alignment horizontal="left" vertical="center" wrapText="1"/>
    </xf>
    <xf numFmtId="0" fontId="9" fillId="0" borderId="15" xfId="0" applyFont="1" applyBorder="1" applyAlignment="1">
      <alignment horizontal="left" vertical="center" wrapText="1"/>
    </xf>
    <xf numFmtId="0" fontId="9" fillId="0" borderId="56" xfId="0" applyFont="1" applyBorder="1" applyAlignment="1">
      <alignment horizontal="left" vertical="center" wrapText="1"/>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11" fillId="0" borderId="2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6" xfId="0" applyFont="1" applyBorder="1" applyAlignment="1">
      <alignment horizontal="center"/>
    </xf>
    <xf numFmtId="0" fontId="14" fillId="0" borderId="22" xfId="0" applyFont="1" applyBorder="1" applyAlignment="1">
      <alignment horizontal="center"/>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4" fillId="0" borderId="61" xfId="0" applyFont="1" applyBorder="1" applyAlignment="1">
      <alignment horizontal="center"/>
    </xf>
    <xf numFmtId="0" fontId="14" fillId="0" borderId="60" xfId="0" applyFont="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4" fillId="0" borderId="20" xfId="0" applyFont="1" applyBorder="1" applyAlignment="1">
      <alignment horizontal="center"/>
    </xf>
    <xf numFmtId="0" fontId="14" fillId="0" borderId="21" xfId="0" applyFont="1" applyBorder="1" applyAlignment="1">
      <alignment horizont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4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9" xfId="0" applyFont="1" applyBorder="1" applyAlignment="1">
      <alignment vertical="center" wrapText="1"/>
    </xf>
    <xf numFmtId="0" fontId="17" fillId="0" borderId="26" xfId="0" applyFont="1" applyBorder="1" applyAlignment="1">
      <alignment horizontal="left" vertical="center"/>
    </xf>
    <xf numFmtId="0" fontId="17" fillId="0" borderId="34" xfId="0" applyFont="1" applyBorder="1" applyAlignment="1">
      <alignment horizontal="left" vertical="center"/>
    </xf>
    <xf numFmtId="0" fontId="17" fillId="0" borderId="27" xfId="0" applyFont="1" applyBorder="1" applyAlignment="1">
      <alignment horizontal="left"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57" xfId="0"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8" fillId="0" borderId="55" xfId="0" applyFont="1" applyBorder="1" applyAlignment="1">
      <alignment vertical="center" wrapText="1"/>
    </xf>
    <xf numFmtId="0" fontId="8" fillId="0" borderId="15" xfId="0" applyFont="1" applyBorder="1" applyAlignment="1">
      <alignment vertical="center" wrapText="1"/>
    </xf>
    <xf numFmtId="0" fontId="8" fillId="0" borderId="56" xfId="0" applyFont="1" applyBorder="1" applyAlignment="1">
      <alignment vertical="center" wrapText="1"/>
    </xf>
    <xf numFmtId="0" fontId="17" fillId="0" borderId="26" xfId="0" applyFont="1" applyBorder="1" applyAlignment="1">
      <alignment horizontal="left" vertical="center" wrapText="1"/>
    </xf>
    <xf numFmtId="0" fontId="17" fillId="0" borderId="34" xfId="0" applyFont="1" applyBorder="1" applyAlignment="1">
      <alignment horizontal="left" vertical="center" wrapText="1"/>
    </xf>
    <xf numFmtId="0" fontId="17" fillId="0" borderId="27" xfId="0" applyFont="1" applyBorder="1" applyAlignment="1">
      <alignment horizontal="left" vertical="center" wrapText="1"/>
    </xf>
    <xf numFmtId="0" fontId="7" fillId="0" borderId="69" xfId="0" applyFont="1" applyBorder="1" applyAlignment="1">
      <alignment vertical="center" wrapText="1"/>
    </xf>
    <xf numFmtId="0" fontId="7" fillId="0" borderId="64" xfId="0" applyFont="1" applyBorder="1" applyAlignment="1">
      <alignment vertical="center" wrapText="1"/>
    </xf>
    <xf numFmtId="0" fontId="7" fillId="0" borderId="70" xfId="0" applyFont="1" applyBorder="1" applyAlignment="1">
      <alignment vertical="center" wrapText="1"/>
    </xf>
    <xf numFmtId="0" fontId="7" fillId="0" borderId="76" xfId="0" applyFont="1" applyBorder="1" applyAlignment="1">
      <alignment horizontal="left" vertical="center" wrapText="1"/>
    </xf>
    <xf numFmtId="0" fontId="7" fillId="0" borderId="64" xfId="0" applyFont="1" applyBorder="1" applyAlignment="1">
      <alignment horizontal="left" vertical="center" wrapText="1"/>
    </xf>
    <xf numFmtId="0" fontId="7" fillId="0" borderId="77" xfId="0" applyFont="1" applyBorder="1" applyAlignment="1">
      <alignment horizontal="left" vertical="center" wrapText="1"/>
    </xf>
    <xf numFmtId="0" fontId="7" fillId="0" borderId="71" xfId="0" applyFont="1" applyBorder="1" applyAlignment="1">
      <alignment vertical="center" wrapText="1"/>
    </xf>
    <xf numFmtId="0" fontId="7" fillId="0" borderId="72" xfId="0" applyFont="1" applyBorder="1" applyAlignment="1">
      <alignment vertical="center" wrapText="1"/>
    </xf>
    <xf numFmtId="0" fontId="7" fillId="0" borderId="73" xfId="0" applyFont="1" applyBorder="1" applyAlignment="1">
      <alignment vertical="center" wrapText="1"/>
    </xf>
    <xf numFmtId="0" fontId="7" fillId="0" borderId="78" xfId="0" applyFont="1" applyBorder="1" applyAlignment="1">
      <alignment horizontal="left" vertical="center" wrapText="1"/>
    </xf>
    <xf numFmtId="0" fontId="7" fillId="0" borderId="65" xfId="0" applyFont="1" applyBorder="1" applyAlignment="1">
      <alignment horizontal="left" vertical="center" wrapText="1"/>
    </xf>
    <xf numFmtId="0" fontId="7" fillId="0" borderId="79" xfId="0" applyFont="1" applyBorder="1" applyAlignment="1">
      <alignment horizontal="left" vertical="center" wrapText="1"/>
    </xf>
    <xf numFmtId="0" fontId="7" fillId="0" borderId="67" xfId="0" applyFont="1" applyBorder="1" applyAlignment="1">
      <alignment vertical="center" wrapText="1"/>
    </xf>
    <xf numFmtId="0" fontId="7" fillId="0" borderId="66" xfId="0" applyFont="1" applyBorder="1" applyAlignment="1">
      <alignment vertical="center" wrapText="1"/>
    </xf>
    <xf numFmtId="0" fontId="7" fillId="0" borderId="68" xfId="0" applyFont="1" applyBorder="1" applyAlignment="1">
      <alignment vertical="center" wrapText="1"/>
    </xf>
    <xf numFmtId="0" fontId="7" fillId="0" borderId="74" xfId="0" applyFont="1" applyBorder="1" applyAlignment="1">
      <alignment horizontal="left" vertical="center" wrapText="1"/>
    </xf>
    <xf numFmtId="0" fontId="7" fillId="0" borderId="66" xfId="0" applyFont="1" applyBorder="1" applyAlignment="1">
      <alignment horizontal="left" vertical="center" wrapText="1"/>
    </xf>
    <xf numFmtId="0" fontId="7" fillId="0" borderId="75"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6" xfId="0" applyFont="1" applyBorder="1" applyAlignment="1">
      <alignment horizontal="left" vertical="center" wrapText="1"/>
    </xf>
    <xf numFmtId="0" fontId="7" fillId="0" borderId="23" xfId="0" applyFont="1" applyBorder="1" applyAlignment="1">
      <alignment horizontal="left" vertical="center" wrapText="1"/>
    </xf>
    <xf numFmtId="0" fontId="7" fillId="0" borderId="51" xfId="0" applyFont="1" applyBorder="1" applyAlignment="1">
      <alignment horizontal="left" vertical="center" wrapText="1"/>
    </xf>
    <xf numFmtId="0" fontId="7" fillId="0" borderId="59" xfId="0" applyFont="1" applyBorder="1" applyAlignment="1">
      <alignment horizontal="left" vertical="center" wrapText="1"/>
    </xf>
    <xf numFmtId="0" fontId="7" fillId="0" borderId="55" xfId="0" applyFont="1" applyBorder="1" applyAlignment="1">
      <alignment horizontal="left" vertical="center" wrapText="1"/>
    </xf>
    <xf numFmtId="0" fontId="7" fillId="0" borderId="22"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41" xfId="0" applyFont="1" applyBorder="1" applyAlignment="1">
      <alignment horizontal="left" vertical="center" wrapText="1"/>
    </xf>
    <xf numFmtId="0" fontId="7" fillId="0" borderId="50" xfId="0" applyFont="1" applyBorder="1" applyAlignment="1">
      <alignment horizontal="left" vertical="center" wrapText="1"/>
    </xf>
    <xf numFmtId="0" fontId="14" fillId="0" borderId="8" xfId="0" applyFont="1" applyBorder="1" applyAlignment="1">
      <alignment horizontal="center"/>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9" xfId="0" applyFont="1" applyBorder="1" applyAlignment="1">
      <alignmen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6" fillId="0" borderId="55" xfId="0" applyFont="1" applyBorder="1" applyAlignment="1">
      <alignment vertical="center" wrapText="1"/>
    </xf>
    <xf numFmtId="0" fontId="6" fillId="0" borderId="15" xfId="0" applyFont="1" applyBorder="1" applyAlignment="1">
      <alignment vertical="center" wrapText="1"/>
    </xf>
    <xf numFmtId="0" fontId="6" fillId="0" borderId="56"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4" fillId="0" borderId="26" xfId="0" applyFont="1" applyBorder="1" applyAlignment="1">
      <alignment horizontal="center" vertical="center" wrapText="1"/>
    </xf>
    <xf numFmtId="0" fontId="14" fillId="0" borderId="34" xfId="0" applyFont="1" applyBorder="1" applyAlignment="1">
      <alignment horizontal="center" vertical="center"/>
    </xf>
    <xf numFmtId="0" fontId="14" fillId="0" borderId="27" xfId="0" applyFont="1" applyBorder="1" applyAlignment="1">
      <alignment horizontal="center" vertical="center"/>
    </xf>
    <xf numFmtId="0" fontId="11" fillId="0" borderId="27"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7" xfId="0" applyFont="1" applyBorder="1" applyAlignment="1">
      <alignment horizontal="center" vertical="center" wrapText="1"/>
    </xf>
    <xf numFmtId="0" fontId="8" fillId="0" borderId="55" xfId="0" applyFont="1" applyBorder="1" applyAlignment="1">
      <alignment horizontal="left" vertical="center" wrapText="1"/>
    </xf>
    <xf numFmtId="0" fontId="8" fillId="0" borderId="15" xfId="0" applyFont="1" applyBorder="1" applyAlignment="1">
      <alignment horizontal="left" vertical="center" wrapText="1"/>
    </xf>
    <xf numFmtId="0" fontId="8" fillId="0" borderId="56"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3" xfId="0" applyFont="1" applyBorder="1" applyAlignment="1">
      <alignment horizontal="left" vertical="center" wrapText="1"/>
    </xf>
    <xf numFmtId="0" fontId="8" fillId="0" borderId="1" xfId="0" applyFont="1" applyBorder="1" applyAlignment="1">
      <alignment horizontal="left" vertical="center" wrapText="1"/>
    </xf>
    <xf numFmtId="0" fontId="8" fillId="0" borderId="54" xfId="0" applyFont="1" applyBorder="1" applyAlignment="1">
      <alignment horizontal="left" vertical="center" wrapText="1"/>
    </xf>
    <xf numFmtId="0" fontId="11" fillId="0" borderId="4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9" xfId="0" applyFont="1" applyBorder="1" applyAlignment="1">
      <alignment horizontal="center" vertical="center" wrapText="1"/>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4" fillId="0" borderId="41" xfId="0" applyFont="1" applyBorder="1" applyAlignment="1">
      <alignment horizontal="center"/>
    </xf>
    <xf numFmtId="0" fontId="14" fillId="0" borderId="37" xfId="0" applyFont="1" applyBorder="1" applyAlignment="1">
      <alignment horizont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41"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6" fillId="0" borderId="7" xfId="0" applyFont="1" applyBorder="1" applyAlignment="1">
      <alignment vertical="center" wrapText="1"/>
    </xf>
    <xf numFmtId="0" fontId="23" fillId="0" borderId="7" xfId="0" applyFont="1" applyBorder="1" applyAlignment="1">
      <alignment vertical="center" wrapText="1"/>
    </xf>
    <xf numFmtId="0" fontId="23" fillId="0" borderId="8" xfId="0" applyFont="1" applyBorder="1" applyAlignment="1">
      <alignment vertical="center" wrapText="1"/>
    </xf>
    <xf numFmtId="0" fontId="8" fillId="0" borderId="55"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56" xfId="0" applyFont="1" applyBorder="1" applyAlignment="1">
      <alignment horizontal="justify" vertical="center" wrapText="1"/>
    </xf>
    <xf numFmtId="0" fontId="23" fillId="0" borderId="4" xfId="0" applyFont="1" applyBorder="1" applyAlignment="1">
      <alignment vertical="center" wrapText="1"/>
    </xf>
    <xf numFmtId="0" fontId="23" fillId="0" borderId="10" xfId="0" applyFont="1" applyBorder="1" applyAlignment="1">
      <alignment vertical="center" wrapText="1"/>
    </xf>
    <xf numFmtId="0" fontId="6" fillId="0" borderId="4" xfId="0" applyFont="1" applyBorder="1" applyAlignment="1">
      <alignment horizontal="justify" vertical="center" wrapText="1"/>
    </xf>
    <xf numFmtId="0" fontId="6" fillId="0" borderId="10" xfId="0" applyFont="1" applyBorder="1" applyAlignment="1">
      <alignment horizontal="justify" vertical="center" wrapText="1"/>
    </xf>
    <xf numFmtId="0" fontId="8" fillId="0" borderId="50"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14" fillId="0" borderId="0" xfId="0" applyFont="1" applyAlignment="1">
      <alignment horizontal="center" vertical="center"/>
    </xf>
  </cellXfs>
  <cellStyles count="6">
    <cellStyle name="Moneda" xfId="5" builtinId="4"/>
    <cellStyle name="Normal" xfId="0" builtinId="0"/>
    <cellStyle name="Normal 2" xfId="1" xr:uid="{00000000-0005-0000-0000-000001000000}"/>
    <cellStyle name="Normal 3" xfId="2" xr:uid="{00000000-0005-0000-0000-000002000000}"/>
    <cellStyle name="Normal 4" xfId="3" xr:uid="{00000000-0005-0000-0000-000003000000}"/>
    <cellStyle name="Porcentaje" xfId="4" builtinId="5"/>
  </cellStyles>
  <dxfs count="6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402789</xdr:colOff>
      <xdr:row>0</xdr:row>
      <xdr:rowOff>56029</xdr:rowOff>
    </xdr:from>
    <xdr:to>
      <xdr:col>40</xdr:col>
      <xdr:colOff>1111486</xdr:colOff>
      <xdr:row>3</xdr:row>
      <xdr:rowOff>132304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872" y="56029"/>
          <a:ext cx="708697" cy="616025"/>
        </a:xfrm>
        <a:prstGeom prst="rect">
          <a:avLst/>
        </a:prstGeom>
        <a:noFill/>
        <a:ln>
          <a:noFill/>
        </a:ln>
      </xdr:spPr>
    </xdr:pic>
    <xdr:clientData/>
  </xdr:twoCellAnchor>
  <xdr:twoCellAnchor editAs="oneCell">
    <xdr:from>
      <xdr:col>21</xdr:col>
      <xdr:colOff>78442</xdr:colOff>
      <xdr:row>0</xdr:row>
      <xdr:rowOff>56030</xdr:rowOff>
    </xdr:from>
    <xdr:to>
      <xdr:col>21</xdr:col>
      <xdr:colOff>787139</xdr:colOff>
      <xdr:row>3</xdr:row>
      <xdr:rowOff>132305</xdr:rowOff>
    </xdr:to>
    <xdr:pic>
      <xdr:nvPicPr>
        <xdr:cNvPr id="4" name="3 Imagen" descr="C:\Users\john.garcia\Desktop\2020-01-0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6971" y="56030"/>
          <a:ext cx="708697" cy="614157"/>
        </a:xfrm>
        <a:prstGeom prst="rect">
          <a:avLst/>
        </a:prstGeom>
        <a:noFill/>
        <a:ln>
          <a:noFill/>
        </a:ln>
      </xdr:spPr>
    </xdr:pic>
    <xdr:clientData/>
  </xdr:twoCellAnchor>
  <xdr:twoCellAnchor editAs="oneCell">
    <xdr:from>
      <xdr:col>0</xdr:col>
      <xdr:colOff>108324</xdr:colOff>
      <xdr:row>0</xdr:row>
      <xdr:rowOff>33617</xdr:rowOff>
    </xdr:from>
    <xdr:to>
      <xdr:col>0</xdr:col>
      <xdr:colOff>1195295</xdr:colOff>
      <xdr:row>3</xdr:row>
      <xdr:rowOff>167379</xdr:rowOff>
    </xdr:to>
    <xdr:pic>
      <xdr:nvPicPr>
        <xdr:cNvPr id="8" name="5 Imagen" descr="C:\Users\john.garcia\Desktop\LOGO CAPITAL LETRA NEGRA.png">
          <a:extLst>
            <a:ext uri="{FF2B5EF4-FFF2-40B4-BE49-F238E27FC236}">
              <a16:creationId xmlns:a16="http://schemas.microsoft.com/office/drawing/2014/main" id="{3A405BDE-392C-4764-8BBD-3EA7E95E5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4" y="33617"/>
          <a:ext cx="1086971" cy="673512"/>
        </a:xfrm>
        <a:prstGeom prst="rect">
          <a:avLst/>
        </a:prstGeom>
        <a:noFill/>
        <a:ln>
          <a:noFill/>
        </a:ln>
      </xdr:spPr>
    </xdr:pic>
    <xdr:clientData/>
  </xdr:twoCellAnchor>
  <xdr:twoCellAnchor editAs="oneCell">
    <xdr:from>
      <xdr:col>22</xdr:col>
      <xdr:colOff>336176</xdr:colOff>
      <xdr:row>0</xdr:row>
      <xdr:rowOff>44823</xdr:rowOff>
    </xdr:from>
    <xdr:to>
      <xdr:col>24</xdr:col>
      <xdr:colOff>79685</xdr:colOff>
      <xdr:row>3</xdr:row>
      <xdr:rowOff>178585</xdr:rowOff>
    </xdr:to>
    <xdr:pic>
      <xdr:nvPicPr>
        <xdr:cNvPr id="9" name="5 Imagen" descr="C:\Users\john.garcia\Desktop\LOGO CAPITAL LETRA NEGRA.png">
          <a:extLst>
            <a:ext uri="{FF2B5EF4-FFF2-40B4-BE49-F238E27FC236}">
              <a16:creationId xmlns:a16="http://schemas.microsoft.com/office/drawing/2014/main" id="{AB9E4E9B-D79A-4C43-B765-3EB773C5B4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49176" y="44823"/>
          <a:ext cx="1098177" cy="6735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224118</xdr:colOff>
      <xdr:row>1</xdr:row>
      <xdr:rowOff>33616</xdr:rowOff>
    </xdr:from>
    <xdr:to>
      <xdr:col>16</xdr:col>
      <xdr:colOff>932815</xdr:colOff>
      <xdr:row>1</xdr:row>
      <xdr:rowOff>647773</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3647" y="235322"/>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1</xdr:row>
      <xdr:rowOff>705262</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E5E7C1CC-7FEB-4947-8AA9-4C86963C01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E11" sqref="E11"/>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204" t="s">
        <v>198</v>
      </c>
      <c r="B2" s="204"/>
      <c r="C2" s="204"/>
      <c r="D2" s="204"/>
      <c r="E2" s="204"/>
      <c r="F2" s="204"/>
      <c r="G2" s="204"/>
    </row>
    <row r="3" spans="1:8" ht="8.25" customHeight="1" x14ac:dyDescent="0.2"/>
    <row r="4" spans="1:8" ht="13.5" customHeight="1" x14ac:dyDescent="0.2">
      <c r="E4" s="212" t="s">
        <v>70</v>
      </c>
      <c r="F4" s="212"/>
      <c r="G4" s="212"/>
    </row>
    <row r="5" spans="1:8" ht="6" customHeight="1" x14ac:dyDescent="0.2">
      <c r="D5" s="2"/>
      <c r="E5" s="3"/>
      <c r="F5" s="3"/>
      <c r="G5" s="3"/>
      <c r="H5" s="4"/>
    </row>
    <row r="6" spans="1:8" ht="6" customHeight="1" thickBot="1" x14ac:dyDescent="0.25">
      <c r="E6" s="3"/>
      <c r="F6" s="3"/>
      <c r="G6" s="3"/>
    </row>
    <row r="7" spans="1:8" ht="20.25" customHeight="1" x14ac:dyDescent="0.2">
      <c r="A7" s="213" t="s">
        <v>3</v>
      </c>
      <c r="B7" s="5" t="s">
        <v>4</v>
      </c>
      <c r="C7" s="6">
        <v>5</v>
      </c>
      <c r="D7" s="7">
        <v>10</v>
      </c>
      <c r="E7" s="8">
        <v>15</v>
      </c>
      <c r="F7" s="9">
        <v>20</v>
      </c>
      <c r="G7" s="10">
        <v>25</v>
      </c>
    </row>
    <row r="8" spans="1:8" ht="20.25" customHeight="1" x14ac:dyDescent="0.2">
      <c r="A8" s="213"/>
      <c r="B8" s="5" t="s">
        <v>5</v>
      </c>
      <c r="C8" s="6">
        <v>4</v>
      </c>
      <c r="D8" s="7">
        <v>8</v>
      </c>
      <c r="E8" s="11">
        <v>12</v>
      </c>
      <c r="F8" s="12">
        <v>16</v>
      </c>
      <c r="G8" s="13">
        <v>20</v>
      </c>
    </row>
    <row r="9" spans="1:8" ht="20.25" customHeight="1" x14ac:dyDescent="0.2">
      <c r="A9" s="213"/>
      <c r="B9" s="5" t="s">
        <v>6</v>
      </c>
      <c r="C9" s="6">
        <v>3</v>
      </c>
      <c r="D9" s="14">
        <v>6</v>
      </c>
      <c r="E9" s="11">
        <v>9</v>
      </c>
      <c r="F9" s="15">
        <v>12</v>
      </c>
      <c r="G9" s="13">
        <v>15</v>
      </c>
    </row>
    <row r="10" spans="1:8" ht="20.25" customHeight="1" x14ac:dyDescent="0.2">
      <c r="A10" s="213"/>
      <c r="B10" s="5" t="s">
        <v>7</v>
      </c>
      <c r="C10" s="16">
        <v>2</v>
      </c>
      <c r="D10" s="14">
        <v>4</v>
      </c>
      <c r="E10" s="17">
        <v>6</v>
      </c>
      <c r="F10" s="15">
        <v>8</v>
      </c>
      <c r="G10" s="18">
        <v>10</v>
      </c>
    </row>
    <row r="11" spans="1:8" ht="20.25" customHeight="1" thickBot="1" x14ac:dyDescent="0.25">
      <c r="A11" s="213"/>
      <c r="B11" s="5" t="s">
        <v>8</v>
      </c>
      <c r="C11" s="16">
        <v>1</v>
      </c>
      <c r="D11" s="19">
        <v>2</v>
      </c>
      <c r="E11" s="20">
        <v>3</v>
      </c>
      <c r="F11" s="21">
        <v>4</v>
      </c>
      <c r="G11" s="22">
        <v>5</v>
      </c>
    </row>
    <row r="12" spans="1:8" ht="18" customHeight="1" x14ac:dyDescent="0.2">
      <c r="B12" s="214"/>
      <c r="C12" s="5" t="s">
        <v>9</v>
      </c>
      <c r="D12" s="5" t="s">
        <v>10</v>
      </c>
      <c r="E12" s="23" t="s">
        <v>11</v>
      </c>
      <c r="F12" s="23" t="s">
        <v>12</v>
      </c>
      <c r="G12" s="23" t="s">
        <v>13</v>
      </c>
    </row>
    <row r="13" spans="1:8" ht="22.5" customHeight="1" x14ac:dyDescent="0.2">
      <c r="B13" s="214"/>
      <c r="C13" s="215" t="s">
        <v>14</v>
      </c>
      <c r="D13" s="216"/>
      <c r="E13" s="216"/>
      <c r="F13" s="216"/>
      <c r="G13" s="217"/>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209" t="s">
        <v>65</v>
      </c>
      <c r="C16" s="210"/>
      <c r="D16" s="210"/>
      <c r="E16" s="210"/>
      <c r="F16" s="210"/>
      <c r="G16" s="211"/>
    </row>
    <row r="17" spans="1:7" ht="13.5" customHeight="1" x14ac:dyDescent="0.2">
      <c r="A17" s="3"/>
      <c r="B17" s="31" t="s">
        <v>58</v>
      </c>
      <c r="C17" s="32" t="s">
        <v>62</v>
      </c>
      <c r="D17" s="218" t="s">
        <v>66</v>
      </c>
      <c r="E17" s="218"/>
      <c r="F17" s="218"/>
      <c r="G17" s="219"/>
    </row>
    <row r="18" spans="1:7" ht="13.5" customHeight="1" x14ac:dyDescent="0.2">
      <c r="A18" s="3"/>
      <c r="B18" s="33" t="s">
        <v>59</v>
      </c>
      <c r="C18" s="29" t="s">
        <v>36</v>
      </c>
      <c r="D18" s="205" t="s">
        <v>67</v>
      </c>
      <c r="E18" s="205"/>
      <c r="F18" s="205"/>
      <c r="G18" s="206"/>
    </row>
    <row r="19" spans="1:7" ht="13.5" customHeight="1" x14ac:dyDescent="0.2">
      <c r="A19" s="3"/>
      <c r="B19" s="34" t="s">
        <v>60</v>
      </c>
      <c r="C19" s="29" t="s">
        <v>63</v>
      </c>
      <c r="D19" s="205" t="s">
        <v>68</v>
      </c>
      <c r="E19" s="205"/>
      <c r="F19" s="205"/>
      <c r="G19" s="206"/>
    </row>
    <row r="20" spans="1:7" ht="13.5" customHeight="1" thickBot="1" x14ac:dyDescent="0.25">
      <c r="A20" s="3"/>
      <c r="B20" s="35" t="s">
        <v>61</v>
      </c>
      <c r="C20" s="30" t="s">
        <v>64</v>
      </c>
      <c r="D20" s="207" t="s">
        <v>69</v>
      </c>
      <c r="E20" s="207"/>
      <c r="F20" s="207"/>
      <c r="G20" s="208"/>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D4" sqref="D4"/>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x14ac:dyDescent="0.25">
      <c r="A2" s="36" t="s">
        <v>15</v>
      </c>
      <c r="B2" s="36" t="s">
        <v>16</v>
      </c>
      <c r="C2" s="36" t="s">
        <v>56</v>
      </c>
      <c r="D2" s="36" t="s">
        <v>76</v>
      </c>
      <c r="E2" s="36" t="s">
        <v>17</v>
      </c>
      <c r="F2" s="36" t="s">
        <v>14</v>
      </c>
      <c r="G2" s="36" t="s">
        <v>18</v>
      </c>
      <c r="H2" s="36" t="s">
        <v>57</v>
      </c>
      <c r="I2" s="36" t="s">
        <v>98</v>
      </c>
      <c r="J2" s="36" t="s">
        <v>99</v>
      </c>
      <c r="K2" s="36" t="s">
        <v>100</v>
      </c>
      <c r="L2" s="36" t="s">
        <v>101</v>
      </c>
      <c r="M2" s="36" t="s">
        <v>102</v>
      </c>
      <c r="N2" s="36" t="s">
        <v>103</v>
      </c>
      <c r="O2" s="36" t="s">
        <v>104</v>
      </c>
      <c r="P2" s="36" t="s">
        <v>154</v>
      </c>
      <c r="Q2" s="36" t="s">
        <v>153</v>
      </c>
      <c r="R2" s="36" t="s">
        <v>175</v>
      </c>
    </row>
    <row r="4" spans="1:18" x14ac:dyDescent="0.25">
      <c r="A4" t="s">
        <v>19</v>
      </c>
      <c r="B4" t="s">
        <v>20</v>
      </c>
      <c r="C4" t="s">
        <v>21</v>
      </c>
      <c r="D4" t="s">
        <v>19</v>
      </c>
      <c r="E4" t="s">
        <v>22</v>
      </c>
      <c r="F4" t="s">
        <v>81</v>
      </c>
      <c r="G4" t="s">
        <v>23</v>
      </c>
      <c r="H4" t="s">
        <v>24</v>
      </c>
      <c r="I4" t="s">
        <v>105</v>
      </c>
      <c r="J4" t="s">
        <v>107</v>
      </c>
      <c r="K4" t="s">
        <v>109</v>
      </c>
      <c r="L4" t="s">
        <v>111</v>
      </c>
      <c r="M4" t="s">
        <v>113</v>
      </c>
      <c r="N4" t="s">
        <v>115</v>
      </c>
      <c r="O4" t="s">
        <v>117</v>
      </c>
      <c r="P4" t="s">
        <v>155</v>
      </c>
      <c r="Q4" t="s">
        <v>163</v>
      </c>
      <c r="R4" t="s">
        <v>163</v>
      </c>
    </row>
    <row r="5" spans="1:18" x14ac:dyDescent="0.25">
      <c r="A5" t="s">
        <v>25</v>
      </c>
      <c r="B5" t="s">
        <v>26</v>
      </c>
      <c r="C5" t="s">
        <v>27</v>
      </c>
      <c r="D5" t="s">
        <v>34</v>
      </c>
      <c r="E5" t="s">
        <v>29</v>
      </c>
      <c r="F5" t="s">
        <v>82</v>
      </c>
      <c r="G5" t="s">
        <v>30</v>
      </c>
      <c r="H5" t="s">
        <v>31</v>
      </c>
      <c r="I5" t="s">
        <v>106</v>
      </c>
      <c r="J5" t="s">
        <v>108</v>
      </c>
      <c r="K5" t="s">
        <v>110</v>
      </c>
      <c r="L5" t="s">
        <v>112</v>
      </c>
      <c r="M5" t="s">
        <v>114</v>
      </c>
      <c r="N5" t="s">
        <v>116</v>
      </c>
      <c r="O5" t="s">
        <v>118</v>
      </c>
      <c r="P5" t="s">
        <v>36</v>
      </c>
      <c r="Q5" t="s">
        <v>164</v>
      </c>
      <c r="R5" t="s">
        <v>165</v>
      </c>
    </row>
    <row r="6" spans="1:18" x14ac:dyDescent="0.25">
      <c r="A6" t="s">
        <v>32</v>
      </c>
      <c r="B6" t="s">
        <v>33</v>
      </c>
      <c r="C6" t="s">
        <v>190</v>
      </c>
      <c r="D6" t="s">
        <v>28</v>
      </c>
      <c r="E6" t="s">
        <v>35</v>
      </c>
      <c r="F6" t="s">
        <v>36</v>
      </c>
      <c r="H6" t="s">
        <v>37</v>
      </c>
      <c r="O6" t="s">
        <v>119</v>
      </c>
      <c r="P6" t="s">
        <v>156</v>
      </c>
      <c r="R6" t="s">
        <v>164</v>
      </c>
    </row>
    <row r="7" spans="1:18" x14ac:dyDescent="0.25">
      <c r="A7" t="s">
        <v>38</v>
      </c>
      <c r="B7" t="s">
        <v>39</v>
      </c>
      <c r="D7" t="s">
        <v>44</v>
      </c>
      <c r="E7" t="s">
        <v>40</v>
      </c>
      <c r="F7" t="s">
        <v>41</v>
      </c>
      <c r="H7" t="s">
        <v>42</v>
      </c>
    </row>
    <row r="8" spans="1:18" x14ac:dyDescent="0.25">
      <c r="B8" t="s">
        <v>43</v>
      </c>
      <c r="D8" t="s">
        <v>72</v>
      </c>
      <c r="E8" t="s">
        <v>45</v>
      </c>
      <c r="F8" t="s">
        <v>46</v>
      </c>
    </row>
    <row r="9" spans="1:18" x14ac:dyDescent="0.25">
      <c r="B9" t="s">
        <v>47</v>
      </c>
      <c r="D9" t="s">
        <v>27</v>
      </c>
    </row>
    <row r="10" spans="1:18" x14ac:dyDescent="0.25">
      <c r="B10" t="s">
        <v>48</v>
      </c>
      <c r="D10" t="s">
        <v>73</v>
      </c>
    </row>
    <row r="11" spans="1:18" x14ac:dyDescent="0.25">
      <c r="B11" t="s">
        <v>49</v>
      </c>
      <c r="D11" t="s">
        <v>74</v>
      </c>
    </row>
    <row r="12" spans="1:18" x14ac:dyDescent="0.25">
      <c r="B12" t="s">
        <v>50</v>
      </c>
      <c r="D12" t="s">
        <v>75</v>
      </c>
    </row>
    <row r="13" spans="1:18" x14ac:dyDescent="0.25">
      <c r="B13" t="s">
        <v>51</v>
      </c>
    </row>
    <row r="14" spans="1:18" x14ac:dyDescent="0.25">
      <c r="B14" t="s">
        <v>52</v>
      </c>
    </row>
    <row r="15" spans="1:18" x14ac:dyDescent="0.25">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6"/>
  <sheetViews>
    <sheetView tabSelected="1" topLeftCell="A7" zoomScale="90" zoomScaleNormal="90" zoomScaleSheetLayoutView="85" workbookViewId="0">
      <pane ySplit="2" topLeftCell="A9" activePane="bottomLeft" state="frozen"/>
      <selection activeCell="A7" sqref="A7"/>
      <selection pane="bottomLeft" activeCell="F7" sqref="F7:F8"/>
    </sheetView>
  </sheetViews>
  <sheetFormatPr baseColWidth="10" defaultRowHeight="14.25" x14ac:dyDescent="0.2"/>
  <cols>
    <col min="1" max="1" width="20" style="65" customWidth="1"/>
    <col min="2" max="2" width="18.28515625" style="65" customWidth="1"/>
    <col min="3" max="3" width="35.7109375" style="65" customWidth="1"/>
    <col min="4" max="4" width="11.42578125" style="65"/>
    <col min="5" max="5" width="14.28515625" style="65" customWidth="1"/>
    <col min="6" max="6" width="25" style="65" customWidth="1"/>
    <col min="7" max="7" width="29.42578125" style="65" customWidth="1"/>
    <col min="8" max="8" width="14.140625" style="65" customWidth="1"/>
    <col min="9" max="9" width="33" style="65" customWidth="1"/>
    <col min="10" max="10" width="25.85546875" style="65" customWidth="1"/>
    <col min="11" max="11" width="15" style="65" customWidth="1"/>
    <col min="12" max="12" width="4.28515625" style="65" customWidth="1"/>
    <col min="13" max="13" width="15" style="65" customWidth="1"/>
    <col min="14" max="14" width="4.28515625" style="65" customWidth="1"/>
    <col min="15" max="16" width="17" style="65" customWidth="1"/>
    <col min="17" max="17" width="35.85546875" style="65" customWidth="1"/>
    <col min="18" max="19" width="17.28515625" style="65" customWidth="1"/>
    <col min="20" max="20" width="16" style="65" customWidth="1"/>
    <col min="21" max="21" width="4.28515625" style="156" customWidth="1"/>
    <col min="22" max="22" width="13.140625" style="65" customWidth="1"/>
    <col min="23" max="23" width="13.28515625" style="65" customWidth="1"/>
    <col min="24" max="24" width="7" style="65" customWidth="1"/>
    <col min="25" max="25" width="10" style="65" customWidth="1"/>
    <col min="26" max="26" width="13.85546875" style="65" customWidth="1"/>
    <col min="27" max="27" width="8.42578125" style="65" customWidth="1"/>
    <col min="28" max="28" width="13.28515625" style="65" customWidth="1"/>
    <col min="29" max="29" width="8.42578125" style="65" customWidth="1"/>
    <col min="30" max="30" width="5.5703125" style="65" customWidth="1"/>
    <col min="31" max="31" width="15.140625" style="65" customWidth="1"/>
    <col min="32" max="32" width="5.5703125" style="65" customWidth="1"/>
    <col min="33" max="33" width="13.140625" style="65" customWidth="1"/>
    <col min="34" max="34" width="15.85546875" style="65" customWidth="1"/>
    <col min="35" max="36" width="12.28515625" style="65" customWidth="1"/>
    <col min="37" max="37" width="37.28515625" style="65" customWidth="1"/>
    <col min="38" max="38" width="28.42578125" style="65" customWidth="1"/>
    <col min="39" max="39" width="17.7109375" style="65" customWidth="1"/>
    <col min="40" max="40" width="16.5703125" style="65" customWidth="1"/>
    <col min="41" max="41" width="22.42578125" style="65" customWidth="1"/>
    <col min="42" max="16384" width="11.42578125" style="65"/>
  </cols>
  <sheetData>
    <row r="1" spans="1:41" ht="14.25" customHeight="1" x14ac:dyDescent="0.2">
      <c r="A1" s="275"/>
      <c r="B1" s="289" t="s">
        <v>195</v>
      </c>
      <c r="C1" s="290"/>
      <c r="D1" s="290"/>
      <c r="E1" s="290"/>
      <c r="F1" s="290"/>
      <c r="G1" s="290"/>
      <c r="H1" s="290"/>
      <c r="I1" s="290"/>
      <c r="J1" s="290"/>
      <c r="K1" s="290"/>
      <c r="L1" s="290"/>
      <c r="M1" s="290"/>
      <c r="N1" s="290"/>
      <c r="O1" s="290"/>
      <c r="P1" s="291"/>
      <c r="Q1" s="329" t="s">
        <v>192</v>
      </c>
      <c r="R1" s="330"/>
      <c r="S1" s="330"/>
      <c r="T1" s="330"/>
      <c r="U1" s="331"/>
      <c r="V1" s="319"/>
      <c r="W1" s="263"/>
      <c r="X1" s="264"/>
      <c r="Y1" s="264"/>
      <c r="Z1" s="289" t="str">
        <f>+B1</f>
        <v>MATRIZ DE CALIFICACIÓN, EVALUACIÓN Y RESPUESTA A LOS RIESGOS</v>
      </c>
      <c r="AA1" s="290"/>
      <c r="AB1" s="290"/>
      <c r="AC1" s="290"/>
      <c r="AD1" s="290"/>
      <c r="AE1" s="290"/>
      <c r="AF1" s="290"/>
      <c r="AG1" s="290"/>
      <c r="AH1" s="290"/>
      <c r="AI1" s="290"/>
      <c r="AJ1" s="290"/>
      <c r="AK1" s="290"/>
      <c r="AL1" s="291"/>
      <c r="AM1" s="316" t="str">
        <f>+Q1</f>
        <v>CÓDIGO: EPLE-FT-025</v>
      </c>
      <c r="AN1" s="316"/>
      <c r="AO1" s="313"/>
    </row>
    <row r="2" spans="1:41" ht="14.25" customHeight="1" x14ac:dyDescent="0.2">
      <c r="A2" s="276"/>
      <c r="B2" s="292"/>
      <c r="C2" s="293"/>
      <c r="D2" s="293"/>
      <c r="E2" s="293"/>
      <c r="F2" s="293"/>
      <c r="G2" s="293"/>
      <c r="H2" s="293"/>
      <c r="I2" s="293"/>
      <c r="J2" s="293"/>
      <c r="K2" s="293"/>
      <c r="L2" s="293"/>
      <c r="M2" s="293"/>
      <c r="N2" s="293"/>
      <c r="O2" s="293"/>
      <c r="P2" s="294"/>
      <c r="Q2" s="248" t="s">
        <v>193</v>
      </c>
      <c r="R2" s="249"/>
      <c r="S2" s="249"/>
      <c r="T2" s="249"/>
      <c r="U2" s="250"/>
      <c r="V2" s="320"/>
      <c r="W2" s="265"/>
      <c r="X2" s="266"/>
      <c r="Y2" s="266"/>
      <c r="Z2" s="292"/>
      <c r="AA2" s="293"/>
      <c r="AB2" s="293"/>
      <c r="AC2" s="293"/>
      <c r="AD2" s="293"/>
      <c r="AE2" s="293"/>
      <c r="AF2" s="293"/>
      <c r="AG2" s="293"/>
      <c r="AH2" s="293"/>
      <c r="AI2" s="293"/>
      <c r="AJ2" s="293"/>
      <c r="AK2" s="293"/>
      <c r="AL2" s="294"/>
      <c r="AM2" s="317" t="str">
        <f>+Q2</f>
        <v>VERSIÓN: 09</v>
      </c>
      <c r="AN2" s="317"/>
      <c r="AO2" s="314"/>
    </row>
    <row r="3" spans="1:41" ht="14.25" customHeight="1" x14ac:dyDescent="0.2">
      <c r="A3" s="276"/>
      <c r="B3" s="292"/>
      <c r="C3" s="293"/>
      <c r="D3" s="293"/>
      <c r="E3" s="293"/>
      <c r="F3" s="293"/>
      <c r="G3" s="293"/>
      <c r="H3" s="293"/>
      <c r="I3" s="293"/>
      <c r="J3" s="293"/>
      <c r="K3" s="293"/>
      <c r="L3" s="293"/>
      <c r="M3" s="293"/>
      <c r="N3" s="293"/>
      <c r="O3" s="293"/>
      <c r="P3" s="294"/>
      <c r="Q3" s="248" t="s">
        <v>196</v>
      </c>
      <c r="R3" s="249"/>
      <c r="S3" s="249"/>
      <c r="T3" s="249"/>
      <c r="U3" s="250"/>
      <c r="V3" s="320"/>
      <c r="W3" s="265"/>
      <c r="X3" s="266"/>
      <c r="Y3" s="266"/>
      <c r="Z3" s="292"/>
      <c r="AA3" s="293"/>
      <c r="AB3" s="293"/>
      <c r="AC3" s="293"/>
      <c r="AD3" s="293"/>
      <c r="AE3" s="293"/>
      <c r="AF3" s="293"/>
      <c r="AG3" s="293"/>
      <c r="AH3" s="293"/>
      <c r="AI3" s="293"/>
      <c r="AJ3" s="293"/>
      <c r="AK3" s="293"/>
      <c r="AL3" s="294"/>
      <c r="AM3" s="317" t="str">
        <f>+Q3</f>
        <v>FECHA DE APROBACIÓN: 15/01/2020</v>
      </c>
      <c r="AN3" s="317"/>
      <c r="AO3" s="314"/>
    </row>
    <row r="4" spans="1:41" ht="15" customHeight="1" thickBot="1" x14ac:dyDescent="0.25">
      <c r="A4" s="277"/>
      <c r="B4" s="295"/>
      <c r="C4" s="296"/>
      <c r="D4" s="296"/>
      <c r="E4" s="296"/>
      <c r="F4" s="296"/>
      <c r="G4" s="296"/>
      <c r="H4" s="296"/>
      <c r="I4" s="296"/>
      <c r="J4" s="296"/>
      <c r="K4" s="296"/>
      <c r="L4" s="296"/>
      <c r="M4" s="296"/>
      <c r="N4" s="296"/>
      <c r="O4" s="296"/>
      <c r="P4" s="297"/>
      <c r="Q4" s="251" t="s">
        <v>194</v>
      </c>
      <c r="R4" s="252"/>
      <c r="S4" s="252"/>
      <c r="T4" s="252"/>
      <c r="U4" s="253"/>
      <c r="V4" s="321"/>
      <c r="W4" s="267"/>
      <c r="X4" s="268"/>
      <c r="Y4" s="268"/>
      <c r="Z4" s="295"/>
      <c r="AA4" s="296"/>
      <c r="AB4" s="296"/>
      <c r="AC4" s="296"/>
      <c r="AD4" s="296"/>
      <c r="AE4" s="296"/>
      <c r="AF4" s="296"/>
      <c r="AG4" s="296"/>
      <c r="AH4" s="296"/>
      <c r="AI4" s="296"/>
      <c r="AJ4" s="296"/>
      <c r="AK4" s="296"/>
      <c r="AL4" s="297"/>
      <c r="AM4" s="318" t="str">
        <f>+Q4</f>
        <v>RESPONSABLE: PLANEACIÓN</v>
      </c>
      <c r="AN4" s="318"/>
      <c r="AO4" s="315"/>
    </row>
    <row r="5" spans="1:41" ht="6.75" customHeight="1" thickBot="1" x14ac:dyDescent="0.25"/>
    <row r="6" spans="1:41" s="66" customFormat="1" ht="20.25" customHeight="1" thickBot="1" x14ac:dyDescent="0.3">
      <c r="A6" s="285" t="s">
        <v>0</v>
      </c>
      <c r="B6" s="286"/>
      <c r="C6" s="286"/>
      <c r="D6" s="286"/>
      <c r="E6" s="286"/>
      <c r="F6" s="286"/>
      <c r="G6" s="286"/>
      <c r="H6" s="286"/>
      <c r="I6" s="286"/>
      <c r="J6" s="287"/>
      <c r="K6" s="302" t="s">
        <v>77</v>
      </c>
      <c r="L6" s="303"/>
      <c r="M6" s="303"/>
      <c r="N6" s="303"/>
      <c r="O6" s="303"/>
      <c r="P6" s="304"/>
      <c r="Q6" s="332" t="s">
        <v>172</v>
      </c>
      <c r="R6" s="333"/>
      <c r="S6" s="333"/>
      <c r="T6" s="333"/>
      <c r="U6" s="333"/>
      <c r="V6" s="334"/>
      <c r="W6" s="322" t="s">
        <v>159</v>
      </c>
      <c r="X6" s="323"/>
      <c r="Y6" s="323"/>
      <c r="Z6" s="323"/>
      <c r="AA6" s="323"/>
      <c r="AB6" s="323"/>
      <c r="AC6" s="323"/>
      <c r="AD6" s="323"/>
      <c r="AE6" s="323"/>
      <c r="AF6" s="323"/>
      <c r="AG6" s="323"/>
      <c r="AH6" s="323"/>
      <c r="AI6" s="323"/>
      <c r="AJ6" s="324"/>
      <c r="AK6" s="254" t="s">
        <v>186</v>
      </c>
      <c r="AL6" s="255"/>
      <c r="AM6" s="255"/>
      <c r="AN6" s="255"/>
      <c r="AO6" s="256"/>
    </row>
    <row r="7" spans="1:41" s="66" customFormat="1" ht="26.25" customHeight="1" x14ac:dyDescent="0.25">
      <c r="A7" s="278" t="s">
        <v>90</v>
      </c>
      <c r="B7" s="279"/>
      <c r="C7" s="279"/>
      <c r="D7" s="279"/>
      <c r="E7" s="279"/>
      <c r="F7" s="280" t="s">
        <v>83</v>
      </c>
      <c r="G7" s="280" t="s">
        <v>71</v>
      </c>
      <c r="H7" s="284" t="s">
        <v>187</v>
      </c>
      <c r="I7" s="280" t="s">
        <v>191</v>
      </c>
      <c r="J7" s="282" t="s">
        <v>84</v>
      </c>
      <c r="K7" s="307" t="s">
        <v>88</v>
      </c>
      <c r="L7" s="298" t="s">
        <v>79</v>
      </c>
      <c r="M7" s="298" t="s">
        <v>89</v>
      </c>
      <c r="N7" s="298" t="s">
        <v>80</v>
      </c>
      <c r="O7" s="300" t="s">
        <v>85</v>
      </c>
      <c r="P7" s="305" t="s">
        <v>78</v>
      </c>
      <c r="Q7" s="327" t="s">
        <v>86</v>
      </c>
      <c r="R7" s="325" t="s">
        <v>184</v>
      </c>
      <c r="S7" s="337" t="s">
        <v>166</v>
      </c>
      <c r="T7" s="325" t="s">
        <v>168</v>
      </c>
      <c r="U7" s="339" t="s">
        <v>170</v>
      </c>
      <c r="V7" s="335" t="s">
        <v>157</v>
      </c>
      <c r="W7" s="269" t="s">
        <v>169</v>
      </c>
      <c r="X7" s="244" t="s">
        <v>171</v>
      </c>
      <c r="Y7" s="240" t="s">
        <v>167</v>
      </c>
      <c r="Z7" s="240" t="s">
        <v>161</v>
      </c>
      <c r="AA7" s="244" t="s">
        <v>173</v>
      </c>
      <c r="AB7" s="240" t="s">
        <v>162</v>
      </c>
      <c r="AC7" s="242" t="s">
        <v>174</v>
      </c>
      <c r="AD7" s="272" t="s">
        <v>176</v>
      </c>
      <c r="AE7" s="273"/>
      <c r="AF7" s="273"/>
      <c r="AG7" s="273"/>
      <c r="AH7" s="274"/>
      <c r="AI7" s="257" t="s">
        <v>160</v>
      </c>
      <c r="AJ7" s="311" t="s">
        <v>183</v>
      </c>
      <c r="AK7" s="259" t="s">
        <v>188</v>
      </c>
      <c r="AL7" s="309" t="s">
        <v>189</v>
      </c>
      <c r="AM7" s="309" t="s">
        <v>127</v>
      </c>
      <c r="AN7" s="309" t="s">
        <v>185</v>
      </c>
      <c r="AO7" s="261" t="s">
        <v>197</v>
      </c>
    </row>
    <row r="8" spans="1:41" s="66" customFormat="1" ht="52.5" customHeight="1" thickBot="1" x14ac:dyDescent="0.3">
      <c r="A8" s="144" t="s">
        <v>1</v>
      </c>
      <c r="B8" s="145" t="s">
        <v>2</v>
      </c>
      <c r="C8" s="145" t="s">
        <v>54</v>
      </c>
      <c r="D8" s="145" t="s">
        <v>56</v>
      </c>
      <c r="E8" s="145" t="s">
        <v>55</v>
      </c>
      <c r="F8" s="281"/>
      <c r="G8" s="281"/>
      <c r="H8" s="281"/>
      <c r="I8" s="288"/>
      <c r="J8" s="283"/>
      <c r="K8" s="308"/>
      <c r="L8" s="299"/>
      <c r="M8" s="299"/>
      <c r="N8" s="299"/>
      <c r="O8" s="301"/>
      <c r="P8" s="306"/>
      <c r="Q8" s="328"/>
      <c r="R8" s="326"/>
      <c r="S8" s="338"/>
      <c r="T8" s="326"/>
      <c r="U8" s="340"/>
      <c r="V8" s="336"/>
      <c r="W8" s="270"/>
      <c r="X8" s="245"/>
      <c r="Y8" s="241"/>
      <c r="Z8" s="241"/>
      <c r="AA8" s="245"/>
      <c r="AB8" s="241"/>
      <c r="AC8" s="243"/>
      <c r="AD8" s="161" t="s">
        <v>177</v>
      </c>
      <c r="AE8" s="160" t="s">
        <v>178</v>
      </c>
      <c r="AF8" s="160" t="s">
        <v>179</v>
      </c>
      <c r="AG8" s="160" t="s">
        <v>180</v>
      </c>
      <c r="AH8" s="159" t="s">
        <v>181</v>
      </c>
      <c r="AI8" s="258"/>
      <c r="AJ8" s="312"/>
      <c r="AK8" s="260"/>
      <c r="AL8" s="310"/>
      <c r="AM8" s="310"/>
      <c r="AN8" s="310"/>
      <c r="AO8" s="262"/>
    </row>
    <row r="9" spans="1:41" s="67" customFormat="1" ht="192.75" customHeight="1" x14ac:dyDescent="0.25">
      <c r="A9" s="191" t="s">
        <v>19</v>
      </c>
      <c r="B9" s="192" t="s">
        <v>20</v>
      </c>
      <c r="C9" s="192" t="s">
        <v>199</v>
      </c>
      <c r="D9" s="186" t="s">
        <v>27</v>
      </c>
      <c r="E9" s="186" t="s">
        <v>209</v>
      </c>
      <c r="F9" s="192" t="s">
        <v>353</v>
      </c>
      <c r="G9" s="192" t="s">
        <v>278</v>
      </c>
      <c r="H9" s="186" t="s">
        <v>27</v>
      </c>
      <c r="I9" s="192" t="s">
        <v>279</v>
      </c>
      <c r="J9" s="198" t="s">
        <v>231</v>
      </c>
      <c r="K9" s="187" t="s">
        <v>22</v>
      </c>
      <c r="L9" s="188">
        <f t="shared" ref="L9:L10" si="0">IF(K9="Rara vez",1,IF(K9="Improbable",2,IF(K9="Posible",3,IF(K9="Probable",4,IF(K9="Casi seguro",5,"")))))</f>
        <v>1</v>
      </c>
      <c r="M9" s="186" t="s">
        <v>41</v>
      </c>
      <c r="N9" s="188">
        <f t="shared" ref="N9:N10" si="1">IF(M9="Insignificante",1,IF(M9="Menor",2,IF(M9="Moderado",3,IF(M9="Mayor",4,IF(M9="Catastrófico",5,"")))))</f>
        <v>4</v>
      </c>
      <c r="O9" s="189">
        <f t="shared" ref="O9:O10" si="2">IF(OR(L9="",N9=""),"",L9*N9)</f>
        <v>4</v>
      </c>
      <c r="P9" s="190" t="str">
        <f t="shared" ref="P9:P10" si="3">IF(O9="","",IF(O9&lt;=2,"BAJA",IF(O9&lt;=6,"MODERADA",IF(O9&lt;=12,"ALTA","EXTREMA"))))</f>
        <v>MODERADA</v>
      </c>
      <c r="Q9" s="185" t="s">
        <v>354</v>
      </c>
      <c r="R9" s="188" t="str">
        <f>'Anexo 2 - Controles (Corrup).'!E19</f>
        <v>Fuerte</v>
      </c>
      <c r="S9" s="186" t="s">
        <v>155</v>
      </c>
      <c r="T9" s="188" t="str">
        <f t="shared" ref="T9:T11" si="4">IF(OR(R9="",S9=""),"",IF(AND(R9="Fuerte",S9="Fuerte"),"Fuerte",IF(OR(R9="Débil",S9="Débil"),"Débil","Moderado")))</f>
        <v>Fuerte</v>
      </c>
      <c r="U9" s="188">
        <f t="shared" ref="U9:U11" si="5">IF(T9="","",IF(T9="Fuerte",100,IF(T9="Moderado",50,0)))</f>
        <v>100</v>
      </c>
      <c r="V9" s="193" t="str">
        <f t="shared" ref="V9:V10" si="6">IF(OR(R9="",S9=""),"",(IF(AND(R9="Fuerte",S9="Fuerte"),"No","Si")))</f>
        <v>No</v>
      </c>
      <c r="W9" s="194">
        <v>1</v>
      </c>
      <c r="X9" s="188">
        <f>IF(U9="","",AVERAGE(U9*W9))</f>
        <v>100</v>
      </c>
      <c r="Y9" s="188" t="str">
        <f t="shared" ref="Y9:Y10" si="7">IF(X9="","",IF(X9&lt;50,"Débil",IF(X9&lt;=99,"Moderado","Fuerte")))</f>
        <v>Fuerte</v>
      </c>
      <c r="Z9" s="186" t="s">
        <v>163</v>
      </c>
      <c r="AA9" s="188">
        <f t="shared" ref="AA9:AA10" si="8">IF(Z9="","",IF(AND(Y9="Fuerte",Z9="Directamente"),2,IF(AND(Y9="Moderado",Z9="Directamente"),1,0)))</f>
        <v>2</v>
      </c>
      <c r="AB9" s="186" t="s">
        <v>165</v>
      </c>
      <c r="AC9" s="189">
        <f t="shared" ref="AC9:AC10" si="9">IF(AB9="","",IF(AND(Y9="Fuerte",AB9="Directamente"),2,IF(AND(Y9="Fuerte",AB9="indirectamente"),1,IF(AND(Y9="Fuerte",AB9="No disminuye"),0,IF(AND(Y9="Moderado",AB9="Directamente"),1,IF(AND(Y9="Moderado",AB9="indirectamente"),0,IF(AND(Y9="Moderado",AB9="No disminuye"),0,0)))))))</f>
        <v>1</v>
      </c>
      <c r="AD9" s="195">
        <f t="shared" ref="AD9:AD10" si="10">IF(AA9="","",IF((L9-AA9)&lt;=0,1,L9-AA9))</f>
        <v>1</v>
      </c>
      <c r="AE9" s="196" t="str">
        <f t="shared" ref="AE9:AE10" si="11">IF(AD9=1,"Rara vez",IF(AD9=2,"Improbable",IF(AD9=3,"Posible",IF(AD9=4,"Probable",IF(AD9=5,"Casi seguro","")))))</f>
        <v>Rara vez</v>
      </c>
      <c r="AF9" s="196">
        <f t="shared" ref="AF9:AF10" si="12">IF(AC9="","",IF(AND(D9="Corrupción",(N9-AC9)&lt;=3),3,IF((N9-AC9)&lt;=1,1,N9-AC9)))</f>
        <v>3</v>
      </c>
      <c r="AG9" s="196" t="str">
        <f t="shared" ref="AG9:AG10" si="13">IF(AF9=1,"Insignificante",IF(AF9=2,"Menor",IF(AF9=3,"Moderado",IF(AF9=4,"Mayor",IF(AF9=5,"Catastrófico","")))))</f>
        <v>Moderado</v>
      </c>
      <c r="AH9" s="193">
        <f t="shared" ref="AH9:AH10" si="14">IF(OR(AD9="",AF9=""),"",AD9*AF9)</f>
        <v>3</v>
      </c>
      <c r="AI9" s="190" t="str">
        <f t="shared" ref="AI9:AI10" si="15">IF(AH9="","",IF(AH9&lt;=2,"BAJA",IF(AH9&lt;=6,"MODERADA",IF(AH9&lt;=12,"ALTA","EXTREMA"))))</f>
        <v>MODERADA</v>
      </c>
      <c r="AJ9" s="197" t="str">
        <f t="shared" ref="AJ9:AJ10" si="16">IF(AI9="","",IF(AI9="Baja","Asumir el Riesgo.",IF(AI9="Moderada","Reducir el Riesgo.",IF(AI9="Alta","Reducir el Riesgo, Evitar, Compartir o Transferir.",IF(AI9="Extrema","Reducir el Riesgo, Evitar o Compartir (Se requiere acción inmediata).","")))))</f>
        <v>Reducir el Riesgo.</v>
      </c>
      <c r="AK9" s="191" t="s">
        <v>536</v>
      </c>
      <c r="AL9" s="192" t="s">
        <v>537</v>
      </c>
      <c r="AM9" s="192" t="s">
        <v>251</v>
      </c>
      <c r="AN9" s="192" t="s">
        <v>523</v>
      </c>
      <c r="AO9" s="198" t="s">
        <v>538</v>
      </c>
    </row>
    <row r="10" spans="1:41" s="67" customFormat="1" ht="170.25" customHeight="1" x14ac:dyDescent="0.25">
      <c r="A10" s="169" t="s">
        <v>19</v>
      </c>
      <c r="B10" s="170" t="s">
        <v>26</v>
      </c>
      <c r="C10" s="177" t="s">
        <v>402</v>
      </c>
      <c r="D10" s="162" t="s">
        <v>27</v>
      </c>
      <c r="E10" s="162" t="s">
        <v>403</v>
      </c>
      <c r="F10" s="177" t="s">
        <v>404</v>
      </c>
      <c r="G10" s="177" t="s">
        <v>405</v>
      </c>
      <c r="H10" s="181" t="s">
        <v>27</v>
      </c>
      <c r="I10" s="177" t="s">
        <v>532</v>
      </c>
      <c r="J10" s="178" t="s">
        <v>515</v>
      </c>
      <c r="K10" s="172" t="s">
        <v>29</v>
      </c>
      <c r="L10" s="163">
        <f t="shared" si="0"/>
        <v>2</v>
      </c>
      <c r="M10" s="162" t="s">
        <v>41</v>
      </c>
      <c r="N10" s="163">
        <f t="shared" si="1"/>
        <v>4</v>
      </c>
      <c r="O10" s="166">
        <f t="shared" si="2"/>
        <v>8</v>
      </c>
      <c r="P10" s="183" t="str">
        <f t="shared" si="3"/>
        <v>ALTA</v>
      </c>
      <c r="Q10" s="201" t="s">
        <v>520</v>
      </c>
      <c r="R10" s="163" t="str">
        <f>+'Anexo 2 - Controles (Corrup).'!E36</f>
        <v>Fuerte</v>
      </c>
      <c r="S10" s="162" t="s">
        <v>155</v>
      </c>
      <c r="T10" s="163" t="str">
        <f t="shared" si="4"/>
        <v>Fuerte</v>
      </c>
      <c r="U10" s="163">
        <f t="shared" si="5"/>
        <v>100</v>
      </c>
      <c r="V10" s="164" t="str">
        <f t="shared" si="6"/>
        <v>No</v>
      </c>
      <c r="W10" s="141">
        <v>1</v>
      </c>
      <c r="X10" s="163">
        <f>IF(U10="","",AVERAGE(U10*W10))</f>
        <v>100</v>
      </c>
      <c r="Y10" s="163" t="str">
        <f t="shared" si="7"/>
        <v>Fuerte</v>
      </c>
      <c r="Z10" s="162" t="s">
        <v>163</v>
      </c>
      <c r="AA10" s="163">
        <f t="shared" si="8"/>
        <v>2</v>
      </c>
      <c r="AB10" s="162" t="s">
        <v>164</v>
      </c>
      <c r="AC10" s="166">
        <f t="shared" si="9"/>
        <v>0</v>
      </c>
      <c r="AD10" s="167">
        <f t="shared" si="10"/>
        <v>1</v>
      </c>
      <c r="AE10" s="168" t="str">
        <f t="shared" si="11"/>
        <v>Rara vez</v>
      </c>
      <c r="AF10" s="168">
        <f t="shared" si="12"/>
        <v>4</v>
      </c>
      <c r="AG10" s="168" t="str">
        <f t="shared" si="13"/>
        <v>Mayor</v>
      </c>
      <c r="AH10" s="164">
        <f t="shared" si="14"/>
        <v>4</v>
      </c>
      <c r="AI10" s="183" t="str">
        <f t="shared" si="15"/>
        <v>MODERADA</v>
      </c>
      <c r="AJ10" s="165" t="str">
        <f t="shared" si="16"/>
        <v>Reducir el Riesgo.</v>
      </c>
      <c r="AK10" s="179" t="s">
        <v>406</v>
      </c>
      <c r="AL10" s="177" t="s">
        <v>539</v>
      </c>
      <c r="AM10" s="177" t="s">
        <v>407</v>
      </c>
      <c r="AN10" s="177" t="s">
        <v>524</v>
      </c>
      <c r="AO10" s="178" t="s">
        <v>408</v>
      </c>
    </row>
    <row r="11" spans="1:41" ht="95.25" customHeight="1" x14ac:dyDescent="0.2">
      <c r="A11" s="169" t="s">
        <v>25</v>
      </c>
      <c r="B11" s="170" t="s">
        <v>47</v>
      </c>
      <c r="C11" s="233" t="s">
        <v>200</v>
      </c>
      <c r="D11" s="162" t="s">
        <v>27</v>
      </c>
      <c r="E11" s="162" t="s">
        <v>210</v>
      </c>
      <c r="F11" s="342" t="s">
        <v>357</v>
      </c>
      <c r="G11" s="233" t="s">
        <v>358</v>
      </c>
      <c r="H11" s="162" t="s">
        <v>27</v>
      </c>
      <c r="I11" s="233" t="s">
        <v>516</v>
      </c>
      <c r="J11" s="234" t="s">
        <v>529</v>
      </c>
      <c r="K11" s="220" t="s">
        <v>22</v>
      </c>
      <c r="L11" s="221">
        <f t="shared" ref="L11:L36" si="17">IF(K11="Rara vez",1,IF(K11="Improbable",2,IF(K11="Posible",3,IF(K11="Probable",4,IF(K11="Casi seguro",5,"")))))</f>
        <v>1</v>
      </c>
      <c r="M11" s="222" t="s">
        <v>41</v>
      </c>
      <c r="N11" s="221">
        <f t="shared" ref="N11:N36" si="18">IF(M11="Insignificante",1,IF(M11="Menor",2,IF(M11="Moderado",3,IF(M11="Mayor",4,IF(M11="Catastrófico",5,"")))))</f>
        <v>4</v>
      </c>
      <c r="O11" s="223">
        <f t="shared" ref="O11:O36" si="19">IF(OR(L11="",N11=""),"",L11*N11)</f>
        <v>4</v>
      </c>
      <c r="P11" s="224" t="str">
        <f t="shared" ref="P11:P36" si="20">IF(O11="","",IF(O11&lt;=2,"BAJA",IF(O11&lt;=6,"MODERADA",IF(O11&lt;=12,"ALTA","EXTREMA"))))</f>
        <v>MODERADA</v>
      </c>
      <c r="Q11" s="146" t="s">
        <v>533</v>
      </c>
      <c r="R11" s="163" t="str">
        <f>'Anexo 2 - Controles (Corrup).'!E53</f>
        <v>Fuerte</v>
      </c>
      <c r="S11" s="162" t="s">
        <v>155</v>
      </c>
      <c r="T11" s="176" t="str">
        <f t="shared" si="4"/>
        <v>Fuerte</v>
      </c>
      <c r="U11" s="176">
        <f t="shared" si="5"/>
        <v>100</v>
      </c>
      <c r="V11" s="164" t="str">
        <f t="shared" ref="V11:V36" si="21">IF(OR(R11="",S11=""),"",(IF(AND(R11="Fuerte",S11="Fuerte"),"No","Si")))</f>
        <v>No</v>
      </c>
      <c r="W11" s="141">
        <v>0.32</v>
      </c>
      <c r="X11" s="341">
        <f>((U11*W11)+(U12*W12)+(U13*W13))</f>
        <v>100</v>
      </c>
      <c r="Y11" s="221" t="str">
        <f t="shared" ref="Y11:Y36" si="22">IF(X11="","",IF(X11&lt;50,"Débil",IF(X11&lt;=99,"Moderado","Fuerte")))</f>
        <v>Fuerte</v>
      </c>
      <c r="Z11" s="222" t="s">
        <v>163</v>
      </c>
      <c r="AA11" s="221">
        <f t="shared" ref="AA11:AA36" si="23">IF(Z11="","",IF(AND(Y11="Fuerte",Z11="Directamente"),2,IF(AND(Y11="Moderado",Z11="Directamente"),1,0)))</f>
        <v>2</v>
      </c>
      <c r="AB11" s="222" t="s">
        <v>163</v>
      </c>
      <c r="AC11" s="223">
        <f t="shared" ref="AC11:AC36" si="24">IF(AB11="","",IF(AND(Y11="Fuerte",AB11="Directamente"),2,IF(AND(Y11="Fuerte",AB11="indirectamente"),1,IF(AND(Y11="Fuerte",AB11="No disminuye"),0,IF(AND(Y11="Moderado",AB11="Directamente"),1,IF(AND(Y11="Moderado",AB11="indirectamente"),0,IF(AND(Y11="Moderado",AB11="No disminuye"),0,0)))))))</f>
        <v>2</v>
      </c>
      <c r="AD11" s="230">
        <f t="shared" ref="AD11:AD36" si="25">IF(AA11="","",IF((L11-AA11)&lt;=0,1,L11-AA11))</f>
        <v>1</v>
      </c>
      <c r="AE11" s="231" t="str">
        <f t="shared" ref="AE11:AE36" si="26">IF(AD11=1,"Rara vez",IF(AD11=2,"Improbable",IF(AD11=3,"Posible",IF(AD11=4,"Probable",IF(AD11=5,"Casi seguro","")))))</f>
        <v>Rara vez</v>
      </c>
      <c r="AF11" s="231">
        <f t="shared" ref="AF11:AF36" si="27">IF(AC11="","",IF(AND(D11="Corrupción",(N11-AC11)&lt;=3),3,IF((N11-AC11)&lt;=1,1,N11-AC11)))</f>
        <v>3</v>
      </c>
      <c r="AG11" s="231" t="str">
        <f t="shared" ref="AG11:AG36" si="28">IF(AF11=1,"Insignificante",IF(AF11=2,"Menor",IF(AF11=3,"Moderado",IF(AF11=4,"Mayor",IF(AF11=5,"Catastrófico","")))))</f>
        <v>Moderado</v>
      </c>
      <c r="AH11" s="228">
        <f t="shared" ref="AH11:AH36" si="29">IF(OR(AD11="",AF11=""),"",AD11*AF11)</f>
        <v>3</v>
      </c>
      <c r="AI11" s="224" t="str">
        <f t="shared" ref="AI11:AI36" si="30">IF(AH11="","",IF(AH11&lt;=2,"BAJA",IF(AH11&lt;=6,"MODERADA",IF(AH11&lt;=12,"ALTA","EXTREMA"))))</f>
        <v>MODERADA</v>
      </c>
      <c r="AJ11" s="229" t="str">
        <f t="shared" ref="AJ11:AJ36" si="31">IF(AI11="","",IF(AI11="Baja","Asumir el Riesgo.",IF(AI11="Moderada","Reducir el Riesgo.",IF(AI11="Alta","Reducir el Riesgo, Evitar, Compartir o Transferir.",IF(AI11="Extrema","Reducir el Riesgo, Evitar o Compartir (Se requiere acción inmediata).","")))))</f>
        <v>Reducir el Riesgo.</v>
      </c>
      <c r="AK11" s="169" t="s">
        <v>359</v>
      </c>
      <c r="AL11" s="170" t="s">
        <v>540</v>
      </c>
      <c r="AM11" s="170" t="s">
        <v>280</v>
      </c>
      <c r="AN11" s="170" t="s">
        <v>525</v>
      </c>
      <c r="AO11" s="171" t="s">
        <v>540</v>
      </c>
    </row>
    <row r="12" spans="1:41" ht="95.25" customHeight="1" x14ac:dyDescent="0.2">
      <c r="A12" s="169" t="s">
        <v>25</v>
      </c>
      <c r="B12" s="170" t="s">
        <v>47</v>
      </c>
      <c r="C12" s="233"/>
      <c r="D12" s="162" t="s">
        <v>27</v>
      </c>
      <c r="E12" s="162" t="s">
        <v>210</v>
      </c>
      <c r="F12" s="342"/>
      <c r="G12" s="233"/>
      <c r="H12" s="162" t="s">
        <v>27</v>
      </c>
      <c r="I12" s="233"/>
      <c r="J12" s="234"/>
      <c r="K12" s="220"/>
      <c r="L12" s="221"/>
      <c r="M12" s="222"/>
      <c r="N12" s="221"/>
      <c r="O12" s="223"/>
      <c r="P12" s="224"/>
      <c r="Q12" s="146" t="s">
        <v>534</v>
      </c>
      <c r="R12" s="163" t="str">
        <f>'Anexo 2 - Controles (Corrup).'!M53</f>
        <v>Fuerte</v>
      </c>
      <c r="S12" s="162" t="s">
        <v>155</v>
      </c>
      <c r="T12" s="176" t="str">
        <f t="shared" ref="T12:T13" si="32">IF(OR(R12="",S12=""),"",IF(AND(R12="Fuerte",S12="Fuerte"),"Fuerte",IF(OR(R12="Débil",S12="Débil"),"Débil","Moderado")))</f>
        <v>Fuerte</v>
      </c>
      <c r="U12" s="176">
        <f t="shared" ref="U12:U13" si="33">IF(T12="","",IF(T12="Fuerte",100,IF(T12="Moderado",50,0)))</f>
        <v>100</v>
      </c>
      <c r="V12" s="164" t="str">
        <f t="shared" si="21"/>
        <v>No</v>
      </c>
      <c r="W12" s="141">
        <v>0.33</v>
      </c>
      <c r="X12" s="341"/>
      <c r="Y12" s="221"/>
      <c r="Z12" s="222"/>
      <c r="AA12" s="221"/>
      <c r="AB12" s="222"/>
      <c r="AC12" s="223"/>
      <c r="AD12" s="230"/>
      <c r="AE12" s="231"/>
      <c r="AF12" s="231"/>
      <c r="AG12" s="231"/>
      <c r="AH12" s="228"/>
      <c r="AI12" s="224"/>
      <c r="AJ12" s="229"/>
      <c r="AK12" s="169" t="s">
        <v>514</v>
      </c>
      <c r="AL12" s="170" t="s">
        <v>541</v>
      </c>
      <c r="AM12" s="170" t="s">
        <v>243</v>
      </c>
      <c r="AN12" s="170" t="s">
        <v>525</v>
      </c>
      <c r="AO12" s="171" t="s">
        <v>541</v>
      </c>
    </row>
    <row r="13" spans="1:41" ht="110.25" customHeight="1" x14ac:dyDescent="0.2">
      <c r="A13" s="169" t="s">
        <v>25</v>
      </c>
      <c r="B13" s="170" t="s">
        <v>47</v>
      </c>
      <c r="C13" s="233"/>
      <c r="D13" s="162" t="s">
        <v>27</v>
      </c>
      <c r="E13" s="162" t="s">
        <v>210</v>
      </c>
      <c r="F13" s="342"/>
      <c r="G13" s="233"/>
      <c r="H13" s="162" t="s">
        <v>27</v>
      </c>
      <c r="I13" s="233"/>
      <c r="J13" s="234"/>
      <c r="K13" s="220"/>
      <c r="L13" s="221"/>
      <c r="M13" s="222"/>
      <c r="N13" s="221"/>
      <c r="O13" s="223"/>
      <c r="P13" s="224"/>
      <c r="Q13" s="146" t="s">
        <v>535</v>
      </c>
      <c r="R13" s="163" t="str">
        <f>'Anexo 2 - Controles (Corrup).'!U53</f>
        <v>Fuerte</v>
      </c>
      <c r="S13" s="162" t="s">
        <v>155</v>
      </c>
      <c r="T13" s="176" t="str">
        <f t="shared" si="32"/>
        <v>Fuerte</v>
      </c>
      <c r="U13" s="176">
        <f t="shared" si="33"/>
        <v>100</v>
      </c>
      <c r="V13" s="164" t="str">
        <f t="shared" si="21"/>
        <v>No</v>
      </c>
      <c r="W13" s="141">
        <v>0.35</v>
      </c>
      <c r="X13" s="341"/>
      <c r="Y13" s="221"/>
      <c r="Z13" s="222"/>
      <c r="AA13" s="221"/>
      <c r="AB13" s="222"/>
      <c r="AC13" s="223"/>
      <c r="AD13" s="230"/>
      <c r="AE13" s="231"/>
      <c r="AF13" s="231"/>
      <c r="AG13" s="231"/>
      <c r="AH13" s="228"/>
      <c r="AI13" s="224"/>
      <c r="AJ13" s="229"/>
      <c r="AK13" s="169" t="s">
        <v>360</v>
      </c>
      <c r="AL13" s="170" t="s">
        <v>542</v>
      </c>
      <c r="AM13" s="170" t="s">
        <v>526</v>
      </c>
      <c r="AN13" s="170" t="s">
        <v>527</v>
      </c>
      <c r="AO13" s="171" t="s">
        <v>543</v>
      </c>
    </row>
    <row r="14" spans="1:41" ht="150.75" customHeight="1" x14ac:dyDescent="0.2">
      <c r="A14" s="169" t="s">
        <v>25</v>
      </c>
      <c r="B14" s="170" t="s">
        <v>33</v>
      </c>
      <c r="C14" s="233" t="s">
        <v>517</v>
      </c>
      <c r="D14" s="162" t="s">
        <v>27</v>
      </c>
      <c r="E14" s="162" t="s">
        <v>211</v>
      </c>
      <c r="F14" s="233" t="s">
        <v>370</v>
      </c>
      <c r="G14" s="233" t="s">
        <v>371</v>
      </c>
      <c r="H14" s="162" t="s">
        <v>27</v>
      </c>
      <c r="I14" s="233" t="s">
        <v>372</v>
      </c>
      <c r="J14" s="234" t="s">
        <v>232</v>
      </c>
      <c r="K14" s="220" t="s">
        <v>22</v>
      </c>
      <c r="L14" s="221">
        <f t="shared" si="17"/>
        <v>1</v>
      </c>
      <c r="M14" s="222" t="s">
        <v>41</v>
      </c>
      <c r="N14" s="221">
        <f t="shared" si="18"/>
        <v>4</v>
      </c>
      <c r="O14" s="223">
        <f t="shared" si="19"/>
        <v>4</v>
      </c>
      <c r="P14" s="224" t="str">
        <f t="shared" si="20"/>
        <v>MODERADA</v>
      </c>
      <c r="Q14" s="146" t="s">
        <v>373</v>
      </c>
      <c r="R14" s="163" t="str">
        <f>+'Anexo 2 - Controles (Corrup).'!E70</f>
        <v>Fuerte</v>
      </c>
      <c r="S14" s="162" t="s">
        <v>155</v>
      </c>
      <c r="T14" s="163" t="str">
        <f t="shared" ref="T14:T36" si="34">IF(OR(R14="",S14=""),"",IF(AND(R14="Fuerte",S14="Fuerte"),"Fuerte",IF(OR(R14="Débil",S14="Débil"),"Débil","Moderado")))</f>
        <v>Fuerte</v>
      </c>
      <c r="U14" s="163">
        <f t="shared" ref="U14:U36" si="35">IF(T14="","",IF(T14="Fuerte",100,IF(T14="Moderado",50,0)))</f>
        <v>100</v>
      </c>
      <c r="V14" s="164" t="str">
        <f t="shared" si="21"/>
        <v>No</v>
      </c>
      <c r="W14" s="141">
        <v>0.5</v>
      </c>
      <c r="X14" s="341">
        <f>+(U14*W14)+(U15*W15)</f>
        <v>100</v>
      </c>
      <c r="Y14" s="221" t="str">
        <f t="shared" si="22"/>
        <v>Fuerte</v>
      </c>
      <c r="Z14" s="222" t="s">
        <v>163</v>
      </c>
      <c r="AA14" s="221">
        <f t="shared" si="23"/>
        <v>2</v>
      </c>
      <c r="AB14" s="222" t="s">
        <v>164</v>
      </c>
      <c r="AC14" s="223">
        <f t="shared" si="24"/>
        <v>0</v>
      </c>
      <c r="AD14" s="230">
        <f t="shared" si="25"/>
        <v>1</v>
      </c>
      <c r="AE14" s="231" t="str">
        <f t="shared" si="26"/>
        <v>Rara vez</v>
      </c>
      <c r="AF14" s="231">
        <f t="shared" si="27"/>
        <v>4</v>
      </c>
      <c r="AG14" s="231" t="str">
        <f t="shared" si="28"/>
        <v>Mayor</v>
      </c>
      <c r="AH14" s="228">
        <f t="shared" si="29"/>
        <v>4</v>
      </c>
      <c r="AI14" s="224" t="str">
        <f t="shared" si="30"/>
        <v>MODERADA</v>
      </c>
      <c r="AJ14" s="229" t="str">
        <f t="shared" si="31"/>
        <v>Reducir el Riesgo.</v>
      </c>
      <c r="AK14" s="169" t="s">
        <v>375</v>
      </c>
      <c r="AL14" s="170" t="s">
        <v>376</v>
      </c>
      <c r="AM14" s="170" t="s">
        <v>274</v>
      </c>
      <c r="AN14" s="170" t="s">
        <v>525</v>
      </c>
      <c r="AO14" s="171" t="s">
        <v>336</v>
      </c>
    </row>
    <row r="15" spans="1:41" ht="99" customHeight="1" x14ac:dyDescent="0.2">
      <c r="A15" s="169" t="s">
        <v>25</v>
      </c>
      <c r="B15" s="170" t="s">
        <v>33</v>
      </c>
      <c r="C15" s="233"/>
      <c r="D15" s="162" t="s">
        <v>27</v>
      </c>
      <c r="E15" s="162" t="s">
        <v>211</v>
      </c>
      <c r="F15" s="233"/>
      <c r="G15" s="235"/>
      <c r="H15" s="162" t="s">
        <v>27</v>
      </c>
      <c r="I15" s="233"/>
      <c r="J15" s="234"/>
      <c r="K15" s="220"/>
      <c r="L15" s="221"/>
      <c r="M15" s="222"/>
      <c r="N15" s="221"/>
      <c r="O15" s="223"/>
      <c r="P15" s="224"/>
      <c r="Q15" s="146" t="s">
        <v>374</v>
      </c>
      <c r="R15" s="163" t="str">
        <f>+'Anexo 2 - Controles (Corrup).'!M70</f>
        <v>Fuerte</v>
      </c>
      <c r="S15" s="162" t="s">
        <v>155</v>
      </c>
      <c r="T15" s="163" t="str">
        <f t="shared" si="34"/>
        <v>Fuerte</v>
      </c>
      <c r="U15" s="163">
        <f t="shared" si="35"/>
        <v>100</v>
      </c>
      <c r="V15" s="164" t="str">
        <f t="shared" si="21"/>
        <v>No</v>
      </c>
      <c r="W15" s="141">
        <v>0.5</v>
      </c>
      <c r="X15" s="341"/>
      <c r="Y15" s="221"/>
      <c r="Z15" s="222"/>
      <c r="AA15" s="221"/>
      <c r="AB15" s="222"/>
      <c r="AC15" s="223"/>
      <c r="AD15" s="230"/>
      <c r="AE15" s="231"/>
      <c r="AF15" s="231"/>
      <c r="AG15" s="231"/>
      <c r="AH15" s="228"/>
      <c r="AI15" s="224"/>
      <c r="AJ15" s="229"/>
      <c r="AK15" s="169" t="s">
        <v>544</v>
      </c>
      <c r="AL15" s="170" t="s">
        <v>377</v>
      </c>
      <c r="AM15" s="170" t="s">
        <v>274</v>
      </c>
      <c r="AN15" s="170" t="s">
        <v>525</v>
      </c>
      <c r="AO15" s="171" t="s">
        <v>378</v>
      </c>
    </row>
    <row r="16" spans="1:41" ht="154.5" customHeight="1" x14ac:dyDescent="0.2">
      <c r="A16" s="169" t="s">
        <v>25</v>
      </c>
      <c r="B16" s="170" t="s">
        <v>39</v>
      </c>
      <c r="C16" s="170" t="s">
        <v>201</v>
      </c>
      <c r="D16" s="162" t="s">
        <v>27</v>
      </c>
      <c r="E16" s="162" t="s">
        <v>212</v>
      </c>
      <c r="F16" s="174" t="s">
        <v>387</v>
      </c>
      <c r="G16" s="174" t="s">
        <v>497</v>
      </c>
      <c r="H16" s="162" t="s">
        <v>27</v>
      </c>
      <c r="I16" s="174" t="s">
        <v>388</v>
      </c>
      <c r="J16" s="175" t="s">
        <v>389</v>
      </c>
      <c r="K16" s="172" t="s">
        <v>29</v>
      </c>
      <c r="L16" s="163">
        <f t="shared" si="17"/>
        <v>2</v>
      </c>
      <c r="M16" s="162" t="s">
        <v>41</v>
      </c>
      <c r="N16" s="163">
        <f t="shared" si="18"/>
        <v>4</v>
      </c>
      <c r="O16" s="166">
        <f t="shared" si="19"/>
        <v>8</v>
      </c>
      <c r="P16" s="183" t="str">
        <f t="shared" si="20"/>
        <v>ALTA</v>
      </c>
      <c r="Q16" s="155" t="s">
        <v>390</v>
      </c>
      <c r="R16" s="163" t="str">
        <f>+'Anexo 2 - Controles (Corrup).'!E87</f>
        <v>Fuerte</v>
      </c>
      <c r="S16" s="162" t="s">
        <v>155</v>
      </c>
      <c r="T16" s="163" t="str">
        <f t="shared" si="34"/>
        <v>Fuerte</v>
      </c>
      <c r="U16" s="163">
        <f t="shared" si="35"/>
        <v>100</v>
      </c>
      <c r="V16" s="164" t="str">
        <f t="shared" si="21"/>
        <v>No</v>
      </c>
      <c r="W16" s="141">
        <v>1</v>
      </c>
      <c r="X16" s="163">
        <f t="shared" ref="X16:X36" si="36">IF(U16="","",AVERAGE(U16*W16))</f>
        <v>100</v>
      </c>
      <c r="Y16" s="163" t="str">
        <f t="shared" si="22"/>
        <v>Fuerte</v>
      </c>
      <c r="Z16" s="162" t="s">
        <v>163</v>
      </c>
      <c r="AA16" s="163">
        <f t="shared" si="23"/>
        <v>2</v>
      </c>
      <c r="AB16" s="162" t="s">
        <v>163</v>
      </c>
      <c r="AC16" s="166">
        <f t="shared" si="24"/>
        <v>2</v>
      </c>
      <c r="AD16" s="167">
        <f t="shared" si="25"/>
        <v>1</v>
      </c>
      <c r="AE16" s="168" t="str">
        <f t="shared" si="26"/>
        <v>Rara vez</v>
      </c>
      <c r="AF16" s="168">
        <f t="shared" si="27"/>
        <v>3</v>
      </c>
      <c r="AG16" s="168" t="str">
        <f t="shared" si="28"/>
        <v>Moderado</v>
      </c>
      <c r="AH16" s="164">
        <f t="shared" si="29"/>
        <v>3</v>
      </c>
      <c r="AI16" s="183" t="str">
        <f t="shared" si="30"/>
        <v>MODERADA</v>
      </c>
      <c r="AJ16" s="165" t="str">
        <f t="shared" si="31"/>
        <v>Reducir el Riesgo.</v>
      </c>
      <c r="AK16" s="182" t="s">
        <v>545</v>
      </c>
      <c r="AL16" s="174" t="s">
        <v>546</v>
      </c>
      <c r="AM16" s="174" t="s">
        <v>244</v>
      </c>
      <c r="AN16" s="174" t="s">
        <v>528</v>
      </c>
      <c r="AO16" s="175" t="s">
        <v>547</v>
      </c>
    </row>
    <row r="17" spans="1:42" ht="141" customHeight="1" x14ac:dyDescent="0.2">
      <c r="A17" s="169" t="s">
        <v>25</v>
      </c>
      <c r="B17" s="170" t="s">
        <v>43</v>
      </c>
      <c r="C17" s="170" t="s">
        <v>202</v>
      </c>
      <c r="D17" s="162" t="s">
        <v>27</v>
      </c>
      <c r="E17" s="162" t="s">
        <v>213</v>
      </c>
      <c r="F17" s="173" t="s">
        <v>398</v>
      </c>
      <c r="G17" s="177" t="s">
        <v>399</v>
      </c>
      <c r="H17" s="181" t="s">
        <v>27</v>
      </c>
      <c r="I17" s="177" t="s">
        <v>530</v>
      </c>
      <c r="J17" s="178" t="s">
        <v>531</v>
      </c>
      <c r="K17" s="172" t="s">
        <v>35</v>
      </c>
      <c r="L17" s="163">
        <f t="shared" si="17"/>
        <v>3</v>
      </c>
      <c r="M17" s="162" t="s">
        <v>41</v>
      </c>
      <c r="N17" s="163">
        <f t="shared" si="18"/>
        <v>4</v>
      </c>
      <c r="O17" s="166">
        <f t="shared" si="19"/>
        <v>12</v>
      </c>
      <c r="P17" s="183" t="str">
        <f t="shared" si="20"/>
        <v>ALTA</v>
      </c>
      <c r="Q17" s="201" t="s">
        <v>400</v>
      </c>
      <c r="R17" s="163" t="str">
        <f>+'Anexo 2 - Controles (Corrup).'!E104</f>
        <v>Fuerte</v>
      </c>
      <c r="S17" s="162" t="s">
        <v>155</v>
      </c>
      <c r="T17" s="163" t="str">
        <f t="shared" si="34"/>
        <v>Fuerte</v>
      </c>
      <c r="U17" s="163">
        <f t="shared" si="35"/>
        <v>100</v>
      </c>
      <c r="V17" s="164" t="str">
        <f t="shared" si="21"/>
        <v>No</v>
      </c>
      <c r="W17" s="141">
        <v>1</v>
      </c>
      <c r="X17" s="163">
        <f t="shared" si="36"/>
        <v>100</v>
      </c>
      <c r="Y17" s="163" t="str">
        <f t="shared" si="22"/>
        <v>Fuerte</v>
      </c>
      <c r="Z17" s="162" t="s">
        <v>163</v>
      </c>
      <c r="AA17" s="163">
        <f t="shared" si="23"/>
        <v>2</v>
      </c>
      <c r="AB17" s="162" t="s">
        <v>163</v>
      </c>
      <c r="AC17" s="166">
        <f t="shared" si="24"/>
        <v>2</v>
      </c>
      <c r="AD17" s="167">
        <f t="shared" si="25"/>
        <v>1</v>
      </c>
      <c r="AE17" s="168" t="str">
        <f t="shared" si="26"/>
        <v>Rara vez</v>
      </c>
      <c r="AF17" s="168">
        <f t="shared" si="27"/>
        <v>3</v>
      </c>
      <c r="AG17" s="168" t="str">
        <f t="shared" si="28"/>
        <v>Moderado</v>
      </c>
      <c r="AH17" s="164">
        <f t="shared" si="29"/>
        <v>3</v>
      </c>
      <c r="AI17" s="183" t="str">
        <f t="shared" si="30"/>
        <v>MODERADA</v>
      </c>
      <c r="AJ17" s="165" t="str">
        <f t="shared" si="31"/>
        <v>Reducir el Riesgo.</v>
      </c>
      <c r="AK17" s="179" t="s">
        <v>548</v>
      </c>
      <c r="AL17" s="177" t="s">
        <v>549</v>
      </c>
      <c r="AM17" s="177" t="s">
        <v>401</v>
      </c>
      <c r="AN17" s="177" t="s">
        <v>518</v>
      </c>
      <c r="AO17" s="178" t="s">
        <v>550</v>
      </c>
      <c r="AP17" s="68"/>
    </row>
    <row r="18" spans="1:42" ht="155.25" customHeight="1" x14ac:dyDescent="0.2">
      <c r="A18" s="169" t="s">
        <v>32</v>
      </c>
      <c r="B18" s="170" t="s">
        <v>51</v>
      </c>
      <c r="C18" s="170" t="s">
        <v>206</v>
      </c>
      <c r="D18" s="162" t="s">
        <v>27</v>
      </c>
      <c r="E18" s="162" t="s">
        <v>214</v>
      </c>
      <c r="F18" s="170" t="s">
        <v>220</v>
      </c>
      <c r="G18" s="177" t="s">
        <v>337</v>
      </c>
      <c r="H18" s="181" t="s">
        <v>27</v>
      </c>
      <c r="I18" s="177" t="s">
        <v>227</v>
      </c>
      <c r="J18" s="178" t="s">
        <v>256</v>
      </c>
      <c r="K18" s="172" t="s">
        <v>22</v>
      </c>
      <c r="L18" s="163">
        <f t="shared" si="17"/>
        <v>1</v>
      </c>
      <c r="M18" s="162" t="s">
        <v>41</v>
      </c>
      <c r="N18" s="163">
        <f t="shared" si="18"/>
        <v>4</v>
      </c>
      <c r="O18" s="166">
        <f t="shared" si="19"/>
        <v>4</v>
      </c>
      <c r="P18" s="183" t="str">
        <f t="shared" si="20"/>
        <v>MODERADA</v>
      </c>
      <c r="Q18" s="201" t="s">
        <v>238</v>
      </c>
      <c r="R18" s="163" t="str">
        <f>+'Anexo 2 - Controles (Corrup).'!E121</f>
        <v>Fuerte</v>
      </c>
      <c r="S18" s="162" t="s">
        <v>155</v>
      </c>
      <c r="T18" s="163" t="str">
        <f t="shared" si="34"/>
        <v>Fuerte</v>
      </c>
      <c r="U18" s="163">
        <f t="shared" si="35"/>
        <v>100</v>
      </c>
      <c r="V18" s="164" t="str">
        <f t="shared" si="21"/>
        <v>No</v>
      </c>
      <c r="W18" s="141">
        <v>1</v>
      </c>
      <c r="X18" s="163">
        <f t="shared" si="36"/>
        <v>100</v>
      </c>
      <c r="Y18" s="163" t="str">
        <f t="shared" si="22"/>
        <v>Fuerte</v>
      </c>
      <c r="Z18" s="162" t="s">
        <v>163</v>
      </c>
      <c r="AA18" s="163">
        <f t="shared" si="23"/>
        <v>2</v>
      </c>
      <c r="AB18" s="162" t="s">
        <v>163</v>
      </c>
      <c r="AC18" s="166">
        <f t="shared" si="24"/>
        <v>2</v>
      </c>
      <c r="AD18" s="167">
        <f t="shared" si="25"/>
        <v>1</v>
      </c>
      <c r="AE18" s="168" t="str">
        <f t="shared" si="26"/>
        <v>Rara vez</v>
      </c>
      <c r="AF18" s="168">
        <f t="shared" si="27"/>
        <v>3</v>
      </c>
      <c r="AG18" s="168" t="str">
        <f t="shared" si="28"/>
        <v>Moderado</v>
      </c>
      <c r="AH18" s="164">
        <f t="shared" si="29"/>
        <v>3</v>
      </c>
      <c r="AI18" s="183" t="str">
        <f t="shared" si="30"/>
        <v>MODERADA</v>
      </c>
      <c r="AJ18" s="165" t="str">
        <f t="shared" si="31"/>
        <v>Reducir el Riesgo.</v>
      </c>
      <c r="AK18" s="179" t="s">
        <v>266</v>
      </c>
      <c r="AL18" s="177" t="s">
        <v>551</v>
      </c>
      <c r="AM18" s="177" t="s">
        <v>245</v>
      </c>
      <c r="AN18" s="177" t="s">
        <v>415</v>
      </c>
      <c r="AO18" s="178" t="s">
        <v>552</v>
      </c>
      <c r="AP18" s="68"/>
    </row>
    <row r="19" spans="1:42" ht="75" customHeight="1" x14ac:dyDescent="0.2">
      <c r="A19" s="169" t="s">
        <v>32</v>
      </c>
      <c r="B19" s="170" t="s">
        <v>295</v>
      </c>
      <c r="C19" s="233" t="s">
        <v>203</v>
      </c>
      <c r="D19" s="162" t="s">
        <v>27</v>
      </c>
      <c r="E19" s="162" t="s">
        <v>328</v>
      </c>
      <c r="F19" s="238" t="s">
        <v>416</v>
      </c>
      <c r="G19" s="238" t="s">
        <v>338</v>
      </c>
      <c r="H19" s="180" t="s">
        <v>27</v>
      </c>
      <c r="I19" s="238" t="s">
        <v>417</v>
      </c>
      <c r="J19" s="239" t="s">
        <v>418</v>
      </c>
      <c r="K19" s="220" t="s">
        <v>35</v>
      </c>
      <c r="L19" s="221">
        <f t="shared" si="17"/>
        <v>3</v>
      </c>
      <c r="M19" s="222" t="s">
        <v>41</v>
      </c>
      <c r="N19" s="221">
        <f t="shared" si="18"/>
        <v>4</v>
      </c>
      <c r="O19" s="223">
        <f t="shared" si="19"/>
        <v>12</v>
      </c>
      <c r="P19" s="224" t="str">
        <f t="shared" si="20"/>
        <v>ALTA</v>
      </c>
      <c r="Q19" s="155" t="s">
        <v>241</v>
      </c>
      <c r="R19" s="163" t="str">
        <f>+'Anexo 2 - Controles (Corrup).'!E138</f>
        <v>Fuerte</v>
      </c>
      <c r="S19" s="162" t="s">
        <v>155</v>
      </c>
      <c r="T19" s="163" t="str">
        <f t="shared" si="34"/>
        <v>Fuerte</v>
      </c>
      <c r="U19" s="163">
        <f t="shared" si="35"/>
        <v>100</v>
      </c>
      <c r="V19" s="164" t="str">
        <f t="shared" si="21"/>
        <v>No</v>
      </c>
      <c r="W19" s="142">
        <f>100%/3</f>
        <v>0.33333333333333331</v>
      </c>
      <c r="X19" s="271">
        <f>((U19*W19)+(U20*W20)+(U21*W21))</f>
        <v>83.333333333333314</v>
      </c>
      <c r="Y19" s="221" t="str">
        <f>IF(X19="","",IF(X19&lt;50,"Débil",IF(X19&lt;=99,"Moderado","Fuerte")))</f>
        <v>Moderado</v>
      </c>
      <c r="Z19" s="222" t="s">
        <v>163</v>
      </c>
      <c r="AA19" s="221">
        <f t="shared" si="23"/>
        <v>1</v>
      </c>
      <c r="AB19" s="222" t="s">
        <v>164</v>
      </c>
      <c r="AC19" s="223">
        <f t="shared" si="24"/>
        <v>0</v>
      </c>
      <c r="AD19" s="230">
        <f t="shared" si="25"/>
        <v>2</v>
      </c>
      <c r="AE19" s="231" t="str">
        <f t="shared" si="26"/>
        <v>Improbable</v>
      </c>
      <c r="AF19" s="231">
        <f t="shared" si="27"/>
        <v>4</v>
      </c>
      <c r="AG19" s="231" t="str">
        <f t="shared" si="28"/>
        <v>Mayor</v>
      </c>
      <c r="AH19" s="228">
        <f t="shared" si="29"/>
        <v>8</v>
      </c>
      <c r="AI19" s="224" t="str">
        <f t="shared" si="30"/>
        <v>ALTA</v>
      </c>
      <c r="AJ19" s="229" t="str">
        <f t="shared" si="31"/>
        <v>Reducir el Riesgo, Evitar, Compartir o Transferir.</v>
      </c>
      <c r="AK19" s="182" t="s">
        <v>553</v>
      </c>
      <c r="AL19" s="174" t="s">
        <v>556</v>
      </c>
      <c r="AM19" s="174" t="s">
        <v>246</v>
      </c>
      <c r="AN19" s="174" t="s">
        <v>522</v>
      </c>
      <c r="AO19" s="175" t="s">
        <v>559</v>
      </c>
      <c r="AP19" s="68"/>
    </row>
    <row r="20" spans="1:42" ht="75" customHeight="1" x14ac:dyDescent="0.2">
      <c r="A20" s="169" t="s">
        <v>32</v>
      </c>
      <c r="B20" s="170" t="s">
        <v>295</v>
      </c>
      <c r="C20" s="233"/>
      <c r="D20" s="162" t="s">
        <v>27</v>
      </c>
      <c r="E20" s="162" t="s">
        <v>328</v>
      </c>
      <c r="F20" s="238"/>
      <c r="G20" s="238"/>
      <c r="H20" s="180" t="s">
        <v>27</v>
      </c>
      <c r="I20" s="238"/>
      <c r="J20" s="239"/>
      <c r="K20" s="220"/>
      <c r="L20" s="221"/>
      <c r="M20" s="222"/>
      <c r="N20" s="221"/>
      <c r="O20" s="223"/>
      <c r="P20" s="224"/>
      <c r="Q20" s="155" t="s">
        <v>239</v>
      </c>
      <c r="R20" s="163" t="str">
        <f>+'Anexo 2 - Controles (Corrup).'!K138</f>
        <v>Fuerte</v>
      </c>
      <c r="S20" s="162" t="s">
        <v>155</v>
      </c>
      <c r="T20" s="163" t="str">
        <f t="shared" si="34"/>
        <v>Fuerte</v>
      </c>
      <c r="U20" s="163">
        <f t="shared" si="35"/>
        <v>100</v>
      </c>
      <c r="V20" s="164" t="str">
        <f t="shared" si="21"/>
        <v>No</v>
      </c>
      <c r="W20" s="142">
        <f>100%/3</f>
        <v>0.33333333333333331</v>
      </c>
      <c r="X20" s="271"/>
      <c r="Y20" s="221"/>
      <c r="Z20" s="222"/>
      <c r="AA20" s="221"/>
      <c r="AB20" s="222"/>
      <c r="AC20" s="223"/>
      <c r="AD20" s="230"/>
      <c r="AE20" s="231"/>
      <c r="AF20" s="231"/>
      <c r="AG20" s="231"/>
      <c r="AH20" s="228"/>
      <c r="AI20" s="224"/>
      <c r="AJ20" s="229"/>
      <c r="AK20" s="182" t="s">
        <v>554</v>
      </c>
      <c r="AL20" s="174" t="s">
        <v>557</v>
      </c>
      <c r="AM20" s="174" t="s">
        <v>246</v>
      </c>
      <c r="AN20" s="174" t="s">
        <v>522</v>
      </c>
      <c r="AO20" s="175" t="s">
        <v>560</v>
      </c>
      <c r="AP20" s="68"/>
    </row>
    <row r="21" spans="1:42" ht="96" customHeight="1" x14ac:dyDescent="0.2">
      <c r="A21" s="169" t="s">
        <v>32</v>
      </c>
      <c r="B21" s="170" t="s">
        <v>295</v>
      </c>
      <c r="C21" s="233"/>
      <c r="D21" s="162" t="s">
        <v>27</v>
      </c>
      <c r="E21" s="162" t="s">
        <v>328</v>
      </c>
      <c r="F21" s="238"/>
      <c r="G21" s="238"/>
      <c r="H21" s="180" t="s">
        <v>27</v>
      </c>
      <c r="I21" s="238"/>
      <c r="J21" s="239"/>
      <c r="K21" s="220"/>
      <c r="L21" s="221"/>
      <c r="M21" s="222"/>
      <c r="N21" s="221"/>
      <c r="O21" s="223"/>
      <c r="P21" s="224"/>
      <c r="Q21" s="155" t="s">
        <v>419</v>
      </c>
      <c r="R21" s="163" t="str">
        <f>+'Anexo 2 - Controles (Corrup).'!S138</f>
        <v>Moderado</v>
      </c>
      <c r="S21" s="162" t="s">
        <v>155</v>
      </c>
      <c r="T21" s="163" t="str">
        <f t="shared" si="34"/>
        <v>Moderado</v>
      </c>
      <c r="U21" s="163">
        <f t="shared" si="35"/>
        <v>50</v>
      </c>
      <c r="V21" s="164" t="str">
        <f t="shared" si="21"/>
        <v>Si</v>
      </c>
      <c r="W21" s="142">
        <f>100%/3</f>
        <v>0.33333333333333331</v>
      </c>
      <c r="X21" s="271"/>
      <c r="Y21" s="221"/>
      <c r="Z21" s="222"/>
      <c r="AA21" s="221"/>
      <c r="AB21" s="222"/>
      <c r="AC21" s="223"/>
      <c r="AD21" s="230"/>
      <c r="AE21" s="231"/>
      <c r="AF21" s="231"/>
      <c r="AG21" s="231"/>
      <c r="AH21" s="228"/>
      <c r="AI21" s="224"/>
      <c r="AJ21" s="229"/>
      <c r="AK21" s="182" t="s">
        <v>555</v>
      </c>
      <c r="AL21" s="174" t="s">
        <v>558</v>
      </c>
      <c r="AM21" s="174" t="s">
        <v>246</v>
      </c>
      <c r="AN21" s="174" t="s">
        <v>522</v>
      </c>
      <c r="AO21" s="175" t="s">
        <v>561</v>
      </c>
    </row>
    <row r="22" spans="1:42" ht="99.75" customHeight="1" x14ac:dyDescent="0.2">
      <c r="A22" s="169" t="s">
        <v>32</v>
      </c>
      <c r="B22" s="170" t="s">
        <v>267</v>
      </c>
      <c r="C22" s="233" t="s">
        <v>203</v>
      </c>
      <c r="D22" s="162" t="s">
        <v>27</v>
      </c>
      <c r="E22" s="162" t="s">
        <v>329</v>
      </c>
      <c r="F22" s="238" t="s">
        <v>219</v>
      </c>
      <c r="G22" s="238" t="s">
        <v>339</v>
      </c>
      <c r="H22" s="180" t="s">
        <v>27</v>
      </c>
      <c r="I22" s="238" t="s">
        <v>228</v>
      </c>
      <c r="J22" s="239" t="s">
        <v>233</v>
      </c>
      <c r="K22" s="220" t="s">
        <v>29</v>
      </c>
      <c r="L22" s="221">
        <f t="shared" si="17"/>
        <v>2</v>
      </c>
      <c r="M22" s="222" t="s">
        <v>41</v>
      </c>
      <c r="N22" s="221">
        <f t="shared" si="18"/>
        <v>4</v>
      </c>
      <c r="O22" s="223">
        <f t="shared" si="19"/>
        <v>8</v>
      </c>
      <c r="P22" s="224" t="str">
        <f t="shared" si="20"/>
        <v>ALTA</v>
      </c>
      <c r="Q22" s="155" t="s">
        <v>268</v>
      </c>
      <c r="R22" s="163" t="str">
        <f>+'Anexo 2 - Controles (Corrup).'!E155</f>
        <v>Fuerte</v>
      </c>
      <c r="S22" s="162" t="s">
        <v>155</v>
      </c>
      <c r="T22" s="163" t="str">
        <f t="shared" si="34"/>
        <v>Fuerte</v>
      </c>
      <c r="U22" s="163">
        <f t="shared" si="35"/>
        <v>100</v>
      </c>
      <c r="V22" s="164" t="str">
        <f t="shared" si="21"/>
        <v>No</v>
      </c>
      <c r="W22" s="141">
        <v>0.4</v>
      </c>
      <c r="X22" s="221">
        <f>(U22*W22)+(U23*W23)</f>
        <v>100</v>
      </c>
      <c r="Y22" s="221" t="str">
        <f t="shared" si="22"/>
        <v>Fuerte</v>
      </c>
      <c r="Z22" s="222" t="s">
        <v>163</v>
      </c>
      <c r="AA22" s="221">
        <f t="shared" si="23"/>
        <v>2</v>
      </c>
      <c r="AB22" s="222" t="s">
        <v>165</v>
      </c>
      <c r="AC22" s="223">
        <f t="shared" si="24"/>
        <v>1</v>
      </c>
      <c r="AD22" s="230">
        <f t="shared" si="25"/>
        <v>1</v>
      </c>
      <c r="AE22" s="231" t="str">
        <f t="shared" si="26"/>
        <v>Rara vez</v>
      </c>
      <c r="AF22" s="231">
        <f t="shared" si="27"/>
        <v>3</v>
      </c>
      <c r="AG22" s="231" t="str">
        <f t="shared" si="28"/>
        <v>Moderado</v>
      </c>
      <c r="AH22" s="228">
        <f t="shared" si="29"/>
        <v>3</v>
      </c>
      <c r="AI22" s="224" t="str">
        <f t="shared" si="30"/>
        <v>MODERADA</v>
      </c>
      <c r="AJ22" s="229" t="str">
        <f t="shared" si="31"/>
        <v>Reducir el Riesgo.</v>
      </c>
      <c r="AK22" s="182" t="s">
        <v>562</v>
      </c>
      <c r="AL22" s="174" t="s">
        <v>564</v>
      </c>
      <c r="AM22" s="174" t="s">
        <v>247</v>
      </c>
      <c r="AN22" s="174" t="s">
        <v>522</v>
      </c>
      <c r="AO22" s="175" t="s">
        <v>566</v>
      </c>
    </row>
    <row r="23" spans="1:42" ht="99.75" customHeight="1" x14ac:dyDescent="0.2">
      <c r="A23" s="169" t="s">
        <v>32</v>
      </c>
      <c r="B23" s="170" t="s">
        <v>267</v>
      </c>
      <c r="C23" s="233"/>
      <c r="D23" s="162" t="s">
        <v>27</v>
      </c>
      <c r="E23" s="162" t="s">
        <v>329</v>
      </c>
      <c r="F23" s="238"/>
      <c r="G23" s="238"/>
      <c r="H23" s="180" t="s">
        <v>27</v>
      </c>
      <c r="I23" s="238"/>
      <c r="J23" s="239"/>
      <c r="K23" s="220"/>
      <c r="L23" s="221"/>
      <c r="M23" s="222"/>
      <c r="N23" s="221"/>
      <c r="O23" s="223"/>
      <c r="P23" s="224"/>
      <c r="Q23" s="155" t="s">
        <v>269</v>
      </c>
      <c r="R23" s="163" t="str">
        <f>+'Anexo 2 - Controles (Corrup).'!K155</f>
        <v>Fuerte</v>
      </c>
      <c r="S23" s="162" t="s">
        <v>155</v>
      </c>
      <c r="T23" s="163" t="str">
        <f t="shared" si="34"/>
        <v>Fuerte</v>
      </c>
      <c r="U23" s="163">
        <f t="shared" si="35"/>
        <v>100</v>
      </c>
      <c r="V23" s="164" t="str">
        <f t="shared" si="21"/>
        <v>No</v>
      </c>
      <c r="W23" s="141">
        <v>0.6</v>
      </c>
      <c r="X23" s="221"/>
      <c r="Y23" s="221"/>
      <c r="Z23" s="222"/>
      <c r="AA23" s="221"/>
      <c r="AB23" s="222"/>
      <c r="AC23" s="223"/>
      <c r="AD23" s="230"/>
      <c r="AE23" s="231"/>
      <c r="AF23" s="231"/>
      <c r="AG23" s="231"/>
      <c r="AH23" s="228"/>
      <c r="AI23" s="224"/>
      <c r="AJ23" s="229"/>
      <c r="AK23" s="182" t="s">
        <v>563</v>
      </c>
      <c r="AL23" s="174" t="s">
        <v>565</v>
      </c>
      <c r="AM23" s="174" t="s">
        <v>247</v>
      </c>
      <c r="AN23" s="174" t="s">
        <v>522</v>
      </c>
      <c r="AO23" s="175" t="s">
        <v>567</v>
      </c>
    </row>
    <row r="24" spans="1:42" ht="109.5" customHeight="1" x14ac:dyDescent="0.2">
      <c r="A24" s="169" t="s">
        <v>32</v>
      </c>
      <c r="B24" s="170" t="s">
        <v>300</v>
      </c>
      <c r="C24" s="170" t="s">
        <v>203</v>
      </c>
      <c r="D24" s="162" t="s">
        <v>27</v>
      </c>
      <c r="E24" s="162" t="s">
        <v>330</v>
      </c>
      <c r="F24" s="236" t="s">
        <v>221</v>
      </c>
      <c r="G24" s="236" t="s">
        <v>443</v>
      </c>
      <c r="H24" s="199" t="s">
        <v>27</v>
      </c>
      <c r="I24" s="236" t="s">
        <v>444</v>
      </c>
      <c r="J24" s="246" t="s">
        <v>234</v>
      </c>
      <c r="K24" s="220" t="s">
        <v>35</v>
      </c>
      <c r="L24" s="221">
        <f t="shared" si="17"/>
        <v>3</v>
      </c>
      <c r="M24" s="222" t="s">
        <v>41</v>
      </c>
      <c r="N24" s="221">
        <f t="shared" si="18"/>
        <v>4</v>
      </c>
      <c r="O24" s="223">
        <f t="shared" si="19"/>
        <v>12</v>
      </c>
      <c r="P24" s="224" t="str">
        <f t="shared" si="20"/>
        <v>ALTA</v>
      </c>
      <c r="Q24" s="202" t="s">
        <v>240</v>
      </c>
      <c r="R24" s="163" t="str">
        <f>+'Anexo 2 - Controles (Corrup).'!E172</f>
        <v>Moderado</v>
      </c>
      <c r="S24" s="162" t="s">
        <v>155</v>
      </c>
      <c r="T24" s="163" t="str">
        <f t="shared" si="34"/>
        <v>Moderado</v>
      </c>
      <c r="U24" s="163">
        <f t="shared" si="35"/>
        <v>50</v>
      </c>
      <c r="V24" s="164" t="str">
        <f t="shared" si="21"/>
        <v>Si</v>
      </c>
      <c r="W24" s="141">
        <v>0.5</v>
      </c>
      <c r="X24" s="232">
        <f>(U24*W24)+(U25*W25)</f>
        <v>75</v>
      </c>
      <c r="Y24" s="221" t="str">
        <f>IF(X24="","",IF(X24&lt;50,"Débil",IF(X24&lt;=99,"Moderado","Fuerte")))</f>
        <v>Moderado</v>
      </c>
      <c r="Z24" s="222" t="s">
        <v>163</v>
      </c>
      <c r="AA24" s="221">
        <f t="shared" si="23"/>
        <v>1</v>
      </c>
      <c r="AB24" s="222" t="s">
        <v>163</v>
      </c>
      <c r="AC24" s="223">
        <f t="shared" si="24"/>
        <v>1</v>
      </c>
      <c r="AD24" s="230">
        <f t="shared" si="25"/>
        <v>2</v>
      </c>
      <c r="AE24" s="231" t="str">
        <f t="shared" si="26"/>
        <v>Improbable</v>
      </c>
      <c r="AF24" s="231">
        <f t="shared" si="27"/>
        <v>3</v>
      </c>
      <c r="AG24" s="231" t="str">
        <f t="shared" si="28"/>
        <v>Moderado</v>
      </c>
      <c r="AH24" s="228">
        <f t="shared" si="29"/>
        <v>6</v>
      </c>
      <c r="AI24" s="224" t="str">
        <f t="shared" si="30"/>
        <v>MODERADA</v>
      </c>
      <c r="AJ24" s="229" t="str">
        <f t="shared" si="31"/>
        <v>Reducir el Riesgo.</v>
      </c>
      <c r="AK24" s="126" t="s">
        <v>568</v>
      </c>
      <c r="AL24" s="127" t="s">
        <v>570</v>
      </c>
      <c r="AM24" s="127" t="s">
        <v>310</v>
      </c>
      <c r="AN24" s="127" t="s">
        <v>415</v>
      </c>
      <c r="AO24" s="171" t="s">
        <v>572</v>
      </c>
    </row>
    <row r="25" spans="1:42" ht="117" customHeight="1" x14ac:dyDescent="0.2">
      <c r="A25" s="169" t="s">
        <v>32</v>
      </c>
      <c r="B25" s="170" t="s">
        <v>300</v>
      </c>
      <c r="C25" s="170" t="s">
        <v>203</v>
      </c>
      <c r="D25" s="162" t="s">
        <v>27</v>
      </c>
      <c r="E25" s="162" t="s">
        <v>330</v>
      </c>
      <c r="F25" s="237"/>
      <c r="G25" s="237"/>
      <c r="H25" s="199" t="s">
        <v>27</v>
      </c>
      <c r="I25" s="237"/>
      <c r="J25" s="247"/>
      <c r="K25" s="220"/>
      <c r="L25" s="221"/>
      <c r="M25" s="222"/>
      <c r="N25" s="221"/>
      <c r="O25" s="223"/>
      <c r="P25" s="224"/>
      <c r="Q25" s="202" t="s">
        <v>301</v>
      </c>
      <c r="R25" s="163" t="str">
        <f>+'Anexo 2 - Controles (Corrup).'!K172</f>
        <v>Fuerte</v>
      </c>
      <c r="S25" s="162" t="s">
        <v>155</v>
      </c>
      <c r="T25" s="163" t="str">
        <f t="shared" si="34"/>
        <v>Fuerte</v>
      </c>
      <c r="U25" s="163">
        <f t="shared" si="35"/>
        <v>100</v>
      </c>
      <c r="V25" s="164" t="str">
        <f t="shared" si="21"/>
        <v>No</v>
      </c>
      <c r="W25" s="141">
        <v>0.5</v>
      </c>
      <c r="X25" s="232"/>
      <c r="Y25" s="221"/>
      <c r="Z25" s="222"/>
      <c r="AA25" s="221"/>
      <c r="AB25" s="222"/>
      <c r="AC25" s="223"/>
      <c r="AD25" s="230"/>
      <c r="AE25" s="231"/>
      <c r="AF25" s="231"/>
      <c r="AG25" s="231"/>
      <c r="AH25" s="228"/>
      <c r="AI25" s="224"/>
      <c r="AJ25" s="229"/>
      <c r="AK25" s="126" t="s">
        <v>569</v>
      </c>
      <c r="AL25" s="127" t="s">
        <v>571</v>
      </c>
      <c r="AM25" s="127" t="s">
        <v>310</v>
      </c>
      <c r="AN25" s="127" t="s">
        <v>415</v>
      </c>
      <c r="AO25" s="171" t="s">
        <v>573</v>
      </c>
    </row>
    <row r="26" spans="1:42" ht="234.75" customHeight="1" x14ac:dyDescent="0.2">
      <c r="A26" s="169" t="s">
        <v>32</v>
      </c>
      <c r="B26" s="170" t="s">
        <v>49</v>
      </c>
      <c r="C26" s="170" t="s">
        <v>204</v>
      </c>
      <c r="D26" s="162" t="s">
        <v>27</v>
      </c>
      <c r="E26" s="162" t="s">
        <v>448</v>
      </c>
      <c r="F26" s="170" t="s">
        <v>287</v>
      </c>
      <c r="G26" s="170" t="s">
        <v>287</v>
      </c>
      <c r="H26" s="162" t="s">
        <v>27</v>
      </c>
      <c r="I26" s="170" t="s">
        <v>288</v>
      </c>
      <c r="J26" s="171" t="s">
        <v>289</v>
      </c>
      <c r="K26" s="172" t="s">
        <v>29</v>
      </c>
      <c r="L26" s="163">
        <f t="shared" si="17"/>
        <v>2</v>
      </c>
      <c r="M26" s="162" t="s">
        <v>46</v>
      </c>
      <c r="N26" s="163">
        <f t="shared" si="18"/>
        <v>5</v>
      </c>
      <c r="O26" s="166">
        <f t="shared" si="19"/>
        <v>10</v>
      </c>
      <c r="P26" s="183" t="str">
        <f t="shared" si="20"/>
        <v>ALTA</v>
      </c>
      <c r="Q26" s="146" t="s">
        <v>447</v>
      </c>
      <c r="R26" s="163" t="str">
        <f>+'Anexo 2 - Controles (Corrup).'!E189</f>
        <v>Moderado</v>
      </c>
      <c r="S26" s="162" t="s">
        <v>155</v>
      </c>
      <c r="T26" s="163" t="str">
        <f t="shared" si="34"/>
        <v>Moderado</v>
      </c>
      <c r="U26" s="163">
        <f t="shared" si="35"/>
        <v>50</v>
      </c>
      <c r="V26" s="164" t="str">
        <f t="shared" si="21"/>
        <v>Si</v>
      </c>
      <c r="W26" s="141">
        <v>1</v>
      </c>
      <c r="X26" s="163">
        <f t="shared" si="36"/>
        <v>50</v>
      </c>
      <c r="Y26" s="163" t="str">
        <f t="shared" si="22"/>
        <v>Moderado</v>
      </c>
      <c r="Z26" s="162" t="s">
        <v>163</v>
      </c>
      <c r="AA26" s="163">
        <f t="shared" si="23"/>
        <v>1</v>
      </c>
      <c r="AB26" s="162" t="s">
        <v>165</v>
      </c>
      <c r="AC26" s="166">
        <f t="shared" si="24"/>
        <v>0</v>
      </c>
      <c r="AD26" s="167">
        <f t="shared" si="25"/>
        <v>1</v>
      </c>
      <c r="AE26" s="168" t="str">
        <f t="shared" si="26"/>
        <v>Rara vez</v>
      </c>
      <c r="AF26" s="168">
        <f t="shared" si="27"/>
        <v>5</v>
      </c>
      <c r="AG26" s="168" t="str">
        <f t="shared" si="28"/>
        <v>Catastrófico</v>
      </c>
      <c r="AH26" s="164">
        <f t="shared" si="29"/>
        <v>5</v>
      </c>
      <c r="AI26" s="183" t="str">
        <f t="shared" si="30"/>
        <v>MODERADA</v>
      </c>
      <c r="AJ26" s="165" t="str">
        <f t="shared" si="31"/>
        <v>Reducir el Riesgo.</v>
      </c>
      <c r="AK26" s="169" t="s">
        <v>574</v>
      </c>
      <c r="AL26" s="170" t="s">
        <v>575</v>
      </c>
      <c r="AM26" s="170" t="s">
        <v>248</v>
      </c>
      <c r="AN26" s="170" t="s">
        <v>521</v>
      </c>
      <c r="AO26" s="171" t="s">
        <v>576</v>
      </c>
    </row>
    <row r="27" spans="1:42" ht="152.25" customHeight="1" x14ac:dyDescent="0.2">
      <c r="A27" s="169" t="s">
        <v>32</v>
      </c>
      <c r="B27" s="170" t="s">
        <v>48</v>
      </c>
      <c r="C27" s="170" t="s">
        <v>207</v>
      </c>
      <c r="D27" s="162" t="s">
        <v>27</v>
      </c>
      <c r="E27" s="162" t="s">
        <v>215</v>
      </c>
      <c r="F27" s="170" t="s">
        <v>222</v>
      </c>
      <c r="G27" s="170" t="s">
        <v>311</v>
      </c>
      <c r="H27" s="162" t="s">
        <v>27</v>
      </c>
      <c r="I27" s="170" t="s">
        <v>225</v>
      </c>
      <c r="J27" s="171" t="s">
        <v>235</v>
      </c>
      <c r="K27" s="172" t="s">
        <v>22</v>
      </c>
      <c r="L27" s="163">
        <f t="shared" si="17"/>
        <v>1</v>
      </c>
      <c r="M27" s="162" t="s">
        <v>41</v>
      </c>
      <c r="N27" s="163">
        <f t="shared" si="18"/>
        <v>4</v>
      </c>
      <c r="O27" s="166">
        <f t="shared" si="19"/>
        <v>4</v>
      </c>
      <c r="P27" s="183" t="str">
        <f t="shared" si="20"/>
        <v>MODERADA</v>
      </c>
      <c r="Q27" s="146" t="s">
        <v>313</v>
      </c>
      <c r="R27" s="163" t="str">
        <f>+'Anexo 2 - Controles (Corrup).'!E206</f>
        <v>Fuerte</v>
      </c>
      <c r="S27" s="162" t="s">
        <v>155</v>
      </c>
      <c r="T27" s="163" t="str">
        <f t="shared" si="34"/>
        <v>Fuerte</v>
      </c>
      <c r="U27" s="163">
        <f t="shared" si="35"/>
        <v>100</v>
      </c>
      <c r="V27" s="164" t="str">
        <f t="shared" si="21"/>
        <v>No</v>
      </c>
      <c r="W27" s="141">
        <v>1</v>
      </c>
      <c r="X27" s="163">
        <f t="shared" si="36"/>
        <v>100</v>
      </c>
      <c r="Y27" s="163" t="str">
        <f t="shared" si="22"/>
        <v>Fuerte</v>
      </c>
      <c r="Z27" s="162" t="s">
        <v>163</v>
      </c>
      <c r="AA27" s="163">
        <f t="shared" si="23"/>
        <v>2</v>
      </c>
      <c r="AB27" s="162" t="s">
        <v>163</v>
      </c>
      <c r="AC27" s="166">
        <f t="shared" si="24"/>
        <v>2</v>
      </c>
      <c r="AD27" s="167">
        <f t="shared" si="25"/>
        <v>1</v>
      </c>
      <c r="AE27" s="168" t="str">
        <f t="shared" si="26"/>
        <v>Rara vez</v>
      </c>
      <c r="AF27" s="168">
        <f t="shared" si="27"/>
        <v>3</v>
      </c>
      <c r="AG27" s="168" t="str">
        <f t="shared" si="28"/>
        <v>Moderado</v>
      </c>
      <c r="AH27" s="164">
        <f t="shared" si="29"/>
        <v>3</v>
      </c>
      <c r="AI27" s="183" t="str">
        <f t="shared" si="30"/>
        <v>MODERADA</v>
      </c>
      <c r="AJ27" s="165" t="str">
        <f t="shared" si="31"/>
        <v>Reducir el Riesgo.</v>
      </c>
      <c r="AK27" s="169" t="s">
        <v>320</v>
      </c>
      <c r="AL27" s="170" t="s">
        <v>577</v>
      </c>
      <c r="AM27" s="170" t="s">
        <v>250</v>
      </c>
      <c r="AN27" s="170" t="s">
        <v>415</v>
      </c>
      <c r="AO27" s="171" t="s">
        <v>578</v>
      </c>
    </row>
    <row r="28" spans="1:42" ht="148.5" customHeight="1" x14ac:dyDescent="0.2">
      <c r="A28" s="169" t="s">
        <v>32</v>
      </c>
      <c r="B28" s="170" t="s">
        <v>48</v>
      </c>
      <c r="C28" s="170" t="s">
        <v>207</v>
      </c>
      <c r="D28" s="162" t="s">
        <v>27</v>
      </c>
      <c r="E28" s="162" t="s">
        <v>216</v>
      </c>
      <c r="F28" s="170" t="s">
        <v>223</v>
      </c>
      <c r="G28" s="170" t="s">
        <v>312</v>
      </c>
      <c r="H28" s="162" t="s">
        <v>27</v>
      </c>
      <c r="I28" s="170" t="s">
        <v>226</v>
      </c>
      <c r="J28" s="171" t="s">
        <v>236</v>
      </c>
      <c r="K28" s="172" t="s">
        <v>29</v>
      </c>
      <c r="L28" s="163">
        <f t="shared" si="17"/>
        <v>2</v>
      </c>
      <c r="M28" s="162" t="s">
        <v>46</v>
      </c>
      <c r="N28" s="163">
        <f t="shared" si="18"/>
        <v>5</v>
      </c>
      <c r="O28" s="166">
        <f t="shared" si="19"/>
        <v>10</v>
      </c>
      <c r="P28" s="183" t="str">
        <f t="shared" si="20"/>
        <v>ALTA</v>
      </c>
      <c r="Q28" s="146" t="s">
        <v>314</v>
      </c>
      <c r="R28" s="163" t="str">
        <f>+'Anexo 2 - Controles (Corrup).'!E223</f>
        <v>Fuerte</v>
      </c>
      <c r="S28" s="162" t="s">
        <v>155</v>
      </c>
      <c r="T28" s="163" t="str">
        <f t="shared" si="34"/>
        <v>Fuerte</v>
      </c>
      <c r="U28" s="163">
        <f t="shared" si="35"/>
        <v>100</v>
      </c>
      <c r="V28" s="164" t="str">
        <f t="shared" si="21"/>
        <v>No</v>
      </c>
      <c r="W28" s="141">
        <v>1</v>
      </c>
      <c r="X28" s="163">
        <f t="shared" si="36"/>
        <v>100</v>
      </c>
      <c r="Y28" s="163" t="str">
        <f t="shared" si="22"/>
        <v>Fuerte</v>
      </c>
      <c r="Z28" s="162" t="s">
        <v>163</v>
      </c>
      <c r="AA28" s="163">
        <f t="shared" si="23"/>
        <v>2</v>
      </c>
      <c r="AB28" s="162" t="s">
        <v>163</v>
      </c>
      <c r="AC28" s="166">
        <f t="shared" si="24"/>
        <v>2</v>
      </c>
      <c r="AD28" s="167">
        <f t="shared" si="25"/>
        <v>1</v>
      </c>
      <c r="AE28" s="168" t="str">
        <f t="shared" si="26"/>
        <v>Rara vez</v>
      </c>
      <c r="AF28" s="168">
        <f t="shared" si="27"/>
        <v>3</v>
      </c>
      <c r="AG28" s="168" t="str">
        <f t="shared" si="28"/>
        <v>Moderado</v>
      </c>
      <c r="AH28" s="164">
        <f t="shared" si="29"/>
        <v>3</v>
      </c>
      <c r="AI28" s="183" t="str">
        <f t="shared" si="30"/>
        <v>MODERADA</v>
      </c>
      <c r="AJ28" s="165" t="str">
        <f t="shared" si="31"/>
        <v>Reducir el Riesgo.</v>
      </c>
      <c r="AK28" s="169" t="s">
        <v>242</v>
      </c>
      <c r="AL28" s="170" t="s">
        <v>577</v>
      </c>
      <c r="AM28" s="170" t="s">
        <v>250</v>
      </c>
      <c r="AN28" s="170" t="s">
        <v>415</v>
      </c>
      <c r="AO28" s="171" t="s">
        <v>578</v>
      </c>
    </row>
    <row r="29" spans="1:42" ht="205.5" customHeight="1" x14ac:dyDescent="0.2">
      <c r="A29" s="169" t="s">
        <v>32</v>
      </c>
      <c r="B29" s="170" t="s">
        <v>340</v>
      </c>
      <c r="C29" s="170" t="s">
        <v>205</v>
      </c>
      <c r="D29" s="162" t="s">
        <v>27</v>
      </c>
      <c r="E29" s="162" t="s">
        <v>217</v>
      </c>
      <c r="F29" s="170" t="s">
        <v>224</v>
      </c>
      <c r="G29" s="170" t="s">
        <v>252</v>
      </c>
      <c r="H29" s="162" t="s">
        <v>27</v>
      </c>
      <c r="I29" s="170" t="s">
        <v>229</v>
      </c>
      <c r="J29" s="171" t="s">
        <v>449</v>
      </c>
      <c r="K29" s="172" t="s">
        <v>29</v>
      </c>
      <c r="L29" s="163">
        <f t="shared" si="17"/>
        <v>2</v>
      </c>
      <c r="M29" s="162" t="s">
        <v>46</v>
      </c>
      <c r="N29" s="163">
        <f t="shared" si="18"/>
        <v>5</v>
      </c>
      <c r="O29" s="166">
        <f t="shared" si="19"/>
        <v>10</v>
      </c>
      <c r="P29" s="183" t="str">
        <f t="shared" si="20"/>
        <v>ALTA</v>
      </c>
      <c r="Q29" s="146" t="s">
        <v>450</v>
      </c>
      <c r="R29" s="163" t="str">
        <f>+'Anexo 2 - Controles (Corrup).'!E240</f>
        <v>Moderado</v>
      </c>
      <c r="S29" s="162" t="s">
        <v>155</v>
      </c>
      <c r="T29" s="163" t="str">
        <f t="shared" si="34"/>
        <v>Moderado</v>
      </c>
      <c r="U29" s="163">
        <f t="shared" si="35"/>
        <v>50</v>
      </c>
      <c r="V29" s="164" t="str">
        <f t="shared" si="21"/>
        <v>Si</v>
      </c>
      <c r="W29" s="141">
        <v>1</v>
      </c>
      <c r="X29" s="163">
        <f t="shared" si="36"/>
        <v>50</v>
      </c>
      <c r="Y29" s="163" t="str">
        <f t="shared" si="22"/>
        <v>Moderado</v>
      </c>
      <c r="Z29" s="162" t="s">
        <v>163</v>
      </c>
      <c r="AA29" s="163">
        <f t="shared" si="23"/>
        <v>1</v>
      </c>
      <c r="AB29" s="162" t="s">
        <v>163</v>
      </c>
      <c r="AC29" s="166">
        <f t="shared" si="24"/>
        <v>1</v>
      </c>
      <c r="AD29" s="167">
        <f t="shared" si="25"/>
        <v>1</v>
      </c>
      <c r="AE29" s="168" t="str">
        <f t="shared" si="26"/>
        <v>Rara vez</v>
      </c>
      <c r="AF29" s="168">
        <f t="shared" si="27"/>
        <v>4</v>
      </c>
      <c r="AG29" s="168" t="str">
        <f t="shared" si="28"/>
        <v>Mayor</v>
      </c>
      <c r="AH29" s="164">
        <f t="shared" si="29"/>
        <v>4</v>
      </c>
      <c r="AI29" s="183" t="str">
        <f t="shared" si="30"/>
        <v>MODERADA</v>
      </c>
      <c r="AJ29" s="165" t="str">
        <f t="shared" si="31"/>
        <v>Reducir el Riesgo.</v>
      </c>
      <c r="AK29" s="169" t="s">
        <v>451</v>
      </c>
      <c r="AL29" s="170" t="s">
        <v>452</v>
      </c>
      <c r="AM29" s="170" t="s">
        <v>249</v>
      </c>
      <c r="AN29" s="170" t="s">
        <v>415</v>
      </c>
      <c r="AO29" s="171" t="s">
        <v>453</v>
      </c>
    </row>
    <row r="30" spans="1:42" ht="48" customHeight="1" x14ac:dyDescent="0.2">
      <c r="A30" s="169" t="s">
        <v>38</v>
      </c>
      <c r="B30" s="170" t="s">
        <v>53</v>
      </c>
      <c r="C30" s="233" t="s">
        <v>208</v>
      </c>
      <c r="D30" s="162" t="s">
        <v>27</v>
      </c>
      <c r="E30" s="162" t="s">
        <v>218</v>
      </c>
      <c r="F30" s="233" t="s">
        <v>322</v>
      </c>
      <c r="G30" s="233" t="s">
        <v>323</v>
      </c>
      <c r="H30" s="162" t="s">
        <v>27</v>
      </c>
      <c r="I30" s="233" t="s">
        <v>321</v>
      </c>
      <c r="J30" s="234" t="s">
        <v>230</v>
      </c>
      <c r="K30" s="220" t="s">
        <v>29</v>
      </c>
      <c r="L30" s="221">
        <f t="shared" si="17"/>
        <v>2</v>
      </c>
      <c r="M30" s="222" t="s">
        <v>41</v>
      </c>
      <c r="N30" s="221">
        <f t="shared" si="18"/>
        <v>4</v>
      </c>
      <c r="O30" s="223">
        <f t="shared" si="19"/>
        <v>8</v>
      </c>
      <c r="P30" s="224" t="str">
        <f t="shared" si="20"/>
        <v>ALTA</v>
      </c>
      <c r="Q30" s="146" t="s">
        <v>332</v>
      </c>
      <c r="R30" s="163" t="str">
        <f>+'Anexo 2 - Controles (Corrup).'!E258</f>
        <v>Fuerte</v>
      </c>
      <c r="S30" s="162" t="s">
        <v>155</v>
      </c>
      <c r="T30" s="163" t="str">
        <f t="shared" si="34"/>
        <v>Fuerte</v>
      </c>
      <c r="U30" s="163">
        <f t="shared" si="35"/>
        <v>100</v>
      </c>
      <c r="V30" s="164" t="str">
        <f t="shared" si="21"/>
        <v>No</v>
      </c>
      <c r="W30" s="143">
        <v>0.16600000000000001</v>
      </c>
      <c r="X30" s="221">
        <f>(U30*W30)+(U31*W31)+(U32*W32)+(U33*W33)+(U34*W34)+(U35*W35)</f>
        <v>100</v>
      </c>
      <c r="Y30" s="221" t="str">
        <f t="shared" si="22"/>
        <v>Fuerte</v>
      </c>
      <c r="Z30" s="222" t="s">
        <v>163</v>
      </c>
      <c r="AA30" s="221">
        <f t="shared" si="23"/>
        <v>2</v>
      </c>
      <c r="AB30" s="222" t="s">
        <v>164</v>
      </c>
      <c r="AC30" s="223">
        <f t="shared" si="24"/>
        <v>0</v>
      </c>
      <c r="AD30" s="230">
        <f t="shared" si="25"/>
        <v>1</v>
      </c>
      <c r="AE30" s="231" t="str">
        <f t="shared" si="26"/>
        <v>Rara vez</v>
      </c>
      <c r="AF30" s="231">
        <f t="shared" si="27"/>
        <v>4</v>
      </c>
      <c r="AG30" s="231" t="str">
        <f t="shared" si="28"/>
        <v>Mayor</v>
      </c>
      <c r="AH30" s="228">
        <f t="shared" si="29"/>
        <v>4</v>
      </c>
      <c r="AI30" s="224" t="str">
        <f t="shared" si="30"/>
        <v>MODERADA</v>
      </c>
      <c r="AJ30" s="229" t="str">
        <f t="shared" si="31"/>
        <v>Reducir el Riesgo.</v>
      </c>
      <c r="AK30" s="169" t="s">
        <v>327</v>
      </c>
      <c r="AL30" s="170" t="s">
        <v>584</v>
      </c>
      <c r="AM30" s="225" t="s">
        <v>457</v>
      </c>
      <c r="AN30" s="225" t="s">
        <v>521</v>
      </c>
      <c r="AO30" s="171" t="s">
        <v>590</v>
      </c>
    </row>
    <row r="31" spans="1:42" ht="48" customHeight="1" x14ac:dyDescent="0.2">
      <c r="A31" s="169" t="s">
        <v>38</v>
      </c>
      <c r="B31" s="170" t="s">
        <v>53</v>
      </c>
      <c r="C31" s="233"/>
      <c r="D31" s="162" t="s">
        <v>27</v>
      </c>
      <c r="E31" s="162" t="s">
        <v>218</v>
      </c>
      <c r="F31" s="233"/>
      <c r="G31" s="233"/>
      <c r="H31" s="162" t="s">
        <v>27</v>
      </c>
      <c r="I31" s="233"/>
      <c r="J31" s="234"/>
      <c r="K31" s="220"/>
      <c r="L31" s="221"/>
      <c r="M31" s="222"/>
      <c r="N31" s="221"/>
      <c r="O31" s="223"/>
      <c r="P31" s="224"/>
      <c r="Q31" s="146" t="s">
        <v>331</v>
      </c>
      <c r="R31" s="163" t="str">
        <f>+'Anexo 2 - Controles (Corrup).'!K258</f>
        <v>Fuerte</v>
      </c>
      <c r="S31" s="162" t="s">
        <v>155</v>
      </c>
      <c r="T31" s="163" t="str">
        <f t="shared" ref="T31" si="37">IF(OR(R31="",S31=""),"",IF(AND(R31="Fuerte",S31="Fuerte"),"Fuerte",IF(OR(R31="Débil",S31="Débil"),"Débil","Moderado")))</f>
        <v>Fuerte</v>
      </c>
      <c r="U31" s="163">
        <f t="shared" ref="U31" si="38">IF(T31="","",IF(T31="Fuerte",100,IF(T31="Moderado",50,0)))</f>
        <v>100</v>
      </c>
      <c r="V31" s="164" t="str">
        <f t="shared" ref="V31" si="39">IF(OR(R31="",S31=""),"",(IF(AND(R31="Fuerte",S31="Fuerte"),"No","Si")))</f>
        <v>No</v>
      </c>
      <c r="W31" s="143">
        <v>0.16600000000000001</v>
      </c>
      <c r="X31" s="221"/>
      <c r="Y31" s="221"/>
      <c r="Z31" s="222"/>
      <c r="AA31" s="221"/>
      <c r="AB31" s="222"/>
      <c r="AC31" s="223"/>
      <c r="AD31" s="230"/>
      <c r="AE31" s="231"/>
      <c r="AF31" s="231"/>
      <c r="AG31" s="231"/>
      <c r="AH31" s="228"/>
      <c r="AI31" s="224"/>
      <c r="AJ31" s="229"/>
      <c r="AK31" s="169" t="s">
        <v>579</v>
      </c>
      <c r="AL31" s="170" t="s">
        <v>585</v>
      </c>
      <c r="AM31" s="227"/>
      <c r="AN31" s="227"/>
      <c r="AO31" s="171" t="s">
        <v>591</v>
      </c>
    </row>
    <row r="32" spans="1:42" ht="126" customHeight="1" x14ac:dyDescent="0.2">
      <c r="A32" s="169" t="s">
        <v>38</v>
      </c>
      <c r="B32" s="170" t="s">
        <v>53</v>
      </c>
      <c r="C32" s="233"/>
      <c r="D32" s="162" t="s">
        <v>27</v>
      </c>
      <c r="E32" s="162" t="s">
        <v>218</v>
      </c>
      <c r="F32" s="233"/>
      <c r="G32" s="233"/>
      <c r="H32" s="162" t="s">
        <v>27</v>
      </c>
      <c r="I32" s="233"/>
      <c r="J32" s="234"/>
      <c r="K32" s="220"/>
      <c r="L32" s="221"/>
      <c r="M32" s="222"/>
      <c r="N32" s="221"/>
      <c r="O32" s="223"/>
      <c r="P32" s="224"/>
      <c r="Q32" s="146" t="s">
        <v>333</v>
      </c>
      <c r="R32" s="163" t="str">
        <f>+'Anexo 2 - Controles (Corrup).'!S258</f>
        <v>Fuerte</v>
      </c>
      <c r="S32" s="162" t="s">
        <v>155</v>
      </c>
      <c r="T32" s="163" t="str">
        <f t="shared" si="34"/>
        <v>Fuerte</v>
      </c>
      <c r="U32" s="163">
        <f t="shared" si="35"/>
        <v>100</v>
      </c>
      <c r="V32" s="164" t="str">
        <f t="shared" si="21"/>
        <v>No</v>
      </c>
      <c r="W32" s="143">
        <v>0.16600000000000001</v>
      </c>
      <c r="X32" s="221"/>
      <c r="Y32" s="221"/>
      <c r="Z32" s="222"/>
      <c r="AA32" s="221"/>
      <c r="AB32" s="222"/>
      <c r="AC32" s="223"/>
      <c r="AD32" s="230"/>
      <c r="AE32" s="231"/>
      <c r="AF32" s="231"/>
      <c r="AG32" s="231"/>
      <c r="AH32" s="228"/>
      <c r="AI32" s="224"/>
      <c r="AJ32" s="229"/>
      <c r="AK32" s="169" t="s">
        <v>580</v>
      </c>
      <c r="AL32" s="170" t="s">
        <v>586</v>
      </c>
      <c r="AM32" s="227"/>
      <c r="AN32" s="227"/>
      <c r="AO32" s="171" t="s">
        <v>592</v>
      </c>
    </row>
    <row r="33" spans="1:41" ht="63.75" customHeight="1" x14ac:dyDescent="0.2">
      <c r="A33" s="169" t="s">
        <v>38</v>
      </c>
      <c r="B33" s="170" t="s">
        <v>53</v>
      </c>
      <c r="C33" s="233"/>
      <c r="D33" s="162" t="s">
        <v>27</v>
      </c>
      <c r="E33" s="162" t="s">
        <v>218</v>
      </c>
      <c r="F33" s="233"/>
      <c r="G33" s="233"/>
      <c r="H33" s="162" t="s">
        <v>27</v>
      </c>
      <c r="I33" s="233"/>
      <c r="J33" s="234"/>
      <c r="K33" s="220"/>
      <c r="L33" s="221"/>
      <c r="M33" s="222"/>
      <c r="N33" s="221"/>
      <c r="O33" s="223"/>
      <c r="P33" s="224"/>
      <c r="Q33" s="146" t="s">
        <v>334</v>
      </c>
      <c r="R33" s="163" t="str">
        <f>+'Anexo 2 - Controles (Corrup).'!AA258</f>
        <v>Fuerte</v>
      </c>
      <c r="S33" s="162" t="s">
        <v>155</v>
      </c>
      <c r="T33" s="163" t="str">
        <f t="shared" si="34"/>
        <v>Fuerte</v>
      </c>
      <c r="U33" s="163">
        <f t="shared" si="35"/>
        <v>100</v>
      </c>
      <c r="V33" s="164" t="str">
        <f t="shared" si="21"/>
        <v>No</v>
      </c>
      <c r="W33" s="143">
        <v>0.16600000000000001</v>
      </c>
      <c r="X33" s="221"/>
      <c r="Y33" s="221"/>
      <c r="Z33" s="222"/>
      <c r="AA33" s="221"/>
      <c r="AB33" s="222"/>
      <c r="AC33" s="223"/>
      <c r="AD33" s="230"/>
      <c r="AE33" s="231"/>
      <c r="AF33" s="231"/>
      <c r="AG33" s="231"/>
      <c r="AH33" s="228"/>
      <c r="AI33" s="224"/>
      <c r="AJ33" s="229"/>
      <c r="AK33" s="169" t="s">
        <v>581</v>
      </c>
      <c r="AL33" s="170" t="s">
        <v>587</v>
      </c>
      <c r="AM33" s="227"/>
      <c r="AN33" s="227"/>
      <c r="AO33" s="171" t="s">
        <v>593</v>
      </c>
    </row>
    <row r="34" spans="1:41" ht="51.75" customHeight="1" x14ac:dyDescent="0.2">
      <c r="A34" s="169" t="s">
        <v>38</v>
      </c>
      <c r="B34" s="170" t="s">
        <v>53</v>
      </c>
      <c r="C34" s="233"/>
      <c r="D34" s="162" t="s">
        <v>27</v>
      </c>
      <c r="E34" s="162" t="s">
        <v>218</v>
      </c>
      <c r="F34" s="233"/>
      <c r="G34" s="233"/>
      <c r="H34" s="162" t="s">
        <v>27</v>
      </c>
      <c r="I34" s="233"/>
      <c r="J34" s="234"/>
      <c r="K34" s="220"/>
      <c r="L34" s="221"/>
      <c r="M34" s="222"/>
      <c r="N34" s="221"/>
      <c r="O34" s="223"/>
      <c r="P34" s="224"/>
      <c r="Q34" s="146" t="s">
        <v>324</v>
      </c>
      <c r="R34" s="163" t="str">
        <f>+'Anexo 2 - Controles (Corrup).'!AI258</f>
        <v>Fuerte</v>
      </c>
      <c r="S34" s="162" t="s">
        <v>155</v>
      </c>
      <c r="T34" s="163" t="str">
        <f t="shared" ref="T34:T35" si="40">IF(OR(R34="",S34=""),"",IF(AND(R34="Fuerte",S34="Fuerte"),"Fuerte",IF(OR(R34="Débil",S34="Débil"),"Débil","Moderado")))</f>
        <v>Fuerte</v>
      </c>
      <c r="U34" s="163">
        <f t="shared" ref="U34:U35" si="41">IF(T34="","",IF(T34="Fuerte",100,IF(T34="Moderado",50,0)))</f>
        <v>100</v>
      </c>
      <c r="V34" s="164" t="str">
        <f t="shared" ref="V34:V35" si="42">IF(OR(R34="",S34=""),"",(IF(AND(R34="Fuerte",S34="Fuerte"),"No","Si")))</f>
        <v>No</v>
      </c>
      <c r="W34" s="143">
        <v>0.16600000000000001</v>
      </c>
      <c r="X34" s="221"/>
      <c r="Y34" s="221"/>
      <c r="Z34" s="222"/>
      <c r="AA34" s="221"/>
      <c r="AB34" s="222"/>
      <c r="AC34" s="223"/>
      <c r="AD34" s="230"/>
      <c r="AE34" s="231"/>
      <c r="AF34" s="231"/>
      <c r="AG34" s="231"/>
      <c r="AH34" s="228"/>
      <c r="AI34" s="224"/>
      <c r="AJ34" s="229"/>
      <c r="AK34" s="169" t="s">
        <v>582</v>
      </c>
      <c r="AL34" s="170" t="s">
        <v>588</v>
      </c>
      <c r="AM34" s="227"/>
      <c r="AN34" s="227"/>
      <c r="AO34" s="171" t="s">
        <v>594</v>
      </c>
    </row>
    <row r="35" spans="1:41" ht="63.75" customHeight="1" x14ac:dyDescent="0.2">
      <c r="A35" s="169" t="s">
        <v>38</v>
      </c>
      <c r="B35" s="170" t="s">
        <v>53</v>
      </c>
      <c r="C35" s="233"/>
      <c r="D35" s="162" t="s">
        <v>27</v>
      </c>
      <c r="E35" s="162" t="s">
        <v>218</v>
      </c>
      <c r="F35" s="233"/>
      <c r="G35" s="233"/>
      <c r="H35" s="162" t="s">
        <v>27</v>
      </c>
      <c r="I35" s="233"/>
      <c r="J35" s="234"/>
      <c r="K35" s="220"/>
      <c r="L35" s="221"/>
      <c r="M35" s="222"/>
      <c r="N35" s="221"/>
      <c r="O35" s="223"/>
      <c r="P35" s="224"/>
      <c r="Q35" s="146" t="s">
        <v>335</v>
      </c>
      <c r="R35" s="163" t="str">
        <f>+'Anexo 2 - Controles (Corrup).'!AQ258</f>
        <v>Fuerte</v>
      </c>
      <c r="S35" s="162" t="s">
        <v>155</v>
      </c>
      <c r="T35" s="163" t="str">
        <f t="shared" si="40"/>
        <v>Fuerte</v>
      </c>
      <c r="U35" s="163">
        <f t="shared" si="41"/>
        <v>100</v>
      </c>
      <c r="V35" s="164" t="str">
        <f t="shared" si="42"/>
        <v>No</v>
      </c>
      <c r="W35" s="143">
        <v>0.17</v>
      </c>
      <c r="X35" s="221"/>
      <c r="Y35" s="221"/>
      <c r="Z35" s="222"/>
      <c r="AA35" s="221"/>
      <c r="AB35" s="222"/>
      <c r="AC35" s="223"/>
      <c r="AD35" s="230"/>
      <c r="AE35" s="231"/>
      <c r="AF35" s="231"/>
      <c r="AG35" s="231"/>
      <c r="AH35" s="228"/>
      <c r="AI35" s="224"/>
      <c r="AJ35" s="229"/>
      <c r="AK35" s="169" t="s">
        <v>583</v>
      </c>
      <c r="AL35" s="170" t="s">
        <v>589</v>
      </c>
      <c r="AM35" s="226"/>
      <c r="AN35" s="226"/>
      <c r="AO35" s="171" t="s">
        <v>595</v>
      </c>
    </row>
    <row r="36" spans="1:41" s="157" customFormat="1" ht="11.25" customHeight="1" thickBot="1" x14ac:dyDescent="0.25">
      <c r="A36" s="139"/>
      <c r="B36" s="148"/>
      <c r="C36" s="148"/>
      <c r="D36" s="149"/>
      <c r="E36" s="149"/>
      <c r="F36" s="148"/>
      <c r="G36" s="148"/>
      <c r="H36" s="149"/>
      <c r="I36" s="148"/>
      <c r="J36" s="147"/>
      <c r="K36" s="153"/>
      <c r="L36" s="154" t="str">
        <f t="shared" si="17"/>
        <v/>
      </c>
      <c r="M36" s="149"/>
      <c r="N36" s="154" t="str">
        <f t="shared" si="18"/>
        <v/>
      </c>
      <c r="O36" s="150" t="str">
        <f t="shared" si="19"/>
        <v/>
      </c>
      <c r="P36" s="184" t="str">
        <f t="shared" si="20"/>
        <v/>
      </c>
      <c r="Q36" s="200"/>
      <c r="R36" s="154"/>
      <c r="S36" s="149"/>
      <c r="T36" s="154" t="str">
        <f t="shared" si="34"/>
        <v/>
      </c>
      <c r="U36" s="154" t="str">
        <f t="shared" si="35"/>
        <v/>
      </c>
      <c r="V36" s="140" t="str">
        <f t="shared" si="21"/>
        <v/>
      </c>
      <c r="W36" s="158"/>
      <c r="X36" s="154" t="str">
        <f t="shared" si="36"/>
        <v/>
      </c>
      <c r="Y36" s="154" t="str">
        <f t="shared" si="22"/>
        <v/>
      </c>
      <c r="Z36" s="149"/>
      <c r="AA36" s="154" t="str">
        <f t="shared" si="23"/>
        <v/>
      </c>
      <c r="AB36" s="149"/>
      <c r="AC36" s="150" t="str">
        <f t="shared" si="24"/>
        <v/>
      </c>
      <c r="AD36" s="151" t="str">
        <f t="shared" si="25"/>
        <v/>
      </c>
      <c r="AE36" s="152" t="str">
        <f t="shared" si="26"/>
        <v/>
      </c>
      <c r="AF36" s="152" t="str">
        <f t="shared" si="27"/>
        <v/>
      </c>
      <c r="AG36" s="152" t="str">
        <f t="shared" si="28"/>
        <v/>
      </c>
      <c r="AH36" s="140" t="str">
        <f t="shared" si="29"/>
        <v/>
      </c>
      <c r="AI36" s="184" t="str">
        <f t="shared" si="30"/>
        <v/>
      </c>
      <c r="AJ36" s="203" t="str">
        <f t="shared" si="31"/>
        <v/>
      </c>
      <c r="AK36" s="139"/>
      <c r="AL36" s="148"/>
      <c r="AM36" s="148"/>
      <c r="AN36" s="148"/>
      <c r="AO36" s="147"/>
    </row>
  </sheetData>
  <autoFilter ref="A8:AP36" xr:uid="{00000000-0009-0000-0000-000002000000}"/>
  <mergeCells count="197">
    <mergeCell ref="C22:C23"/>
    <mergeCell ref="C19:C21"/>
    <mergeCell ref="F19:F21"/>
    <mergeCell ref="G19:G21"/>
    <mergeCell ref="C11:C13"/>
    <mergeCell ref="C14:C15"/>
    <mergeCell ref="F14:F15"/>
    <mergeCell ref="G14:G15"/>
    <mergeCell ref="I14:I15"/>
    <mergeCell ref="J14:J15"/>
    <mergeCell ref="K14:K15"/>
    <mergeCell ref="F11:F13"/>
    <mergeCell ref="G11:G13"/>
    <mergeCell ref="I11:I13"/>
    <mergeCell ref="J11:J13"/>
    <mergeCell ref="K11:K13"/>
    <mergeCell ref="AE14:AE15"/>
    <mergeCell ref="AF14:AF15"/>
    <mergeCell ref="AG14:AG15"/>
    <mergeCell ref="AH14:AH15"/>
    <mergeCell ref="AI14:AI15"/>
    <mergeCell ref="AJ14:AJ15"/>
    <mergeCell ref="AE11:AE13"/>
    <mergeCell ref="AF11:AF13"/>
    <mergeCell ref="AG11:AG13"/>
    <mergeCell ref="AH11:AH13"/>
    <mergeCell ref="AI11:AI13"/>
    <mergeCell ref="AJ11:AJ13"/>
    <mergeCell ref="L14:L15"/>
    <mergeCell ref="M14:M15"/>
    <mergeCell ref="N14:N15"/>
    <mergeCell ref="O14:O15"/>
    <mergeCell ref="P14:P15"/>
    <mergeCell ref="X14:X15"/>
    <mergeCell ref="Y14:Y15"/>
    <mergeCell ref="Z14:Z15"/>
    <mergeCell ref="AA14:AA15"/>
    <mergeCell ref="AB14:AB15"/>
    <mergeCell ref="AC14:AC15"/>
    <mergeCell ref="AD14:AD15"/>
    <mergeCell ref="O11:O13"/>
    <mergeCell ref="P11:P13"/>
    <mergeCell ref="X11:X13"/>
    <mergeCell ref="Y11:Y13"/>
    <mergeCell ref="Z11:Z13"/>
    <mergeCell ref="AA11:AA13"/>
    <mergeCell ref="AB11:AB13"/>
    <mergeCell ref="AC11:AC13"/>
    <mergeCell ref="AD11:AD13"/>
    <mergeCell ref="L11:L13"/>
    <mergeCell ref="M11:M13"/>
    <mergeCell ref="N11:N13"/>
    <mergeCell ref="AM7:AM8"/>
    <mergeCell ref="AN7:AN8"/>
    <mergeCell ref="AL7:AL8"/>
    <mergeCell ref="AJ7:AJ8"/>
    <mergeCell ref="AO1:AO4"/>
    <mergeCell ref="AM1:AN1"/>
    <mergeCell ref="AM2:AN2"/>
    <mergeCell ref="AM3:AN3"/>
    <mergeCell ref="AM4:AN4"/>
    <mergeCell ref="V1:V4"/>
    <mergeCell ref="W6:AJ6"/>
    <mergeCell ref="Y7:Y8"/>
    <mergeCell ref="R7:R8"/>
    <mergeCell ref="Z1:AL4"/>
    <mergeCell ref="Q7:Q8"/>
    <mergeCell ref="T7:T8"/>
    <mergeCell ref="Q1:U1"/>
    <mergeCell ref="Q6:V6"/>
    <mergeCell ref="V7:V8"/>
    <mergeCell ref="S7:S8"/>
    <mergeCell ref="U7:U8"/>
    <mergeCell ref="A1:A4"/>
    <mergeCell ref="A7:E7"/>
    <mergeCell ref="F7:F8"/>
    <mergeCell ref="G7:G8"/>
    <mergeCell ref="J7:J8"/>
    <mergeCell ref="H7:H8"/>
    <mergeCell ref="A6:J6"/>
    <mergeCell ref="I7:I8"/>
    <mergeCell ref="B1:P4"/>
    <mergeCell ref="M7:M8"/>
    <mergeCell ref="O7:O8"/>
    <mergeCell ref="K6:P6"/>
    <mergeCell ref="P7:P8"/>
    <mergeCell ref="L7:L8"/>
    <mergeCell ref="N7:N8"/>
    <mergeCell ref="K7:K8"/>
    <mergeCell ref="Q2:U2"/>
    <mergeCell ref="Q3:U3"/>
    <mergeCell ref="Q4:U4"/>
    <mergeCell ref="AK6:AO6"/>
    <mergeCell ref="AI7:AI8"/>
    <mergeCell ref="AK7:AK8"/>
    <mergeCell ref="AO7:AO8"/>
    <mergeCell ref="AJ22:AJ23"/>
    <mergeCell ref="AE22:AE23"/>
    <mergeCell ref="AF22:AF23"/>
    <mergeCell ref="AG22:AG23"/>
    <mergeCell ref="AH22:AH23"/>
    <mergeCell ref="AI22:AI23"/>
    <mergeCell ref="W1:Y4"/>
    <mergeCell ref="X22:X23"/>
    <mergeCell ref="Y22:Y23"/>
    <mergeCell ref="AD22:AD23"/>
    <mergeCell ref="W7:W8"/>
    <mergeCell ref="X7:X8"/>
    <mergeCell ref="X19:X21"/>
    <mergeCell ref="Y19:Y21"/>
    <mergeCell ref="AD19:AD21"/>
    <mergeCell ref="AD7:AH7"/>
    <mergeCell ref="Z7:Z8"/>
    <mergeCell ref="AB7:AB8"/>
    <mergeCell ref="AC7:AC8"/>
    <mergeCell ref="AA7:AA8"/>
    <mergeCell ref="AH19:AH21"/>
    <mergeCell ref="P22:P23"/>
    <mergeCell ref="AE19:AE21"/>
    <mergeCell ref="X24:X25"/>
    <mergeCell ref="Y24:Y25"/>
    <mergeCell ref="I30:I35"/>
    <mergeCell ref="J30:J35"/>
    <mergeCell ref="X30:X35"/>
    <mergeCell ref="Y30:Y35"/>
    <mergeCell ref="K24:K25"/>
    <mergeCell ref="L24:L25"/>
    <mergeCell ref="M24:M25"/>
    <mergeCell ref="N24:N25"/>
    <mergeCell ref="O24:O25"/>
    <mergeCell ref="P24:P25"/>
    <mergeCell ref="M30:M35"/>
    <mergeCell ref="N30:N35"/>
    <mergeCell ref="O30:O35"/>
    <mergeCell ref="P30:P35"/>
    <mergeCell ref="J24:J25"/>
    <mergeCell ref="I24:I25"/>
    <mergeCell ref="I19:I21"/>
    <mergeCell ref="J19:J21"/>
    <mergeCell ref="K22:K23"/>
    <mergeCell ref="L22:L23"/>
    <mergeCell ref="M22:M23"/>
    <mergeCell ref="N22:N23"/>
    <mergeCell ref="G22:G23"/>
    <mergeCell ref="I22:I23"/>
    <mergeCell ref="J22:J23"/>
    <mergeCell ref="K19:K21"/>
    <mergeCell ref="L19:L21"/>
    <mergeCell ref="M19:M21"/>
    <mergeCell ref="N19:N21"/>
    <mergeCell ref="AJ19:AJ21"/>
    <mergeCell ref="AF19:AF21"/>
    <mergeCell ref="AG19:AG21"/>
    <mergeCell ref="AI30:AI35"/>
    <mergeCell ref="AJ30:AJ35"/>
    <mergeCell ref="C30:C35"/>
    <mergeCell ref="AD30:AD35"/>
    <mergeCell ref="AE30:AE35"/>
    <mergeCell ref="AF30:AF35"/>
    <mergeCell ref="AG30:AG35"/>
    <mergeCell ref="AH30:AH35"/>
    <mergeCell ref="F30:F35"/>
    <mergeCell ref="G30:G35"/>
    <mergeCell ref="K30:K35"/>
    <mergeCell ref="L30:L35"/>
    <mergeCell ref="F24:F25"/>
    <mergeCell ref="G24:G25"/>
    <mergeCell ref="AI19:AI21"/>
    <mergeCell ref="P19:P21"/>
    <mergeCell ref="F22:F23"/>
    <mergeCell ref="O19:O21"/>
    <mergeCell ref="O22:O23"/>
    <mergeCell ref="AB30:AB35"/>
    <mergeCell ref="AC30:AC35"/>
    <mergeCell ref="Z19:Z21"/>
    <mergeCell ref="AA19:AA21"/>
    <mergeCell ref="AB19:AB21"/>
    <mergeCell ref="AC19:AC21"/>
    <mergeCell ref="Z22:Z23"/>
    <mergeCell ref="AA22:AA23"/>
    <mergeCell ref="AB22:AB23"/>
    <mergeCell ref="AC22:AC23"/>
    <mergeCell ref="Z24:Z25"/>
    <mergeCell ref="AA24:AA25"/>
    <mergeCell ref="AB24:AB25"/>
    <mergeCell ref="AC24:AC25"/>
    <mergeCell ref="Z30:Z35"/>
    <mergeCell ref="AA30:AA35"/>
    <mergeCell ref="AM30:AM35"/>
    <mergeCell ref="AN30:AN35"/>
    <mergeCell ref="AD24:AD25"/>
    <mergeCell ref="AE24:AE25"/>
    <mergeCell ref="AF24:AF25"/>
    <mergeCell ref="AG24:AG25"/>
    <mergeCell ref="AH24:AH25"/>
    <mergeCell ref="AI24:AI25"/>
    <mergeCell ref="AJ24:AJ25"/>
  </mergeCells>
  <conditionalFormatting sqref="P22">
    <cfRule type="containsText" dxfId="59" priority="799" operator="containsText" text="ALTA">
      <formula>NOT(ISERROR(SEARCH("ALTA",P22)))</formula>
    </cfRule>
    <cfRule type="containsText" dxfId="58" priority="800" operator="containsText" text="EXTREMA">
      <formula>NOT(ISERROR(SEARCH("EXTREMA",P22)))</formula>
    </cfRule>
    <cfRule type="containsText" dxfId="57" priority="801" operator="containsText" text="ALTA">
      <formula>NOT(ISERROR(SEARCH("ALTA",P22)))</formula>
    </cfRule>
    <cfRule type="containsText" dxfId="56" priority="802" operator="containsText" text="MODERADA">
      <formula>NOT(ISERROR(SEARCH("MODERADA",P22)))</formula>
    </cfRule>
    <cfRule type="containsText" dxfId="55" priority="803" operator="containsText" text="BAJA">
      <formula>NOT(ISERROR(SEARCH("BAJA",P22)))</formula>
    </cfRule>
    <cfRule type="colorScale" priority="804">
      <colorScale>
        <cfvo type="num" val="1"/>
        <cfvo type="num" val="2"/>
        <cfvo type="num" val="5"/>
        <color rgb="FFF8696B"/>
        <color rgb="FFFFEB84"/>
        <color rgb="FF63BE7B"/>
      </colorScale>
    </cfRule>
    <cfRule type="colorScale" priority="805">
      <colorScale>
        <cfvo type="min"/>
        <cfvo type="percentile" val="50"/>
        <cfvo type="max"/>
        <color rgb="FFF8696B"/>
        <color rgb="FFFFEB84"/>
        <color rgb="FF63BE7B"/>
      </colorScale>
    </cfRule>
  </conditionalFormatting>
  <conditionalFormatting sqref="P22">
    <cfRule type="containsText" dxfId="54" priority="806" operator="containsText" text="ALTA">
      <formula>NOT(ISERROR(SEARCH("ALTA",P22)))</formula>
    </cfRule>
    <cfRule type="containsText" dxfId="53" priority="807" operator="containsText" text="EXTREMA">
      <formula>NOT(ISERROR(SEARCH("EXTREMA",P22)))</formula>
    </cfRule>
    <cfRule type="containsText" dxfId="52" priority="808" operator="containsText" text="ALTA">
      <formula>NOT(ISERROR(SEARCH("ALTA",P22)))</formula>
    </cfRule>
    <cfRule type="containsText" dxfId="51" priority="809" operator="containsText" text="MODERADA">
      <formula>NOT(ISERROR(SEARCH("MODERADA",P22)))</formula>
    </cfRule>
    <cfRule type="containsText" dxfId="50" priority="810" operator="containsText" text="BAJA">
      <formula>NOT(ISERROR(SEARCH("BAJA",P22)))</formula>
    </cfRule>
    <cfRule type="colorScale" priority="811">
      <colorScale>
        <cfvo type="num" val="1"/>
        <cfvo type="num" val="2"/>
        <cfvo type="num" val="5"/>
        <color rgb="FFF8696B"/>
        <color rgb="FFFFEB84"/>
        <color rgb="FF63BE7B"/>
      </colorScale>
    </cfRule>
    <cfRule type="colorScale" priority="812">
      <colorScale>
        <cfvo type="min"/>
        <cfvo type="percentile" val="50"/>
        <cfvo type="max"/>
        <color rgb="FFF8696B"/>
        <color rgb="FFFFEB84"/>
        <color rgb="FF63BE7B"/>
      </colorScale>
    </cfRule>
  </conditionalFormatting>
  <conditionalFormatting sqref="AI22">
    <cfRule type="containsText" dxfId="49" priority="813" operator="containsText" text="ALTA">
      <formula>NOT(ISERROR(SEARCH("ALTA",AI22)))</formula>
    </cfRule>
    <cfRule type="containsText" dxfId="48" priority="814" operator="containsText" text="EXTREMA">
      <formula>NOT(ISERROR(SEARCH("EXTREMA",AI22)))</formula>
    </cfRule>
    <cfRule type="containsText" dxfId="47" priority="815" operator="containsText" text="ALTA">
      <formula>NOT(ISERROR(SEARCH("ALTA",AI22)))</formula>
    </cfRule>
    <cfRule type="containsText" dxfId="46" priority="816" operator="containsText" text="MODERADA">
      <formula>NOT(ISERROR(SEARCH("MODERADA",AI22)))</formula>
    </cfRule>
    <cfRule type="containsText" dxfId="45" priority="817" operator="containsText" text="BAJA">
      <formula>NOT(ISERROR(SEARCH("BAJA",AI22)))</formula>
    </cfRule>
    <cfRule type="colorScale" priority="818">
      <colorScale>
        <cfvo type="num" val="1"/>
        <cfvo type="num" val="2"/>
        <cfvo type="num" val="5"/>
        <color rgb="FFF8696B"/>
        <color rgb="FFFFEB84"/>
        <color rgb="FF63BE7B"/>
      </colorScale>
    </cfRule>
    <cfRule type="colorScale" priority="819">
      <colorScale>
        <cfvo type="min"/>
        <cfvo type="percentile" val="50"/>
        <cfvo type="max"/>
        <color rgb="FFF8696B"/>
        <color rgb="FFFFEB84"/>
        <color rgb="FF63BE7B"/>
      </colorScale>
    </cfRule>
  </conditionalFormatting>
  <conditionalFormatting sqref="AI22">
    <cfRule type="containsText" dxfId="44" priority="820" operator="containsText" text="ALTA">
      <formula>NOT(ISERROR(SEARCH("ALTA",AI22)))</formula>
    </cfRule>
    <cfRule type="containsText" dxfId="43" priority="821" operator="containsText" text="EXTREMA">
      <formula>NOT(ISERROR(SEARCH("EXTREMA",AI22)))</formula>
    </cfRule>
    <cfRule type="containsText" dxfId="42" priority="822" operator="containsText" text="ALTA">
      <formula>NOT(ISERROR(SEARCH("ALTA",AI22)))</formula>
    </cfRule>
    <cfRule type="containsText" dxfId="41" priority="823" operator="containsText" text="MODERADA">
      <formula>NOT(ISERROR(SEARCH("MODERADA",AI22)))</formula>
    </cfRule>
    <cfRule type="containsText" dxfId="40" priority="824" operator="containsText" text="BAJA">
      <formula>NOT(ISERROR(SEARCH("BAJA",AI22)))</formula>
    </cfRule>
    <cfRule type="colorScale" priority="825">
      <colorScale>
        <cfvo type="num" val="1"/>
        <cfvo type="num" val="2"/>
        <cfvo type="num" val="5"/>
        <color rgb="FFF8696B"/>
        <color rgb="FFFFEB84"/>
        <color rgb="FF63BE7B"/>
      </colorScale>
    </cfRule>
    <cfRule type="colorScale" priority="826">
      <colorScale>
        <cfvo type="min"/>
        <cfvo type="percentile" val="50"/>
        <cfvo type="max"/>
        <color rgb="FFF8696B"/>
        <color rgb="FFFFEB84"/>
        <color rgb="FF63BE7B"/>
      </colorScale>
    </cfRule>
  </conditionalFormatting>
  <conditionalFormatting sqref="P14">
    <cfRule type="containsText" dxfId="39" priority="771" operator="containsText" text="ALTA">
      <formula>NOT(ISERROR(SEARCH("ALTA",P14)))</formula>
    </cfRule>
    <cfRule type="containsText" dxfId="38" priority="772" operator="containsText" text="EXTREMA">
      <formula>NOT(ISERROR(SEARCH("EXTREMA",P14)))</formula>
    </cfRule>
    <cfRule type="containsText" dxfId="37" priority="773" operator="containsText" text="ALTA">
      <formula>NOT(ISERROR(SEARCH("ALTA",P14)))</formula>
    </cfRule>
    <cfRule type="containsText" dxfId="36" priority="774" operator="containsText" text="MODERADA">
      <formula>NOT(ISERROR(SEARCH("MODERADA",P14)))</formula>
    </cfRule>
    <cfRule type="containsText" dxfId="35" priority="775" operator="containsText" text="BAJA">
      <formula>NOT(ISERROR(SEARCH("BAJA",P14)))</formula>
    </cfRule>
    <cfRule type="colorScale" priority="776">
      <colorScale>
        <cfvo type="num" val="1"/>
        <cfvo type="num" val="2"/>
        <cfvo type="num" val="5"/>
        <color rgb="FFF8696B"/>
        <color rgb="FFFFEB84"/>
        <color rgb="FF63BE7B"/>
      </colorScale>
    </cfRule>
    <cfRule type="colorScale" priority="777">
      <colorScale>
        <cfvo type="min"/>
        <cfvo type="percentile" val="50"/>
        <cfvo type="max"/>
        <color rgb="FFF8696B"/>
        <color rgb="FFFFEB84"/>
        <color rgb="FF63BE7B"/>
      </colorScale>
    </cfRule>
  </conditionalFormatting>
  <conditionalFormatting sqref="P14">
    <cfRule type="containsText" dxfId="34" priority="778" operator="containsText" text="ALTA">
      <formula>NOT(ISERROR(SEARCH("ALTA",P14)))</formula>
    </cfRule>
    <cfRule type="containsText" dxfId="33" priority="779" operator="containsText" text="EXTREMA">
      <formula>NOT(ISERROR(SEARCH("EXTREMA",P14)))</formula>
    </cfRule>
    <cfRule type="containsText" dxfId="32" priority="780" operator="containsText" text="ALTA">
      <formula>NOT(ISERROR(SEARCH("ALTA",P14)))</formula>
    </cfRule>
    <cfRule type="containsText" dxfId="31" priority="781" operator="containsText" text="MODERADA">
      <formula>NOT(ISERROR(SEARCH("MODERADA",P14)))</formula>
    </cfRule>
    <cfRule type="containsText" dxfId="30" priority="782" operator="containsText" text="BAJA">
      <formula>NOT(ISERROR(SEARCH("BAJA",P14)))</formula>
    </cfRule>
    <cfRule type="colorScale" priority="783">
      <colorScale>
        <cfvo type="num" val="1"/>
        <cfvo type="num" val="2"/>
        <cfvo type="num" val="5"/>
        <color rgb="FFF8696B"/>
        <color rgb="FFFFEB84"/>
        <color rgb="FF63BE7B"/>
      </colorScale>
    </cfRule>
    <cfRule type="colorScale" priority="784">
      <colorScale>
        <cfvo type="min"/>
        <cfvo type="percentile" val="50"/>
        <cfvo type="max"/>
        <color rgb="FFF8696B"/>
        <color rgb="FFFFEB84"/>
        <color rgb="FF63BE7B"/>
      </colorScale>
    </cfRule>
  </conditionalFormatting>
  <conditionalFormatting sqref="AI14">
    <cfRule type="containsText" dxfId="29" priority="785" operator="containsText" text="ALTA">
      <formula>NOT(ISERROR(SEARCH("ALTA",AI14)))</formula>
    </cfRule>
    <cfRule type="containsText" dxfId="28" priority="786" operator="containsText" text="EXTREMA">
      <formula>NOT(ISERROR(SEARCH("EXTREMA",AI14)))</formula>
    </cfRule>
    <cfRule type="containsText" dxfId="27" priority="787" operator="containsText" text="ALTA">
      <formula>NOT(ISERROR(SEARCH("ALTA",AI14)))</formula>
    </cfRule>
    <cfRule type="containsText" dxfId="26" priority="788" operator="containsText" text="MODERADA">
      <formula>NOT(ISERROR(SEARCH("MODERADA",AI14)))</formula>
    </cfRule>
    <cfRule type="containsText" dxfId="25" priority="789" operator="containsText" text="BAJA">
      <formula>NOT(ISERROR(SEARCH("BAJA",AI14)))</formula>
    </cfRule>
    <cfRule type="colorScale" priority="790">
      <colorScale>
        <cfvo type="num" val="1"/>
        <cfvo type="num" val="2"/>
        <cfvo type="num" val="5"/>
        <color rgb="FFF8696B"/>
        <color rgb="FFFFEB84"/>
        <color rgb="FF63BE7B"/>
      </colorScale>
    </cfRule>
    <cfRule type="colorScale" priority="791">
      <colorScale>
        <cfvo type="min"/>
        <cfvo type="percentile" val="50"/>
        <cfvo type="max"/>
        <color rgb="FFF8696B"/>
        <color rgb="FFFFEB84"/>
        <color rgb="FF63BE7B"/>
      </colorScale>
    </cfRule>
  </conditionalFormatting>
  <conditionalFormatting sqref="AI14">
    <cfRule type="containsText" dxfId="24" priority="792" operator="containsText" text="ALTA">
      <formula>NOT(ISERROR(SEARCH("ALTA",AI14)))</formula>
    </cfRule>
    <cfRule type="containsText" dxfId="23" priority="793" operator="containsText" text="EXTREMA">
      <formula>NOT(ISERROR(SEARCH("EXTREMA",AI14)))</formula>
    </cfRule>
    <cfRule type="containsText" dxfId="22" priority="794" operator="containsText" text="ALTA">
      <formula>NOT(ISERROR(SEARCH("ALTA",AI14)))</formula>
    </cfRule>
    <cfRule type="containsText" dxfId="21" priority="795" operator="containsText" text="MODERADA">
      <formula>NOT(ISERROR(SEARCH("MODERADA",AI14)))</formula>
    </cfRule>
    <cfRule type="containsText" dxfId="20" priority="796" operator="containsText" text="BAJA">
      <formula>NOT(ISERROR(SEARCH("BAJA",AI14)))</formula>
    </cfRule>
    <cfRule type="colorScale" priority="797">
      <colorScale>
        <cfvo type="num" val="1"/>
        <cfvo type="num" val="2"/>
        <cfvo type="num" val="5"/>
        <color rgb="FFF8696B"/>
        <color rgb="FFFFEB84"/>
        <color rgb="FF63BE7B"/>
      </colorScale>
    </cfRule>
    <cfRule type="colorScale" priority="798">
      <colorScale>
        <cfvo type="min"/>
        <cfvo type="percentile" val="50"/>
        <cfvo type="max"/>
        <color rgb="FFF8696B"/>
        <color rgb="FFFFEB84"/>
        <color rgb="FF63BE7B"/>
      </colorScale>
    </cfRule>
  </conditionalFormatting>
  <conditionalFormatting sqref="P36 P24 P16:P19 P9:P11 P26:P30">
    <cfRule type="containsText" dxfId="19" priority="904" operator="containsText" text="ALTA">
      <formula>NOT(ISERROR(SEARCH("ALTA",P9)))</formula>
    </cfRule>
    <cfRule type="containsText" dxfId="18" priority="905" operator="containsText" text="EXTREMA">
      <formula>NOT(ISERROR(SEARCH("EXTREMA",P9)))</formula>
    </cfRule>
    <cfRule type="containsText" dxfId="17" priority="906" operator="containsText" text="ALTA">
      <formula>NOT(ISERROR(SEARCH("ALTA",P9)))</formula>
    </cfRule>
    <cfRule type="containsText" dxfId="16" priority="907" operator="containsText" text="MODERADA">
      <formula>NOT(ISERROR(SEARCH("MODERADA",P9)))</formula>
    </cfRule>
    <cfRule type="containsText" dxfId="15" priority="908" operator="containsText" text="BAJA">
      <formula>NOT(ISERROR(SEARCH("BAJA",P9)))</formula>
    </cfRule>
    <cfRule type="colorScale" priority="909">
      <colorScale>
        <cfvo type="num" val="1"/>
        <cfvo type="num" val="2"/>
        <cfvo type="num" val="5"/>
        <color rgb="FFF8696B"/>
        <color rgb="FFFFEB84"/>
        <color rgb="FF63BE7B"/>
      </colorScale>
    </cfRule>
    <cfRule type="colorScale" priority="910">
      <colorScale>
        <cfvo type="min"/>
        <cfvo type="percentile" val="50"/>
        <cfvo type="max"/>
        <color rgb="FFF8696B"/>
        <color rgb="FFFFEB84"/>
        <color rgb="FF63BE7B"/>
      </colorScale>
    </cfRule>
  </conditionalFormatting>
  <conditionalFormatting sqref="P36 P24 P16:P19 P9:P11 P26:P30">
    <cfRule type="containsText" dxfId="14" priority="932" operator="containsText" text="ALTA">
      <formula>NOT(ISERROR(SEARCH("ALTA",P9)))</formula>
    </cfRule>
    <cfRule type="containsText" dxfId="13" priority="933" operator="containsText" text="EXTREMA">
      <formula>NOT(ISERROR(SEARCH("EXTREMA",P9)))</formula>
    </cfRule>
    <cfRule type="containsText" dxfId="12" priority="934" operator="containsText" text="ALTA">
      <formula>NOT(ISERROR(SEARCH("ALTA",P9)))</formula>
    </cfRule>
    <cfRule type="containsText" dxfId="11" priority="935" operator="containsText" text="MODERADA">
      <formula>NOT(ISERROR(SEARCH("MODERADA",P9)))</formula>
    </cfRule>
    <cfRule type="containsText" dxfId="10" priority="936" operator="containsText" text="BAJA">
      <formula>NOT(ISERROR(SEARCH("BAJA",P9)))</formula>
    </cfRule>
    <cfRule type="colorScale" priority="937">
      <colorScale>
        <cfvo type="num" val="1"/>
        <cfvo type="num" val="2"/>
        <cfvo type="num" val="5"/>
        <color rgb="FFF8696B"/>
        <color rgb="FFFFEB84"/>
        <color rgb="FF63BE7B"/>
      </colorScale>
    </cfRule>
    <cfRule type="colorScale" priority="938">
      <colorScale>
        <cfvo type="min"/>
        <cfvo type="percentile" val="50"/>
        <cfvo type="max"/>
        <color rgb="FFF8696B"/>
        <color rgb="FFFFEB84"/>
        <color rgb="FF63BE7B"/>
      </colorScale>
    </cfRule>
  </conditionalFormatting>
  <conditionalFormatting sqref="AI36 AI24 AI16:AI19 AI9:AI11 AI26:AI30">
    <cfRule type="containsText" dxfId="9" priority="960" operator="containsText" text="ALTA">
      <formula>NOT(ISERROR(SEARCH("ALTA",AI9)))</formula>
    </cfRule>
    <cfRule type="containsText" dxfId="8" priority="961" operator="containsText" text="EXTREMA">
      <formula>NOT(ISERROR(SEARCH("EXTREMA",AI9)))</formula>
    </cfRule>
    <cfRule type="containsText" dxfId="7" priority="962" operator="containsText" text="ALTA">
      <formula>NOT(ISERROR(SEARCH("ALTA",AI9)))</formula>
    </cfRule>
    <cfRule type="containsText" dxfId="6" priority="963" operator="containsText" text="MODERADA">
      <formula>NOT(ISERROR(SEARCH("MODERADA",AI9)))</formula>
    </cfRule>
    <cfRule type="containsText" dxfId="5" priority="964" operator="containsText" text="BAJA">
      <formula>NOT(ISERROR(SEARCH("BAJA",AI9)))</formula>
    </cfRule>
    <cfRule type="colorScale" priority="965">
      <colorScale>
        <cfvo type="num" val="1"/>
        <cfvo type="num" val="2"/>
        <cfvo type="num" val="5"/>
        <color rgb="FFF8696B"/>
        <color rgb="FFFFEB84"/>
        <color rgb="FF63BE7B"/>
      </colorScale>
    </cfRule>
    <cfRule type="colorScale" priority="966">
      <colorScale>
        <cfvo type="min"/>
        <cfvo type="percentile" val="50"/>
        <cfvo type="max"/>
        <color rgb="FFF8696B"/>
        <color rgb="FFFFEB84"/>
        <color rgb="FF63BE7B"/>
      </colorScale>
    </cfRule>
  </conditionalFormatting>
  <conditionalFormatting sqref="AI36 AI24 AI16:AI19 AI9:AI11 AI26:AI30">
    <cfRule type="containsText" dxfId="4" priority="988" operator="containsText" text="ALTA">
      <formula>NOT(ISERROR(SEARCH("ALTA",AI9)))</formula>
    </cfRule>
    <cfRule type="containsText" dxfId="3" priority="989" operator="containsText" text="EXTREMA">
      <formula>NOT(ISERROR(SEARCH("EXTREMA",AI9)))</formula>
    </cfRule>
    <cfRule type="containsText" dxfId="2" priority="990" operator="containsText" text="ALTA">
      <formula>NOT(ISERROR(SEARCH("ALTA",AI9)))</formula>
    </cfRule>
    <cfRule type="containsText" dxfId="1" priority="991" operator="containsText" text="MODERADA">
      <formula>NOT(ISERROR(SEARCH("MODERADA",AI9)))</formula>
    </cfRule>
    <cfRule type="containsText" dxfId="0" priority="992" operator="containsText" text="BAJA">
      <formula>NOT(ISERROR(SEARCH("BAJA",AI9)))</formula>
    </cfRule>
    <cfRule type="colorScale" priority="993">
      <colorScale>
        <cfvo type="num" val="1"/>
        <cfvo type="num" val="2"/>
        <cfvo type="num" val="5"/>
        <color rgb="FFF8696B"/>
        <color rgb="FFFFEB84"/>
        <color rgb="FF63BE7B"/>
      </colorScale>
    </cfRule>
    <cfRule type="colorScale" priority="994">
      <colorScale>
        <cfvo type="min"/>
        <cfvo type="percentile" val="50"/>
        <cfvo type="max"/>
        <color rgb="FFF8696B"/>
        <color rgb="FFFFEB84"/>
        <color rgb="FF63BE7B"/>
      </colorScale>
    </cfRule>
  </conditionalFormatting>
  <dataValidations count="10">
    <dataValidation type="list" allowBlank="1" showInputMessage="1" showErrorMessage="1" sqref="H26:H36 H9:H23" xr:uid="{00000000-0002-0000-0200-000003000000}">
      <formula1>Tipo_Impacto</formula1>
    </dataValidation>
    <dataValidation type="list" allowBlank="1" showInputMessage="1" showErrorMessage="1" sqref="K36 K22 K24 K14 K26:K30 K16:K19 K9:K11" xr:uid="{00000000-0002-0000-0200-000004000000}">
      <formula1>Frecuencia</formula1>
    </dataValidation>
    <dataValidation type="list" allowBlank="1" showInputMessage="1" showErrorMessage="1" sqref="M36 M22 M24 M14 M26:M30 M16:M19 M9:M11" xr:uid="{00000000-0002-0000-0200-000005000000}">
      <formula1>Impacto</formula1>
    </dataValidation>
    <dataValidation type="list" allowBlank="1" showInputMessage="1" showErrorMessage="1" sqref="Z36 Z14 Z22 Z24 Z26:Z30 Z16:Z19 Z9:Z11" xr:uid="{00000000-0002-0000-0200-000007000000}">
      <formula1>P_8</formula1>
    </dataValidation>
    <dataValidation type="list" allowBlank="1" showInputMessage="1" showErrorMessage="1" sqref="AB36 AB14 AB22 AB24 AB26:AB30 AB16:AB19 AB9:AB11" xr:uid="{00000000-0002-0000-0200-000008000000}">
      <formula1>P_9</formula1>
    </dataValidation>
    <dataValidation type="list" allowBlank="1" showErrorMessage="1" sqref="H24:H25" xr:uid="{9F9D4275-9E12-43A2-833D-76F4FEC25A8A}">
      <formula1>Tipo_Impacto</formula1>
    </dataValidation>
    <dataValidation type="list" allowBlank="1" showInputMessage="1" showErrorMessage="1" sqref="A9:A36" xr:uid="{00000000-0002-0000-0200-000000000000}">
      <formula1>Macroprocesos</formula1>
    </dataValidation>
    <dataValidation type="list" allowBlank="1" showInputMessage="1" showErrorMessage="1" sqref="B9:B36" xr:uid="{00000000-0002-0000-0200-000001000000}">
      <formula1>Procesos</formula1>
    </dataValidation>
    <dataValidation type="list" allowBlank="1" showInputMessage="1" showErrorMessage="1" sqref="D9:D36" xr:uid="{00000000-0002-0000-0200-000002000000}">
      <formula1>Tipología</formula1>
    </dataValidation>
    <dataValidation type="list" allowBlank="1" showInputMessage="1" showErrorMessage="1" sqref="S9:S36" xr:uid="{00000000-0002-0000-0200-000006000000}">
      <formula1>Ejecución</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zoomScale="85" zoomScaleNormal="85" workbookViewId="0">
      <pane xSplit="2" ySplit="7" topLeftCell="C8" activePane="bottomRight" state="frozen"/>
      <selection sqref="A1:A4"/>
      <selection pane="topRight" sqref="A1:A4"/>
      <selection pane="bottomLeft" sqref="A1:A4"/>
      <selection pane="bottomRight"/>
    </sheetView>
  </sheetViews>
  <sheetFormatPr baseColWidth="10" defaultRowHeight="15" x14ac:dyDescent="0.25"/>
  <cols>
    <col min="1" max="1" width="6.5703125" customWidth="1"/>
    <col min="2" max="2" width="63" customWidth="1"/>
    <col min="3" max="12" width="15.5703125" customWidth="1"/>
    <col min="13" max="13" width="16.140625" customWidth="1"/>
    <col min="14" max="17" width="15.5703125" customWidth="1"/>
  </cols>
  <sheetData>
    <row r="1" spans="1:17" ht="15.75" thickBot="1" x14ac:dyDescent="0.3"/>
    <row r="2" spans="1:17" ht="55.5" customHeight="1" thickBot="1" x14ac:dyDescent="0.3">
      <c r="A2" s="343" t="s">
        <v>182</v>
      </c>
      <c r="B2" s="344"/>
      <c r="C2" s="344"/>
      <c r="D2" s="344"/>
      <c r="E2" s="344"/>
      <c r="F2" s="344"/>
      <c r="G2" s="344"/>
      <c r="H2" s="344"/>
      <c r="I2" s="344"/>
      <c r="J2" s="344"/>
      <c r="K2" s="344"/>
      <c r="L2" s="344"/>
      <c r="M2" s="344"/>
      <c r="N2" s="344"/>
      <c r="O2" s="344"/>
      <c r="P2" s="344"/>
      <c r="Q2" s="345"/>
    </row>
    <row r="3" spans="1:17" ht="15.75" thickBot="1" x14ac:dyDescent="0.3"/>
    <row r="4" spans="1:17" x14ac:dyDescent="0.25">
      <c r="B4" s="133" t="s">
        <v>151</v>
      </c>
      <c r="C4" s="74">
        <f>COUNTIF(C8:C26,"SI")</f>
        <v>9</v>
      </c>
      <c r="D4" s="75">
        <f>COUNTIF(D8:D26,"SI")</f>
        <v>7</v>
      </c>
      <c r="E4" s="75">
        <f t="shared" ref="E4:Q4" si="0">COUNTIF(E8:E26,"SI")</f>
        <v>7</v>
      </c>
      <c r="F4" s="75">
        <f t="shared" si="0"/>
        <v>8</v>
      </c>
      <c r="G4" s="75">
        <f t="shared" si="0"/>
        <v>11</v>
      </c>
      <c r="H4" s="75">
        <f t="shared" si="0"/>
        <v>10</v>
      </c>
      <c r="I4" s="75">
        <f t="shared" si="0"/>
        <v>10</v>
      </c>
      <c r="J4" s="75">
        <f t="shared" si="0"/>
        <v>11</v>
      </c>
      <c r="K4" s="75">
        <f t="shared" si="0"/>
        <v>10</v>
      </c>
      <c r="L4" s="75">
        <f t="shared" si="0"/>
        <v>11</v>
      </c>
      <c r="M4" s="75">
        <f t="shared" si="0"/>
        <v>16</v>
      </c>
      <c r="N4" s="75">
        <f t="shared" si="0"/>
        <v>11</v>
      </c>
      <c r="O4" s="75">
        <f t="shared" si="0"/>
        <v>12</v>
      </c>
      <c r="P4" s="75">
        <f t="shared" si="0"/>
        <v>12</v>
      </c>
      <c r="Q4" s="57">
        <f t="shared" si="0"/>
        <v>10</v>
      </c>
    </row>
    <row r="5" spans="1:17" ht="15.75" thickBot="1" x14ac:dyDescent="0.3">
      <c r="B5" s="134" t="s">
        <v>14</v>
      </c>
      <c r="C5" s="76" t="str">
        <f>IF(C4=0,"-",IF(C4&lt;=5,"Moderado",IF(C4&lt;=11,"Mayor",IF(C4&lt;=19,"Catastrófico"))))</f>
        <v>Mayor</v>
      </c>
      <c r="D5" s="77" t="str">
        <f>IF(D4=0,"-",IF(D4&lt;=5,"Moderado",IF(D4&lt;=11,"Mayor",IF(D4&lt;=19,"Catastrófico"))))</f>
        <v>Mayor</v>
      </c>
      <c r="E5" s="77" t="str">
        <f t="shared" ref="E5:Q5" si="1">IF(E4=0,"-",IF(E4&lt;=5,"Moderado",IF(E4&lt;=11,"Mayor",IF(E4&lt;=19,"Catastrófico"))))</f>
        <v>Mayor</v>
      </c>
      <c r="F5" s="77" t="str">
        <f t="shared" si="1"/>
        <v>Mayor</v>
      </c>
      <c r="G5" s="77" t="str">
        <f t="shared" si="1"/>
        <v>Mayor</v>
      </c>
      <c r="H5" s="77" t="str">
        <f t="shared" si="1"/>
        <v>Mayor</v>
      </c>
      <c r="I5" s="77" t="str">
        <f t="shared" si="1"/>
        <v>Mayor</v>
      </c>
      <c r="J5" s="77" t="str">
        <f t="shared" si="1"/>
        <v>Mayor</v>
      </c>
      <c r="K5" s="77" t="str">
        <f t="shared" si="1"/>
        <v>Mayor</v>
      </c>
      <c r="L5" s="77" t="str">
        <f t="shared" si="1"/>
        <v>Mayor</v>
      </c>
      <c r="M5" s="77" t="str">
        <f t="shared" si="1"/>
        <v>Catastrófico</v>
      </c>
      <c r="N5" s="77" t="str">
        <f t="shared" si="1"/>
        <v>Mayor</v>
      </c>
      <c r="O5" s="77" t="str">
        <f t="shared" si="1"/>
        <v>Catastrófico</v>
      </c>
      <c r="P5" s="77" t="str">
        <f t="shared" si="1"/>
        <v>Catastrófico</v>
      </c>
      <c r="Q5" s="58" t="str">
        <f t="shared" si="1"/>
        <v>Mayor</v>
      </c>
    </row>
    <row r="6" spans="1:17" ht="15.75" thickBot="1" x14ac:dyDescent="0.3">
      <c r="C6" s="56"/>
      <c r="D6" s="56"/>
    </row>
    <row r="7" spans="1:17" ht="22.5" customHeight="1" thickBot="1" x14ac:dyDescent="0.3">
      <c r="A7" s="131"/>
      <c r="B7" s="132"/>
      <c r="C7" s="78" t="s">
        <v>209</v>
      </c>
      <c r="D7" s="79" t="s">
        <v>403</v>
      </c>
      <c r="E7" s="79" t="s">
        <v>210</v>
      </c>
      <c r="F7" s="79" t="s">
        <v>211</v>
      </c>
      <c r="G7" s="79" t="s">
        <v>212</v>
      </c>
      <c r="H7" s="79" t="s">
        <v>213</v>
      </c>
      <c r="I7" s="79" t="s">
        <v>214</v>
      </c>
      <c r="J7" s="79" t="s">
        <v>328</v>
      </c>
      <c r="K7" s="79" t="s">
        <v>329</v>
      </c>
      <c r="L7" s="79" t="s">
        <v>330</v>
      </c>
      <c r="M7" s="79" t="s">
        <v>448</v>
      </c>
      <c r="N7" s="79" t="s">
        <v>215</v>
      </c>
      <c r="O7" s="79" t="s">
        <v>216</v>
      </c>
      <c r="P7" s="79" t="s">
        <v>217</v>
      </c>
      <c r="Q7" s="80" t="s">
        <v>218</v>
      </c>
    </row>
    <row r="8" spans="1:17" x14ac:dyDescent="0.25">
      <c r="A8" s="53">
        <v>1</v>
      </c>
      <c r="B8" s="135" t="s">
        <v>133</v>
      </c>
      <c r="C8" s="112" t="s">
        <v>23</v>
      </c>
      <c r="D8" s="72" t="s">
        <v>23</v>
      </c>
      <c r="E8" s="115" t="s">
        <v>23</v>
      </c>
      <c r="F8" s="115" t="s">
        <v>23</v>
      </c>
      <c r="G8" s="115" t="s">
        <v>23</v>
      </c>
      <c r="H8" s="115" t="s">
        <v>23</v>
      </c>
      <c r="I8" s="72" t="s">
        <v>23</v>
      </c>
      <c r="J8" s="115" t="s">
        <v>23</v>
      </c>
      <c r="K8" s="115" t="s">
        <v>23</v>
      </c>
      <c r="L8" s="138" t="s">
        <v>23</v>
      </c>
      <c r="M8" s="69" t="s">
        <v>23</v>
      </c>
      <c r="N8" s="69" t="s">
        <v>23</v>
      </c>
      <c r="O8" s="69" t="s">
        <v>23</v>
      </c>
      <c r="P8" s="115" t="s">
        <v>23</v>
      </c>
      <c r="Q8" s="119" t="s">
        <v>23</v>
      </c>
    </row>
    <row r="9" spans="1:17" x14ac:dyDescent="0.25">
      <c r="A9" s="54">
        <v>2</v>
      </c>
      <c r="B9" s="136" t="s">
        <v>134</v>
      </c>
      <c r="C9" s="113" t="s">
        <v>23</v>
      </c>
      <c r="D9" s="71" t="s">
        <v>30</v>
      </c>
      <c r="E9" s="116" t="s">
        <v>23</v>
      </c>
      <c r="F9" s="116" t="s">
        <v>23</v>
      </c>
      <c r="G9" s="116" t="s">
        <v>23</v>
      </c>
      <c r="H9" s="116" t="s">
        <v>23</v>
      </c>
      <c r="I9" s="71" t="s">
        <v>23</v>
      </c>
      <c r="J9" s="116" t="s">
        <v>23</v>
      </c>
      <c r="K9" s="116" t="s">
        <v>23</v>
      </c>
      <c r="L9" s="129" t="s">
        <v>23</v>
      </c>
      <c r="M9" s="70" t="s">
        <v>23</v>
      </c>
      <c r="N9" s="70" t="s">
        <v>23</v>
      </c>
      <c r="O9" s="70" t="s">
        <v>23</v>
      </c>
      <c r="P9" s="116" t="s">
        <v>23</v>
      </c>
      <c r="Q9" s="120" t="s">
        <v>23</v>
      </c>
    </row>
    <row r="10" spans="1:17" x14ac:dyDescent="0.25">
      <c r="A10" s="54">
        <v>3</v>
      </c>
      <c r="B10" s="136" t="s">
        <v>135</v>
      </c>
      <c r="C10" s="113" t="s">
        <v>30</v>
      </c>
      <c r="D10" s="71" t="s">
        <v>23</v>
      </c>
      <c r="E10" s="116" t="s">
        <v>30</v>
      </c>
      <c r="F10" s="116" t="s">
        <v>23</v>
      </c>
      <c r="G10" s="116" t="s">
        <v>23</v>
      </c>
      <c r="H10" s="116" t="s">
        <v>237</v>
      </c>
      <c r="I10" s="71" t="s">
        <v>237</v>
      </c>
      <c r="J10" s="116" t="s">
        <v>23</v>
      </c>
      <c r="K10" s="116" t="s">
        <v>23</v>
      </c>
      <c r="L10" s="129" t="s">
        <v>30</v>
      </c>
      <c r="M10" s="70" t="s">
        <v>23</v>
      </c>
      <c r="N10" s="70" t="s">
        <v>23</v>
      </c>
      <c r="O10" s="70" t="s">
        <v>23</v>
      </c>
      <c r="P10" s="116" t="s">
        <v>23</v>
      </c>
      <c r="Q10" s="120" t="s">
        <v>30</v>
      </c>
    </row>
    <row r="11" spans="1:17" ht="25.5" x14ac:dyDescent="0.25">
      <c r="A11" s="54">
        <v>4</v>
      </c>
      <c r="B11" s="136" t="s">
        <v>136</v>
      </c>
      <c r="C11" s="113" t="s">
        <v>30</v>
      </c>
      <c r="D11" s="71" t="s">
        <v>30</v>
      </c>
      <c r="E11" s="116" t="s">
        <v>30</v>
      </c>
      <c r="F11" s="116" t="s">
        <v>30</v>
      </c>
      <c r="G11" s="116" t="s">
        <v>23</v>
      </c>
      <c r="H11" s="116" t="s">
        <v>30</v>
      </c>
      <c r="I11" s="71" t="s">
        <v>30</v>
      </c>
      <c r="J11" s="116" t="s">
        <v>30</v>
      </c>
      <c r="K11" s="116" t="s">
        <v>30</v>
      </c>
      <c r="L11" s="129" t="s">
        <v>30</v>
      </c>
      <c r="M11" s="70" t="s">
        <v>30</v>
      </c>
      <c r="N11" s="70" t="s">
        <v>30</v>
      </c>
      <c r="O11" s="70" t="s">
        <v>30</v>
      </c>
      <c r="P11" s="116" t="s">
        <v>30</v>
      </c>
      <c r="Q11" s="120" t="s">
        <v>30</v>
      </c>
    </row>
    <row r="12" spans="1:17" x14ac:dyDescent="0.25">
      <c r="A12" s="54">
        <v>5</v>
      </c>
      <c r="B12" s="136" t="s">
        <v>137</v>
      </c>
      <c r="C12" s="113" t="s">
        <v>23</v>
      </c>
      <c r="D12" s="71" t="s">
        <v>23</v>
      </c>
      <c r="E12" s="116" t="s">
        <v>23</v>
      </c>
      <c r="F12" s="116" t="s">
        <v>23</v>
      </c>
      <c r="G12" s="116" t="s">
        <v>23</v>
      </c>
      <c r="H12" s="116" t="s">
        <v>23</v>
      </c>
      <c r="I12" s="71" t="s">
        <v>23</v>
      </c>
      <c r="J12" s="116" t="s">
        <v>30</v>
      </c>
      <c r="K12" s="116" t="s">
        <v>23</v>
      </c>
      <c r="L12" s="129" t="s">
        <v>23</v>
      </c>
      <c r="M12" s="70" t="s">
        <v>23</v>
      </c>
      <c r="N12" s="70" t="s">
        <v>23</v>
      </c>
      <c r="O12" s="70" t="s">
        <v>23</v>
      </c>
      <c r="P12" s="116" t="s">
        <v>23</v>
      </c>
      <c r="Q12" s="120" t="s">
        <v>23</v>
      </c>
    </row>
    <row r="13" spans="1:17" x14ac:dyDescent="0.25">
      <c r="A13" s="54">
        <v>6</v>
      </c>
      <c r="B13" s="136" t="s">
        <v>138</v>
      </c>
      <c r="C13" s="113" t="s">
        <v>30</v>
      </c>
      <c r="D13" s="71" t="s">
        <v>30</v>
      </c>
      <c r="E13" s="116" t="s">
        <v>30</v>
      </c>
      <c r="F13" s="116" t="s">
        <v>23</v>
      </c>
      <c r="G13" s="116" t="s">
        <v>23</v>
      </c>
      <c r="H13" s="116" t="s">
        <v>23</v>
      </c>
      <c r="I13" s="71" t="s">
        <v>23</v>
      </c>
      <c r="J13" s="116" t="s">
        <v>23</v>
      </c>
      <c r="K13" s="116" t="s">
        <v>23</v>
      </c>
      <c r="L13" s="129" t="s">
        <v>23</v>
      </c>
      <c r="M13" s="70" t="s">
        <v>23</v>
      </c>
      <c r="N13" s="70" t="s">
        <v>23</v>
      </c>
      <c r="O13" s="70" t="s">
        <v>23</v>
      </c>
      <c r="P13" s="116" t="s">
        <v>23</v>
      </c>
      <c r="Q13" s="120" t="s">
        <v>23</v>
      </c>
    </row>
    <row r="14" spans="1:17" x14ac:dyDescent="0.25">
      <c r="A14" s="54">
        <v>7</v>
      </c>
      <c r="B14" s="136" t="s">
        <v>139</v>
      </c>
      <c r="C14" s="113" t="s">
        <v>30</v>
      </c>
      <c r="D14" s="71" t="s">
        <v>30</v>
      </c>
      <c r="E14" s="116" t="s">
        <v>23</v>
      </c>
      <c r="F14" s="116" t="s">
        <v>30</v>
      </c>
      <c r="G14" s="116" t="s">
        <v>23</v>
      </c>
      <c r="H14" s="116" t="s">
        <v>23</v>
      </c>
      <c r="I14" s="71" t="s">
        <v>23</v>
      </c>
      <c r="J14" s="116" t="s">
        <v>23</v>
      </c>
      <c r="K14" s="116" t="s">
        <v>30</v>
      </c>
      <c r="L14" s="129" t="s">
        <v>23</v>
      </c>
      <c r="M14" s="70" t="s">
        <v>23</v>
      </c>
      <c r="N14" s="70" t="s">
        <v>23</v>
      </c>
      <c r="O14" s="70" t="s">
        <v>23</v>
      </c>
      <c r="P14" s="116" t="s">
        <v>23</v>
      </c>
      <c r="Q14" s="120" t="s">
        <v>23</v>
      </c>
    </row>
    <row r="15" spans="1:17" ht="26.25" customHeight="1" x14ac:dyDescent="0.25">
      <c r="A15" s="54">
        <v>8</v>
      </c>
      <c r="B15" s="136" t="s">
        <v>152</v>
      </c>
      <c r="C15" s="113" t="s">
        <v>30</v>
      </c>
      <c r="D15" s="71" t="s">
        <v>30</v>
      </c>
      <c r="E15" s="116" t="s">
        <v>30</v>
      </c>
      <c r="F15" s="116" t="s">
        <v>30</v>
      </c>
      <c r="G15" s="116" t="s">
        <v>30</v>
      </c>
      <c r="H15" s="116" t="s">
        <v>30</v>
      </c>
      <c r="I15" s="71" t="s">
        <v>30</v>
      </c>
      <c r="J15" s="116" t="s">
        <v>30</v>
      </c>
      <c r="K15" s="116" t="s">
        <v>30</v>
      </c>
      <c r="L15" s="129" t="s">
        <v>30</v>
      </c>
      <c r="M15" s="70" t="s">
        <v>23</v>
      </c>
      <c r="N15" s="70" t="s">
        <v>30</v>
      </c>
      <c r="O15" s="70" t="s">
        <v>30</v>
      </c>
      <c r="P15" s="116" t="s">
        <v>30</v>
      </c>
      <c r="Q15" s="120" t="s">
        <v>30</v>
      </c>
    </row>
    <row r="16" spans="1:17" x14ac:dyDescent="0.25">
      <c r="A16" s="54">
        <v>9</v>
      </c>
      <c r="B16" s="136" t="s">
        <v>140</v>
      </c>
      <c r="C16" s="113" t="s">
        <v>23</v>
      </c>
      <c r="D16" s="71" t="s">
        <v>30</v>
      </c>
      <c r="E16" s="116" t="s">
        <v>30</v>
      </c>
      <c r="F16" s="116" t="s">
        <v>30</v>
      </c>
      <c r="G16" s="116" t="s">
        <v>30</v>
      </c>
      <c r="H16" s="116" t="s">
        <v>30</v>
      </c>
      <c r="I16" s="71" t="s">
        <v>30</v>
      </c>
      <c r="J16" s="116" t="s">
        <v>23</v>
      </c>
      <c r="K16" s="116" t="s">
        <v>30</v>
      </c>
      <c r="L16" s="129" t="s">
        <v>23</v>
      </c>
      <c r="M16" s="70" t="s">
        <v>23</v>
      </c>
      <c r="N16" s="70" t="s">
        <v>30</v>
      </c>
      <c r="O16" s="70" t="s">
        <v>23</v>
      </c>
      <c r="P16" s="116" t="s">
        <v>23</v>
      </c>
      <c r="Q16" s="120" t="s">
        <v>30</v>
      </c>
    </row>
    <row r="17" spans="1:17" ht="25.5" x14ac:dyDescent="0.25">
      <c r="A17" s="54">
        <v>10</v>
      </c>
      <c r="B17" s="136" t="s">
        <v>141</v>
      </c>
      <c r="C17" s="113" t="s">
        <v>23</v>
      </c>
      <c r="D17" s="71" t="s">
        <v>23</v>
      </c>
      <c r="E17" s="116" t="s">
        <v>23</v>
      </c>
      <c r="F17" s="116" t="s">
        <v>23</v>
      </c>
      <c r="G17" s="116" t="s">
        <v>23</v>
      </c>
      <c r="H17" s="116" t="s">
        <v>23</v>
      </c>
      <c r="I17" s="71" t="s">
        <v>23</v>
      </c>
      <c r="J17" s="116" t="s">
        <v>23</v>
      </c>
      <c r="K17" s="116" t="s">
        <v>23</v>
      </c>
      <c r="L17" s="129" t="s">
        <v>23</v>
      </c>
      <c r="M17" s="70" t="s">
        <v>23</v>
      </c>
      <c r="N17" s="70" t="s">
        <v>23</v>
      </c>
      <c r="O17" s="70" t="s">
        <v>23</v>
      </c>
      <c r="P17" s="116" t="s">
        <v>23</v>
      </c>
      <c r="Q17" s="120" t="s">
        <v>23</v>
      </c>
    </row>
    <row r="18" spans="1:17" x14ac:dyDescent="0.25">
      <c r="A18" s="54">
        <v>11</v>
      </c>
      <c r="B18" s="136" t="s">
        <v>142</v>
      </c>
      <c r="C18" s="113" t="s">
        <v>23</v>
      </c>
      <c r="D18" s="71" t="s">
        <v>23</v>
      </c>
      <c r="E18" s="116" t="s">
        <v>23</v>
      </c>
      <c r="F18" s="116" t="s">
        <v>23</v>
      </c>
      <c r="G18" s="116" t="s">
        <v>30</v>
      </c>
      <c r="H18" s="116" t="s">
        <v>23</v>
      </c>
      <c r="I18" s="71" t="s">
        <v>23</v>
      </c>
      <c r="J18" s="116" t="s">
        <v>23</v>
      </c>
      <c r="K18" s="116" t="s">
        <v>23</v>
      </c>
      <c r="L18" s="129" t="s">
        <v>23</v>
      </c>
      <c r="M18" s="70" t="s">
        <v>23</v>
      </c>
      <c r="N18" s="70" t="s">
        <v>23</v>
      </c>
      <c r="O18" s="70" t="s">
        <v>23</v>
      </c>
      <c r="P18" s="116" t="s">
        <v>23</v>
      </c>
      <c r="Q18" s="120" t="s">
        <v>23</v>
      </c>
    </row>
    <row r="19" spans="1:17" x14ac:dyDescent="0.25">
      <c r="A19" s="54">
        <v>12</v>
      </c>
      <c r="B19" s="136" t="s">
        <v>143</v>
      </c>
      <c r="C19" s="113" t="s">
        <v>23</v>
      </c>
      <c r="D19" s="71" t="s">
        <v>23</v>
      </c>
      <c r="E19" s="116" t="s">
        <v>23</v>
      </c>
      <c r="F19" s="116" t="s">
        <v>23</v>
      </c>
      <c r="G19" s="116" t="s">
        <v>23</v>
      </c>
      <c r="H19" s="116" t="s">
        <v>23</v>
      </c>
      <c r="I19" s="71" t="s">
        <v>23</v>
      </c>
      <c r="J19" s="116" t="s">
        <v>23</v>
      </c>
      <c r="K19" s="116" t="s">
        <v>23</v>
      </c>
      <c r="L19" s="129" t="s">
        <v>23</v>
      </c>
      <c r="M19" s="70" t="s">
        <v>23</v>
      </c>
      <c r="N19" s="70" t="s">
        <v>23</v>
      </c>
      <c r="O19" s="70" t="s">
        <v>23</v>
      </c>
      <c r="P19" s="116" t="s">
        <v>23</v>
      </c>
      <c r="Q19" s="120" t="s">
        <v>23</v>
      </c>
    </row>
    <row r="20" spans="1:17" x14ac:dyDescent="0.25">
      <c r="A20" s="54">
        <v>13</v>
      </c>
      <c r="B20" s="136" t="s">
        <v>144</v>
      </c>
      <c r="C20" s="113" t="s">
        <v>23</v>
      </c>
      <c r="D20" s="71" t="s">
        <v>30</v>
      </c>
      <c r="E20" s="116" t="s">
        <v>30</v>
      </c>
      <c r="F20" s="116" t="s">
        <v>30</v>
      </c>
      <c r="G20" s="116" t="s">
        <v>23</v>
      </c>
      <c r="H20" s="116" t="s">
        <v>23</v>
      </c>
      <c r="I20" s="71" t="s">
        <v>23</v>
      </c>
      <c r="J20" s="116" t="s">
        <v>23</v>
      </c>
      <c r="K20" s="116" t="s">
        <v>23</v>
      </c>
      <c r="L20" s="129" t="s">
        <v>23</v>
      </c>
      <c r="M20" s="70" t="s">
        <v>23</v>
      </c>
      <c r="N20" s="70" t="s">
        <v>23</v>
      </c>
      <c r="O20" s="70" t="s">
        <v>23</v>
      </c>
      <c r="P20" s="116" t="s">
        <v>23</v>
      </c>
      <c r="Q20" s="120" t="s">
        <v>23</v>
      </c>
    </row>
    <row r="21" spans="1:17" x14ac:dyDescent="0.25">
      <c r="A21" s="54">
        <v>14</v>
      </c>
      <c r="B21" s="136" t="s">
        <v>145</v>
      </c>
      <c r="C21" s="113" t="s">
        <v>30</v>
      </c>
      <c r="D21" s="71" t="s">
        <v>23</v>
      </c>
      <c r="E21" s="116" t="s">
        <v>30</v>
      </c>
      <c r="F21" s="116" t="s">
        <v>30</v>
      </c>
      <c r="G21" s="116" t="s">
        <v>23</v>
      </c>
      <c r="H21" s="116" t="s">
        <v>23</v>
      </c>
      <c r="I21" s="71" t="s">
        <v>23</v>
      </c>
      <c r="J21" s="116" t="s">
        <v>23</v>
      </c>
      <c r="K21" s="116" t="s">
        <v>23</v>
      </c>
      <c r="L21" s="129" t="s">
        <v>23</v>
      </c>
      <c r="M21" s="70" t="s">
        <v>23</v>
      </c>
      <c r="N21" s="70" t="s">
        <v>23</v>
      </c>
      <c r="O21" s="70" t="s">
        <v>23</v>
      </c>
      <c r="P21" s="116" t="s">
        <v>23</v>
      </c>
      <c r="Q21" s="120" t="s">
        <v>23</v>
      </c>
    </row>
    <row r="22" spans="1:17" x14ac:dyDescent="0.25">
      <c r="A22" s="54">
        <v>15</v>
      </c>
      <c r="B22" s="136" t="s">
        <v>146</v>
      </c>
      <c r="C22" s="113" t="s">
        <v>23</v>
      </c>
      <c r="D22" s="71" t="s">
        <v>30</v>
      </c>
      <c r="E22" s="116" t="s">
        <v>30</v>
      </c>
      <c r="F22" s="116" t="s">
        <v>30</v>
      </c>
      <c r="G22" s="116" t="s">
        <v>30</v>
      </c>
      <c r="H22" s="116" t="s">
        <v>30</v>
      </c>
      <c r="I22" s="71" t="s">
        <v>30</v>
      </c>
      <c r="J22" s="116" t="s">
        <v>30</v>
      </c>
      <c r="K22" s="116" t="s">
        <v>30</v>
      </c>
      <c r="L22" s="129" t="s">
        <v>30</v>
      </c>
      <c r="M22" s="70" t="s">
        <v>23</v>
      </c>
      <c r="N22" s="70" t="s">
        <v>30</v>
      </c>
      <c r="O22" s="70" t="s">
        <v>30</v>
      </c>
      <c r="P22" s="116" t="s">
        <v>30</v>
      </c>
      <c r="Q22" s="120" t="s">
        <v>30</v>
      </c>
    </row>
    <row r="23" spans="1:17" x14ac:dyDescent="0.25">
      <c r="A23" s="54">
        <v>16</v>
      </c>
      <c r="B23" s="136" t="s">
        <v>147</v>
      </c>
      <c r="C23" s="113" t="s">
        <v>30</v>
      </c>
      <c r="D23" s="71" t="s">
        <v>30</v>
      </c>
      <c r="E23" s="116" t="s">
        <v>30</v>
      </c>
      <c r="F23" s="116" t="s">
        <v>30</v>
      </c>
      <c r="G23" s="116" t="s">
        <v>30</v>
      </c>
      <c r="H23" s="116" t="s">
        <v>30</v>
      </c>
      <c r="I23" s="71" t="s">
        <v>30</v>
      </c>
      <c r="J23" s="116" t="s">
        <v>30</v>
      </c>
      <c r="K23" s="116" t="s">
        <v>30</v>
      </c>
      <c r="L23" s="129" t="s">
        <v>30</v>
      </c>
      <c r="M23" s="70" t="s">
        <v>30</v>
      </c>
      <c r="N23" s="70" t="s">
        <v>30</v>
      </c>
      <c r="O23" s="70" t="s">
        <v>30</v>
      </c>
      <c r="P23" s="116" t="s">
        <v>30</v>
      </c>
      <c r="Q23" s="120" t="s">
        <v>30</v>
      </c>
    </row>
    <row r="24" spans="1:17" x14ac:dyDescent="0.25">
      <c r="A24" s="54">
        <v>17</v>
      </c>
      <c r="B24" s="136" t="s">
        <v>148</v>
      </c>
      <c r="C24" s="113" t="s">
        <v>30</v>
      </c>
      <c r="D24" s="71" t="s">
        <v>30</v>
      </c>
      <c r="E24" s="116" t="s">
        <v>30</v>
      </c>
      <c r="F24" s="116" t="s">
        <v>30</v>
      </c>
      <c r="G24" s="116" t="s">
        <v>30</v>
      </c>
      <c r="H24" s="116" t="s">
        <v>30</v>
      </c>
      <c r="I24" s="71" t="s">
        <v>30</v>
      </c>
      <c r="J24" s="116" t="s">
        <v>30</v>
      </c>
      <c r="K24" s="116" t="s">
        <v>30</v>
      </c>
      <c r="L24" s="129" t="s">
        <v>30</v>
      </c>
      <c r="M24" s="70" t="s">
        <v>23</v>
      </c>
      <c r="N24" s="70" t="s">
        <v>30</v>
      </c>
      <c r="O24" s="70" t="s">
        <v>30</v>
      </c>
      <c r="P24" s="116" t="s">
        <v>30</v>
      </c>
      <c r="Q24" s="120" t="s">
        <v>30</v>
      </c>
    </row>
    <row r="25" spans="1:17" x14ac:dyDescent="0.25">
      <c r="A25" s="54">
        <v>18</v>
      </c>
      <c r="B25" s="136" t="s">
        <v>149</v>
      </c>
      <c r="C25" s="113" t="s">
        <v>30</v>
      </c>
      <c r="D25" s="71" t="s">
        <v>30</v>
      </c>
      <c r="E25" s="116" t="s">
        <v>30</v>
      </c>
      <c r="F25" s="116" t="s">
        <v>30</v>
      </c>
      <c r="G25" s="116" t="s">
        <v>30</v>
      </c>
      <c r="H25" s="116" t="s">
        <v>30</v>
      </c>
      <c r="I25" s="71" t="s">
        <v>30</v>
      </c>
      <c r="J25" s="116" t="s">
        <v>30</v>
      </c>
      <c r="K25" s="116" t="s">
        <v>30</v>
      </c>
      <c r="L25" s="129" t="s">
        <v>30</v>
      </c>
      <c r="M25" s="70" t="s">
        <v>23</v>
      </c>
      <c r="N25" s="70" t="s">
        <v>30</v>
      </c>
      <c r="O25" s="70" t="s">
        <v>30</v>
      </c>
      <c r="P25" s="116" t="s">
        <v>30</v>
      </c>
      <c r="Q25" s="120" t="s">
        <v>30</v>
      </c>
    </row>
    <row r="26" spans="1:17" ht="15.75" thickBot="1" x14ac:dyDescent="0.3">
      <c r="A26" s="55">
        <v>19</v>
      </c>
      <c r="B26" s="137" t="s">
        <v>150</v>
      </c>
      <c r="C26" s="114" t="s">
        <v>30</v>
      </c>
      <c r="D26" s="117" t="s">
        <v>30</v>
      </c>
      <c r="E26" s="117" t="s">
        <v>30</v>
      </c>
      <c r="F26" s="117" t="s">
        <v>30</v>
      </c>
      <c r="G26" s="117" t="s">
        <v>30</v>
      </c>
      <c r="H26" s="117" t="s">
        <v>30</v>
      </c>
      <c r="I26" s="117" t="s">
        <v>30</v>
      </c>
      <c r="J26" s="117" t="s">
        <v>30</v>
      </c>
      <c r="K26" s="117" t="s">
        <v>30</v>
      </c>
      <c r="L26" s="130" t="s">
        <v>30</v>
      </c>
      <c r="M26" s="73" t="s">
        <v>30</v>
      </c>
      <c r="N26" s="73" t="s">
        <v>30</v>
      </c>
      <c r="O26" s="73" t="s">
        <v>30</v>
      </c>
      <c r="P26" s="117" t="s">
        <v>30</v>
      </c>
      <c r="Q26" s="121" t="s">
        <v>30</v>
      </c>
    </row>
  </sheetData>
  <mergeCells count="1">
    <mergeCell ref="A2:Q2"/>
  </mergeCells>
  <phoneticPr fontId="24" type="noConversion"/>
  <dataValidations count="2">
    <dataValidation type="list" allowBlank="1" showInputMessage="1" showErrorMessage="1" sqref="E8:E26 J8:K26 P8:Q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58"/>
  <sheetViews>
    <sheetView zoomScale="85" zoomScaleNormal="85" workbookViewId="0">
      <pane ySplit="2" topLeftCell="A3" activePane="bottomLeft" state="frozen"/>
      <selection sqref="A1:A4"/>
      <selection pane="bottomLeft" activeCell="A7" sqref="A7"/>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6" width="13.5703125" style="28" customWidth="1"/>
    <col min="27" max="28" width="17.7109375" style="28" customWidth="1"/>
    <col min="29" max="34" width="13.5703125" style="28" customWidth="1"/>
    <col min="35" max="36" width="17.7109375" style="28" customWidth="1"/>
    <col min="37" max="42" width="13.5703125" style="28" customWidth="1"/>
    <col min="43" max="44" width="17.7109375" style="28" customWidth="1"/>
    <col min="45" max="50" width="13.5703125" style="28" customWidth="1"/>
    <col min="51" max="16384" width="11.42578125" style="28"/>
  </cols>
  <sheetData>
    <row r="1" spans="1:12" ht="10.5" customHeight="1" thickBot="1" x14ac:dyDescent="0.25"/>
    <row r="2" spans="1:12" ht="54" customHeight="1" thickBot="1" x14ac:dyDescent="0.25">
      <c r="A2" s="508" t="s">
        <v>519</v>
      </c>
      <c r="B2" s="509"/>
      <c r="C2" s="509"/>
      <c r="D2" s="509"/>
      <c r="E2" s="509"/>
      <c r="F2" s="509"/>
      <c r="G2" s="509"/>
      <c r="H2" s="509"/>
      <c r="I2" s="509"/>
      <c r="J2" s="509"/>
      <c r="K2" s="509"/>
      <c r="L2" s="510"/>
    </row>
    <row r="3" spans="1:12" ht="10.5" customHeight="1" thickBot="1" x14ac:dyDescent="0.25"/>
    <row r="4" spans="1:12" ht="30" customHeight="1" thickBot="1" x14ac:dyDescent="0.25">
      <c r="A4" s="61" t="str">
        <f>+Matriz!E9</f>
        <v>EPLE-RC-001</v>
      </c>
      <c r="B4" s="417" t="str">
        <f>+Matriz!F9</f>
        <v>Reportes de avances manipulados e inconsistentes respecto a la ejecución real de presupuesto y de metas en los proyectos de inversión  de la Entidad, a favor de un tercero.</v>
      </c>
      <c r="C4" s="418"/>
      <c r="D4" s="418"/>
      <c r="E4" s="418"/>
      <c r="F4" s="418"/>
      <c r="G4" s="418"/>
      <c r="H4" s="418"/>
      <c r="I4" s="418"/>
      <c r="J4" s="418"/>
      <c r="K4" s="418"/>
      <c r="L4" s="419"/>
    </row>
    <row r="5" spans="1:12" ht="10.5" customHeight="1" thickBot="1" x14ac:dyDescent="0.25"/>
    <row r="6" spans="1:12" ht="16.5" customHeight="1" thickBot="1" x14ac:dyDescent="0.25">
      <c r="B6" s="420" t="s">
        <v>158</v>
      </c>
      <c r="C6" s="421"/>
      <c r="D6" s="422"/>
      <c r="E6" s="360" t="s">
        <v>124</v>
      </c>
      <c r="F6" s="361"/>
      <c r="G6" s="361"/>
      <c r="H6" s="361"/>
      <c r="I6" s="361"/>
      <c r="J6" s="361"/>
      <c r="K6" s="361"/>
      <c r="L6" s="511"/>
    </row>
    <row r="7" spans="1:12" ht="91.5" customHeight="1" thickBot="1" x14ac:dyDescent="0.25">
      <c r="B7" s="423"/>
      <c r="C7" s="424"/>
      <c r="D7" s="425"/>
      <c r="E7" s="512" t="str">
        <f>+Matriz!Q9</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513"/>
      <c r="G7" s="513"/>
      <c r="H7" s="513"/>
      <c r="I7" s="513"/>
      <c r="J7" s="513"/>
      <c r="K7" s="513"/>
      <c r="L7" s="514"/>
    </row>
    <row r="8" spans="1:12" ht="15" x14ac:dyDescent="0.25">
      <c r="B8" s="405" t="s">
        <v>125</v>
      </c>
      <c r="C8" s="407" t="s">
        <v>126</v>
      </c>
      <c r="D8" s="408"/>
      <c r="E8" s="386" t="s">
        <v>120</v>
      </c>
      <c r="F8" s="387"/>
      <c r="G8" s="441" t="s">
        <v>71</v>
      </c>
      <c r="H8" s="442"/>
      <c r="I8" s="442"/>
      <c r="J8" s="442"/>
      <c r="K8" s="442"/>
      <c r="L8" s="443"/>
    </row>
    <row r="9" spans="1:12" ht="15" thickBot="1" x14ac:dyDescent="0.25">
      <c r="B9" s="406"/>
      <c r="C9" s="409"/>
      <c r="D9" s="410"/>
      <c r="E9" s="59" t="s">
        <v>121</v>
      </c>
      <c r="F9" s="60" t="s">
        <v>122</v>
      </c>
      <c r="G9" s="444"/>
      <c r="H9" s="445"/>
      <c r="I9" s="445"/>
      <c r="J9" s="445"/>
      <c r="K9" s="445"/>
      <c r="L9" s="446"/>
    </row>
    <row r="10" spans="1:12" ht="30" customHeight="1" x14ac:dyDescent="0.2">
      <c r="B10" s="400" t="s">
        <v>127</v>
      </c>
      <c r="C10" s="46" t="s">
        <v>98</v>
      </c>
      <c r="D10" s="50" t="s">
        <v>87</v>
      </c>
      <c r="E10" s="44" t="s">
        <v>105</v>
      </c>
      <c r="F10" s="45">
        <f>IF(E10="Asignado",15,IF(E10="No asignado",0,""))</f>
        <v>15</v>
      </c>
      <c r="G10" s="521" t="s">
        <v>341</v>
      </c>
      <c r="H10" s="522"/>
      <c r="I10" s="522"/>
      <c r="J10" s="522"/>
      <c r="K10" s="522"/>
      <c r="L10" s="523"/>
    </row>
    <row r="11" spans="1:12" ht="30" customHeight="1" x14ac:dyDescent="0.2">
      <c r="B11" s="401"/>
      <c r="C11" s="37" t="s">
        <v>99</v>
      </c>
      <c r="D11" s="51" t="s">
        <v>91</v>
      </c>
      <c r="E11" s="39" t="s">
        <v>107</v>
      </c>
      <c r="F11" s="40">
        <f>IF(E11="Adecuado",15,IF(E11="Inadecuado",0,""))</f>
        <v>15</v>
      </c>
      <c r="G11" s="524"/>
      <c r="H11" s="525"/>
      <c r="I11" s="525"/>
      <c r="J11" s="525"/>
      <c r="K11" s="525"/>
      <c r="L11" s="526"/>
    </row>
    <row r="12" spans="1:12" ht="30" customHeight="1" x14ac:dyDescent="0.2">
      <c r="B12" s="62" t="s">
        <v>128</v>
      </c>
      <c r="C12" s="37" t="s">
        <v>100</v>
      </c>
      <c r="D12" s="51" t="s">
        <v>92</v>
      </c>
      <c r="E12" s="39" t="s">
        <v>109</v>
      </c>
      <c r="F12" s="40">
        <f>IF(E12="Oportuna",15,IF(E12="Inoportuna",0,""))</f>
        <v>15</v>
      </c>
      <c r="G12" s="515" t="s">
        <v>355</v>
      </c>
      <c r="H12" s="516"/>
      <c r="I12" s="516"/>
      <c r="J12" s="516"/>
      <c r="K12" s="516"/>
      <c r="L12" s="517"/>
    </row>
    <row r="13" spans="1:12" ht="45" customHeight="1" x14ac:dyDescent="0.2">
      <c r="B13" s="62" t="s">
        <v>129</v>
      </c>
      <c r="C13" s="37" t="s">
        <v>101</v>
      </c>
      <c r="D13" s="51" t="s">
        <v>93</v>
      </c>
      <c r="E13" s="41" t="s">
        <v>111</v>
      </c>
      <c r="F13" s="40">
        <f>IF(E13="Prevenir o detectar",15,IF(E13="No es control",0,""))</f>
        <v>15</v>
      </c>
      <c r="G13" s="515" t="s">
        <v>263</v>
      </c>
      <c r="H13" s="516"/>
      <c r="I13" s="516"/>
      <c r="J13" s="516"/>
      <c r="K13" s="516"/>
      <c r="L13" s="517"/>
    </row>
    <row r="14" spans="1:12" ht="30" customHeight="1" x14ac:dyDescent="0.2">
      <c r="B14" s="63" t="s">
        <v>131</v>
      </c>
      <c r="C14" s="37" t="s">
        <v>102</v>
      </c>
      <c r="D14" s="51" t="s">
        <v>94</v>
      </c>
      <c r="E14" s="39" t="s">
        <v>113</v>
      </c>
      <c r="F14" s="40">
        <f>IF(E14="Confiable",15,IF(E14="No confiable",0,""))</f>
        <v>15</v>
      </c>
      <c r="G14" s="429" t="s">
        <v>264</v>
      </c>
      <c r="H14" s="430"/>
      <c r="I14" s="430"/>
      <c r="J14" s="430"/>
      <c r="K14" s="430"/>
      <c r="L14" s="431"/>
    </row>
    <row r="15" spans="1:12" ht="45" customHeight="1" x14ac:dyDescent="0.2">
      <c r="B15" s="63" t="s">
        <v>132</v>
      </c>
      <c r="C15" s="37" t="s">
        <v>103</v>
      </c>
      <c r="D15" s="51" t="s">
        <v>95</v>
      </c>
      <c r="E15" s="41" t="s">
        <v>115</v>
      </c>
      <c r="F15" s="40">
        <f>IF(E15="Se investigan y resuelven oportunamente",15,IF(E15="No se investigan y resuelven oportunamente",0,""))</f>
        <v>15</v>
      </c>
      <c r="G15" s="429" t="s">
        <v>265</v>
      </c>
      <c r="H15" s="430"/>
      <c r="I15" s="430"/>
      <c r="J15" s="430"/>
      <c r="K15" s="430"/>
      <c r="L15" s="431"/>
    </row>
    <row r="16" spans="1:12" ht="30" customHeight="1" thickBot="1" x14ac:dyDescent="0.25">
      <c r="B16" s="64" t="s">
        <v>130</v>
      </c>
      <c r="C16" s="47" t="s">
        <v>104</v>
      </c>
      <c r="D16" s="52" t="s">
        <v>96</v>
      </c>
      <c r="E16" s="42" t="s">
        <v>117</v>
      </c>
      <c r="F16" s="43">
        <f>IF(E16="Completa",10,IF(E16="Incompleta",5,IF(E16="No existe",0,"")))</f>
        <v>10</v>
      </c>
      <c r="G16" s="518" t="s">
        <v>356</v>
      </c>
      <c r="H16" s="519"/>
      <c r="I16" s="519"/>
      <c r="J16" s="519"/>
      <c r="K16" s="519"/>
      <c r="L16" s="520"/>
    </row>
    <row r="17" spans="1:12" ht="7.5" customHeight="1" thickBot="1" x14ac:dyDescent="0.25">
      <c r="D17" s="38"/>
      <c r="G17" s="87"/>
      <c r="H17" s="87"/>
      <c r="I17" s="87"/>
      <c r="J17" s="87"/>
      <c r="K17" s="87"/>
      <c r="L17" s="87"/>
    </row>
    <row r="18" spans="1:12" x14ac:dyDescent="0.2">
      <c r="D18" s="48" t="s">
        <v>97</v>
      </c>
      <c r="E18" s="349">
        <f>IF(SUM(F10:F16)=0,"-",SUM(F10:F16))</f>
        <v>100</v>
      </c>
      <c r="F18" s="350"/>
      <c r="G18" s="88"/>
      <c r="H18" s="88"/>
      <c r="I18" s="88"/>
      <c r="J18" s="88"/>
      <c r="K18" s="88"/>
      <c r="L18" s="88"/>
    </row>
    <row r="19" spans="1:12" ht="15" thickBot="1" x14ac:dyDescent="0.25">
      <c r="D19" s="49" t="s">
        <v>123</v>
      </c>
      <c r="E19" s="352" t="str">
        <f>IF(E18&lt;=74,"Débil",IF(E18&lt;=89,"Moderado",IF(E18&lt;=100,"Fuerte","")))</f>
        <v>Fuerte</v>
      </c>
      <c r="F19" s="353"/>
      <c r="G19" s="88"/>
      <c r="H19" s="88"/>
      <c r="I19" s="88"/>
      <c r="J19" s="88"/>
      <c r="K19" s="88"/>
      <c r="L19" s="88"/>
    </row>
    <row r="20" spans="1:12" ht="15" thickBot="1" x14ac:dyDescent="0.25"/>
    <row r="21" spans="1:12" ht="30" customHeight="1" thickBot="1" x14ac:dyDescent="0.25">
      <c r="A21" s="124" t="str">
        <f>+Matriz!E10</f>
        <v>EGCM-RC-001</v>
      </c>
      <c r="B21" s="417" t="str">
        <f>+Matriz!F10</f>
        <v>Difusión intencional de información atendiendo a intereses particulares internos y/o externos.</v>
      </c>
      <c r="C21" s="418"/>
      <c r="D21" s="418"/>
      <c r="E21" s="418"/>
      <c r="F21" s="418"/>
      <c r="G21" s="418"/>
      <c r="H21" s="418"/>
      <c r="I21" s="418"/>
      <c r="J21" s="418"/>
      <c r="K21" s="418"/>
      <c r="L21" s="419"/>
    </row>
    <row r="22" spans="1:12" ht="15" thickBot="1" x14ac:dyDescent="0.25"/>
    <row r="23" spans="1:12" ht="15.75" customHeight="1" x14ac:dyDescent="0.2">
      <c r="B23" s="420" t="s">
        <v>158</v>
      </c>
      <c r="C23" s="421"/>
      <c r="D23" s="422"/>
      <c r="E23" s="527" t="s">
        <v>124</v>
      </c>
      <c r="F23" s="528"/>
      <c r="G23" s="528"/>
      <c r="H23" s="528"/>
      <c r="I23" s="528"/>
      <c r="J23" s="528"/>
      <c r="K23" s="528"/>
      <c r="L23" s="529"/>
    </row>
    <row r="24" spans="1:12" ht="27" customHeight="1" thickBot="1" x14ac:dyDescent="0.25">
      <c r="B24" s="423"/>
      <c r="C24" s="424"/>
      <c r="D24" s="425"/>
      <c r="E24" s="530" t="str">
        <f>+Matriz!Q10</f>
        <v>Aplicar una ruta de revisión del contenido a publicar o difundir por parte de la Coordinación de Prensa y Comunicaciones.</v>
      </c>
      <c r="F24" s="531"/>
      <c r="G24" s="531"/>
      <c r="H24" s="531"/>
      <c r="I24" s="531"/>
      <c r="J24" s="531"/>
      <c r="K24" s="531"/>
      <c r="L24" s="532"/>
    </row>
    <row r="25" spans="1:12" ht="15" x14ac:dyDescent="0.25">
      <c r="B25" s="533" t="s">
        <v>125</v>
      </c>
      <c r="C25" s="535" t="s">
        <v>126</v>
      </c>
      <c r="D25" s="422"/>
      <c r="E25" s="537" t="s">
        <v>120</v>
      </c>
      <c r="F25" s="538"/>
      <c r="G25" s="539" t="s">
        <v>71</v>
      </c>
      <c r="H25" s="540"/>
      <c r="I25" s="540"/>
      <c r="J25" s="540"/>
      <c r="K25" s="540"/>
      <c r="L25" s="541"/>
    </row>
    <row r="26" spans="1:12" ht="15" customHeight="1" thickBot="1" x14ac:dyDescent="0.25">
      <c r="B26" s="534"/>
      <c r="C26" s="536"/>
      <c r="D26" s="425"/>
      <c r="E26" s="59" t="s">
        <v>121</v>
      </c>
      <c r="F26" s="60" t="s">
        <v>122</v>
      </c>
      <c r="G26" s="444"/>
      <c r="H26" s="445"/>
      <c r="I26" s="445"/>
      <c r="J26" s="445"/>
      <c r="K26" s="445"/>
      <c r="L26" s="446"/>
    </row>
    <row r="27" spans="1:12" ht="49.5" customHeight="1" x14ac:dyDescent="0.2">
      <c r="B27" s="542" t="s">
        <v>127</v>
      </c>
      <c r="C27" s="108" t="s">
        <v>98</v>
      </c>
      <c r="D27" s="110" t="s">
        <v>87</v>
      </c>
      <c r="E27" s="44" t="s">
        <v>105</v>
      </c>
      <c r="F27" s="45">
        <f>IF(E27="Asignado",15,IF(E27="No asignado",0,""))</f>
        <v>15</v>
      </c>
      <c r="G27" s="490" t="s">
        <v>409</v>
      </c>
      <c r="H27" s="491"/>
      <c r="I27" s="491"/>
      <c r="J27" s="491"/>
      <c r="K27" s="491"/>
      <c r="L27" s="492"/>
    </row>
    <row r="28" spans="1:12" ht="30.75" customHeight="1" x14ac:dyDescent="0.2">
      <c r="B28" s="543"/>
      <c r="C28" s="37" t="s">
        <v>99</v>
      </c>
      <c r="D28" s="51" t="s">
        <v>91</v>
      </c>
      <c r="E28" s="39" t="s">
        <v>107</v>
      </c>
      <c r="F28" s="40">
        <f>IF(E28="Adecuado",15,IF(E28="Inadecuado",0,""))</f>
        <v>15</v>
      </c>
      <c r="G28" s="450" t="s">
        <v>410</v>
      </c>
      <c r="H28" s="451"/>
      <c r="I28" s="451"/>
      <c r="J28" s="451"/>
      <c r="K28" s="451"/>
      <c r="L28" s="452"/>
    </row>
    <row r="29" spans="1:12" ht="31.5" customHeight="1" x14ac:dyDescent="0.2">
      <c r="B29" s="107" t="s">
        <v>128</v>
      </c>
      <c r="C29" s="37" t="s">
        <v>100</v>
      </c>
      <c r="D29" s="51" t="s">
        <v>92</v>
      </c>
      <c r="E29" s="39" t="s">
        <v>109</v>
      </c>
      <c r="F29" s="40">
        <f>IF(E29="Oportuna",15,IF(E29="Inoportuna",0,""))</f>
        <v>15</v>
      </c>
      <c r="G29" s="450" t="s">
        <v>411</v>
      </c>
      <c r="H29" s="451"/>
      <c r="I29" s="451"/>
      <c r="J29" s="451"/>
      <c r="K29" s="451"/>
      <c r="L29" s="452"/>
    </row>
    <row r="30" spans="1:12" ht="38.25" customHeight="1" x14ac:dyDescent="0.2">
      <c r="B30" s="107" t="s">
        <v>129</v>
      </c>
      <c r="C30" s="37" t="s">
        <v>101</v>
      </c>
      <c r="D30" s="51" t="s">
        <v>93</v>
      </c>
      <c r="E30" s="41" t="s">
        <v>111</v>
      </c>
      <c r="F30" s="40">
        <f>IF(E30="Prevenir o detectar",15,IF(E30="No es control",0,""))</f>
        <v>15</v>
      </c>
      <c r="G30" s="450" t="s">
        <v>412</v>
      </c>
      <c r="H30" s="451"/>
      <c r="I30" s="451"/>
      <c r="J30" s="451"/>
      <c r="K30" s="451"/>
      <c r="L30" s="452"/>
    </row>
    <row r="31" spans="1:12" ht="30" customHeight="1" x14ac:dyDescent="0.2">
      <c r="B31" s="111" t="s">
        <v>131</v>
      </c>
      <c r="C31" s="37" t="s">
        <v>102</v>
      </c>
      <c r="D31" s="51" t="s">
        <v>94</v>
      </c>
      <c r="E31" s="39" t="s">
        <v>113</v>
      </c>
      <c r="F31" s="40">
        <f>IF(E31="Confiable",15,IF(E31="No confiable",0,""))</f>
        <v>15</v>
      </c>
      <c r="G31" s="450" t="s">
        <v>413</v>
      </c>
      <c r="H31" s="451"/>
      <c r="I31" s="451"/>
      <c r="J31" s="451"/>
      <c r="K31" s="451"/>
      <c r="L31" s="452"/>
    </row>
    <row r="32" spans="1:12" ht="38.25" customHeight="1" x14ac:dyDescent="0.2">
      <c r="B32" s="111" t="s">
        <v>132</v>
      </c>
      <c r="C32" s="37" t="s">
        <v>103</v>
      </c>
      <c r="D32" s="51" t="s">
        <v>95</v>
      </c>
      <c r="E32" s="41" t="s">
        <v>115</v>
      </c>
      <c r="F32" s="40">
        <f>IF(E32="Se investigan y resuelven oportunamente",15,IF(E32="No se investigan y resuelven oportunamente",0,""))</f>
        <v>15</v>
      </c>
      <c r="G32" s="450" t="s">
        <v>498</v>
      </c>
      <c r="H32" s="451"/>
      <c r="I32" s="451"/>
      <c r="J32" s="451"/>
      <c r="K32" s="451"/>
      <c r="L32" s="452"/>
    </row>
    <row r="33" spans="1:28" ht="36.75" customHeight="1" thickBot="1" x14ac:dyDescent="0.25">
      <c r="B33" s="64" t="s">
        <v>130</v>
      </c>
      <c r="C33" s="109" t="s">
        <v>104</v>
      </c>
      <c r="D33" s="52" t="s">
        <v>96</v>
      </c>
      <c r="E33" s="42" t="s">
        <v>117</v>
      </c>
      <c r="F33" s="43">
        <f>IF(E33="Completa",10,IF(E33="Incompleta",5,IF(E33="No existe",0,"")))</f>
        <v>10</v>
      </c>
      <c r="G33" s="414" t="s">
        <v>414</v>
      </c>
      <c r="H33" s="415"/>
      <c r="I33" s="415"/>
      <c r="J33" s="415"/>
      <c r="K33" s="415"/>
      <c r="L33" s="416"/>
    </row>
    <row r="34" spans="1:28" ht="15" thickBot="1" x14ac:dyDescent="0.25">
      <c r="D34" s="38"/>
    </row>
    <row r="35" spans="1:28" x14ac:dyDescent="0.2">
      <c r="D35" s="122" t="s">
        <v>97</v>
      </c>
      <c r="E35" s="560">
        <f>IF(SUM(F27:F33)=0,"-",SUM(F27:F33))</f>
        <v>100</v>
      </c>
      <c r="F35" s="561"/>
      <c r="G35" s="118"/>
      <c r="H35" s="118"/>
      <c r="I35" s="118"/>
      <c r="J35" s="118"/>
      <c r="K35" s="118"/>
      <c r="L35" s="118"/>
    </row>
    <row r="36" spans="1:28" ht="15" thickBot="1" x14ac:dyDescent="0.25">
      <c r="D36" s="123" t="s">
        <v>123</v>
      </c>
      <c r="E36" s="562" t="str">
        <f>IF(E35&lt;=74,"Débil",IF(E35&lt;=89,"Moderado",IF(E35&lt;=100,"Fuerte","")))</f>
        <v>Fuerte</v>
      </c>
      <c r="F36" s="563"/>
      <c r="G36" s="118"/>
      <c r="H36" s="118"/>
      <c r="I36" s="118"/>
      <c r="J36" s="118"/>
      <c r="K36" s="118"/>
      <c r="L36" s="118"/>
    </row>
    <row r="37" spans="1:28" ht="15" thickBot="1" x14ac:dyDescent="0.25"/>
    <row r="38" spans="1:28" ht="30" customHeight="1" thickBot="1" x14ac:dyDescent="0.25">
      <c r="A38" s="61" t="str">
        <f>+Matriz!E11</f>
        <v>MPTV-RC-001</v>
      </c>
      <c r="B38" s="417" t="str">
        <f>+Matriz!F11</f>
        <v>Administración inadecuada  de los recursos asignados para la producción de contenidos con el fin obtener beneficio propio o para favorecer un tercero</v>
      </c>
      <c r="C38" s="418"/>
      <c r="D38" s="418"/>
      <c r="E38" s="418"/>
      <c r="F38" s="418"/>
      <c r="G38" s="418"/>
      <c r="H38" s="418"/>
      <c r="I38" s="418"/>
      <c r="J38" s="418"/>
      <c r="K38" s="418"/>
      <c r="L38" s="419"/>
    </row>
    <row r="39" spans="1:28" ht="15" thickBot="1" x14ac:dyDescent="0.25"/>
    <row r="40" spans="1:28" ht="15.75" customHeight="1" thickBot="1" x14ac:dyDescent="0.25">
      <c r="B40" s="420" t="s">
        <v>158</v>
      </c>
      <c r="C40" s="421"/>
      <c r="D40" s="421"/>
      <c r="E40" s="380" t="s">
        <v>124</v>
      </c>
      <c r="F40" s="381"/>
      <c r="G40" s="381"/>
      <c r="H40" s="381"/>
      <c r="I40" s="381"/>
      <c r="J40" s="381"/>
      <c r="K40" s="381"/>
      <c r="L40" s="382"/>
      <c r="M40" s="360" t="s">
        <v>270</v>
      </c>
      <c r="N40" s="361"/>
      <c r="O40" s="361"/>
      <c r="P40" s="361"/>
      <c r="Q40" s="361"/>
      <c r="R40" s="361"/>
      <c r="S40" s="361"/>
      <c r="T40" s="511"/>
      <c r="U40" s="360" t="s">
        <v>296</v>
      </c>
      <c r="V40" s="361"/>
      <c r="W40" s="361"/>
      <c r="X40" s="361"/>
      <c r="Y40" s="361"/>
      <c r="Z40" s="361"/>
      <c r="AA40" s="361"/>
      <c r="AB40" s="511"/>
    </row>
    <row r="41" spans="1:28" ht="143.25" customHeight="1" thickBot="1" x14ac:dyDescent="0.25">
      <c r="B41" s="423"/>
      <c r="C41" s="424"/>
      <c r="D41" s="424"/>
      <c r="E41" s="438" t="str">
        <f>+Matriz!Q11</f>
        <v>Realizar la autorización de salida de equipos por la instancia correspondiente.</v>
      </c>
      <c r="F41" s="439"/>
      <c r="G41" s="439"/>
      <c r="H41" s="439"/>
      <c r="I41" s="439"/>
      <c r="J41" s="439"/>
      <c r="K41" s="439"/>
      <c r="L41" s="440"/>
      <c r="M41" s="438" t="str">
        <f>+Matriz!Q12</f>
        <v>Establecer lineamientos internos para orientar el uso del transporte y descripción del diligenciamiento de planillas (comprobantes de servicios).</v>
      </c>
      <c r="N41" s="439"/>
      <c r="O41" s="439"/>
      <c r="P41" s="439"/>
      <c r="Q41" s="439"/>
      <c r="R41" s="439"/>
      <c r="S41" s="439"/>
      <c r="T41" s="440"/>
      <c r="U41" s="438" t="str">
        <f>+Matriz!Q13</f>
        <v xml:space="preserve">Definir las condiciones técnicas y jurídicas para  la contratación de los proveedores de contenidos requeridos por la dirección operativa de acuerdo con lo establecido en el manual de contratación de capital </v>
      </c>
      <c r="V41" s="439"/>
      <c r="W41" s="439"/>
      <c r="X41" s="439"/>
      <c r="Y41" s="439"/>
      <c r="Z41" s="439"/>
      <c r="AA41" s="439"/>
      <c r="AB41" s="440"/>
    </row>
    <row r="42" spans="1:28" ht="15" x14ac:dyDescent="0.25">
      <c r="B42" s="405" t="s">
        <v>125</v>
      </c>
      <c r="C42" s="407" t="s">
        <v>126</v>
      </c>
      <c r="D42" s="408"/>
      <c r="E42" s="386" t="s">
        <v>120</v>
      </c>
      <c r="F42" s="387"/>
      <c r="G42" s="441" t="s">
        <v>71</v>
      </c>
      <c r="H42" s="442"/>
      <c r="I42" s="442"/>
      <c r="J42" s="442"/>
      <c r="K42" s="442"/>
      <c r="L42" s="443"/>
      <c r="M42" s="537" t="s">
        <v>120</v>
      </c>
      <c r="N42" s="538"/>
      <c r="O42" s="539" t="s">
        <v>71</v>
      </c>
      <c r="P42" s="540"/>
      <c r="Q42" s="540"/>
      <c r="R42" s="540"/>
      <c r="S42" s="540"/>
      <c r="T42" s="541"/>
      <c r="U42" s="537" t="s">
        <v>120</v>
      </c>
      <c r="V42" s="538"/>
      <c r="W42" s="539" t="s">
        <v>71</v>
      </c>
      <c r="X42" s="540"/>
      <c r="Y42" s="540"/>
      <c r="Z42" s="540"/>
      <c r="AA42" s="540"/>
      <c r="AB42" s="541"/>
    </row>
    <row r="43" spans="1:28" ht="15" thickBot="1" x14ac:dyDescent="0.25">
      <c r="B43" s="406"/>
      <c r="C43" s="409"/>
      <c r="D43" s="410"/>
      <c r="E43" s="59" t="s">
        <v>121</v>
      </c>
      <c r="F43" s="60" t="s">
        <v>122</v>
      </c>
      <c r="G43" s="444"/>
      <c r="H43" s="445"/>
      <c r="I43" s="445"/>
      <c r="J43" s="445"/>
      <c r="K43" s="445"/>
      <c r="L43" s="446"/>
      <c r="M43" s="59" t="s">
        <v>121</v>
      </c>
      <c r="N43" s="60" t="s">
        <v>122</v>
      </c>
      <c r="O43" s="444"/>
      <c r="P43" s="445"/>
      <c r="Q43" s="445"/>
      <c r="R43" s="445"/>
      <c r="S43" s="445"/>
      <c r="T43" s="446"/>
      <c r="U43" s="59" t="s">
        <v>121</v>
      </c>
      <c r="V43" s="60" t="s">
        <v>122</v>
      </c>
      <c r="W43" s="444"/>
      <c r="X43" s="445"/>
      <c r="Y43" s="445"/>
      <c r="Z43" s="445"/>
      <c r="AA43" s="445"/>
      <c r="AB43" s="446"/>
    </row>
    <row r="44" spans="1:28" ht="36.75" customHeight="1" x14ac:dyDescent="0.2">
      <c r="B44" s="400" t="s">
        <v>127</v>
      </c>
      <c r="C44" s="102" t="s">
        <v>98</v>
      </c>
      <c r="D44" s="106" t="s">
        <v>87</v>
      </c>
      <c r="E44" s="44" t="s">
        <v>105</v>
      </c>
      <c r="F44" s="45">
        <f>IF(E44="Asignado",15,IF(E44="No asignado",0,""))</f>
        <v>15</v>
      </c>
      <c r="G44" s="490" t="s">
        <v>499</v>
      </c>
      <c r="H44" s="491"/>
      <c r="I44" s="491"/>
      <c r="J44" s="491"/>
      <c r="K44" s="491"/>
      <c r="L44" s="492"/>
      <c r="M44" s="44" t="s">
        <v>105</v>
      </c>
      <c r="N44" s="45">
        <f>IF(M44="Asignado",15,IF(M44="No asignado",0,""))</f>
        <v>15</v>
      </c>
      <c r="O44" s="544" t="s">
        <v>362</v>
      </c>
      <c r="P44" s="545"/>
      <c r="Q44" s="545"/>
      <c r="R44" s="545"/>
      <c r="S44" s="545"/>
      <c r="T44" s="546"/>
      <c r="U44" s="44" t="s">
        <v>105</v>
      </c>
      <c r="V44" s="45">
        <f>IF(U44="Asignado",15,IF(U44="No asignado",0,""))</f>
        <v>15</v>
      </c>
      <c r="W44" s="547" t="s">
        <v>500</v>
      </c>
      <c r="X44" s="548"/>
      <c r="Y44" s="548"/>
      <c r="Z44" s="548"/>
      <c r="AA44" s="548"/>
      <c r="AB44" s="549"/>
    </row>
    <row r="45" spans="1:28" ht="41.25" customHeight="1" x14ac:dyDescent="0.2">
      <c r="B45" s="401"/>
      <c r="C45" s="37" t="s">
        <v>99</v>
      </c>
      <c r="D45" s="51" t="s">
        <v>91</v>
      </c>
      <c r="E45" s="39" t="s">
        <v>107</v>
      </c>
      <c r="F45" s="40">
        <f>IF(E45="Adecuado",15,IF(E45="Inadecuado",0,""))</f>
        <v>15</v>
      </c>
      <c r="G45" s="450" t="s">
        <v>501</v>
      </c>
      <c r="H45" s="451"/>
      <c r="I45" s="451"/>
      <c r="J45" s="451"/>
      <c r="K45" s="451"/>
      <c r="L45" s="452"/>
      <c r="M45" s="39" t="s">
        <v>107</v>
      </c>
      <c r="N45" s="40">
        <f>IF(M45="Adecuado",15,IF(M45="Inadecuado",0,""))</f>
        <v>15</v>
      </c>
      <c r="O45" s="550" t="s">
        <v>502</v>
      </c>
      <c r="P45" s="551"/>
      <c r="Q45" s="551"/>
      <c r="R45" s="551"/>
      <c r="S45" s="551"/>
      <c r="T45" s="552"/>
      <c r="U45" s="39" t="s">
        <v>107</v>
      </c>
      <c r="V45" s="40">
        <f>IF(U45="Adecuado",15,IF(U45="Inadecuado",0,""))</f>
        <v>15</v>
      </c>
      <c r="W45" s="494" t="s">
        <v>503</v>
      </c>
      <c r="X45" s="553"/>
      <c r="Y45" s="553"/>
      <c r="Z45" s="553"/>
      <c r="AA45" s="553"/>
      <c r="AB45" s="554"/>
    </row>
    <row r="46" spans="1:28" ht="41.25" customHeight="1" x14ac:dyDescent="0.2">
      <c r="B46" s="104" t="s">
        <v>128</v>
      </c>
      <c r="C46" s="37" t="s">
        <v>100</v>
      </c>
      <c r="D46" s="51" t="s">
        <v>92</v>
      </c>
      <c r="E46" s="39" t="s">
        <v>109</v>
      </c>
      <c r="F46" s="40">
        <f>IF(E46="Oportuna",15,IF(E46="Inoportuna",0,""))</f>
        <v>15</v>
      </c>
      <c r="G46" s="450" t="s">
        <v>504</v>
      </c>
      <c r="H46" s="451"/>
      <c r="I46" s="451"/>
      <c r="J46" s="451"/>
      <c r="K46" s="451"/>
      <c r="L46" s="452"/>
      <c r="M46" s="39" t="s">
        <v>109</v>
      </c>
      <c r="N46" s="40">
        <f>IF(M46="Oportuna",15,IF(M46="Inoportuna",0,""))</f>
        <v>15</v>
      </c>
      <c r="O46" s="550" t="s">
        <v>505</v>
      </c>
      <c r="P46" s="551"/>
      <c r="Q46" s="551"/>
      <c r="R46" s="551"/>
      <c r="S46" s="551"/>
      <c r="T46" s="552"/>
      <c r="U46" s="39" t="s">
        <v>109</v>
      </c>
      <c r="V46" s="40">
        <f>IF(U46="Oportuna",15,IF(U46="Inoportuna",0,""))</f>
        <v>15</v>
      </c>
      <c r="W46" s="555" t="s">
        <v>506</v>
      </c>
      <c r="X46" s="555"/>
      <c r="Y46" s="555"/>
      <c r="Z46" s="555"/>
      <c r="AA46" s="555"/>
      <c r="AB46" s="556"/>
    </row>
    <row r="47" spans="1:28" ht="41.25" customHeight="1" x14ac:dyDescent="0.2">
      <c r="B47" s="104" t="s">
        <v>129</v>
      </c>
      <c r="C47" s="37" t="s">
        <v>101</v>
      </c>
      <c r="D47" s="51" t="s">
        <v>93</v>
      </c>
      <c r="E47" s="41" t="s">
        <v>111</v>
      </c>
      <c r="F47" s="40">
        <f>IF(E47="Prevenir o detectar",15,IF(E47="No es control",0,""))</f>
        <v>15</v>
      </c>
      <c r="G47" s="450" t="s">
        <v>368</v>
      </c>
      <c r="H47" s="451"/>
      <c r="I47" s="451"/>
      <c r="J47" s="451"/>
      <c r="K47" s="451"/>
      <c r="L47" s="452"/>
      <c r="M47" s="41" t="s">
        <v>111</v>
      </c>
      <c r="N47" s="40">
        <f>IF(M47="Prevenir o detectar",15,IF(M47="No es control",0,""))</f>
        <v>15</v>
      </c>
      <c r="O47" s="550" t="s">
        <v>363</v>
      </c>
      <c r="P47" s="551"/>
      <c r="Q47" s="551"/>
      <c r="R47" s="551"/>
      <c r="S47" s="551"/>
      <c r="T47" s="552"/>
      <c r="U47" s="41" t="s">
        <v>111</v>
      </c>
      <c r="V47" s="40">
        <f>IF(U47="Prevenir o detectar",15,IF(U47="No es control",0,""))</f>
        <v>15</v>
      </c>
      <c r="W47" s="494" t="s">
        <v>364</v>
      </c>
      <c r="X47" s="494"/>
      <c r="Y47" s="494"/>
      <c r="Z47" s="494"/>
      <c r="AA47" s="494"/>
      <c r="AB47" s="495"/>
    </row>
    <row r="48" spans="1:28" ht="41.25" customHeight="1" x14ac:dyDescent="0.2">
      <c r="B48" s="105" t="s">
        <v>131</v>
      </c>
      <c r="C48" s="37" t="s">
        <v>102</v>
      </c>
      <c r="D48" s="51" t="s">
        <v>94</v>
      </c>
      <c r="E48" s="39" t="s">
        <v>113</v>
      </c>
      <c r="F48" s="40">
        <f>IF(E48="Confiable",15,IF(E48="No confiable",0,""))</f>
        <v>15</v>
      </c>
      <c r="G48" s="450" t="s">
        <v>507</v>
      </c>
      <c r="H48" s="451"/>
      <c r="I48" s="451"/>
      <c r="J48" s="451"/>
      <c r="K48" s="451"/>
      <c r="L48" s="452"/>
      <c r="M48" s="39" t="s">
        <v>113</v>
      </c>
      <c r="N48" s="40">
        <f>IF(M48="Confiable",15,IF(M48="No confiable",0,""))</f>
        <v>15</v>
      </c>
      <c r="O48" s="550" t="s">
        <v>365</v>
      </c>
      <c r="P48" s="551"/>
      <c r="Q48" s="551"/>
      <c r="R48" s="551"/>
      <c r="S48" s="551"/>
      <c r="T48" s="552"/>
      <c r="U48" s="39" t="s">
        <v>113</v>
      </c>
      <c r="V48" s="40">
        <f>IF(U48="Confiable",15,IF(U48="No confiable",0,""))</f>
        <v>15</v>
      </c>
      <c r="W48" s="450" t="s">
        <v>508</v>
      </c>
      <c r="X48" s="451"/>
      <c r="Y48" s="451"/>
      <c r="Z48" s="451"/>
      <c r="AA48" s="451"/>
      <c r="AB48" s="452"/>
    </row>
    <row r="49" spans="1:28" ht="41.25" customHeight="1" x14ac:dyDescent="0.2">
      <c r="B49" s="105" t="s">
        <v>132</v>
      </c>
      <c r="C49" s="37" t="s">
        <v>103</v>
      </c>
      <c r="D49" s="51" t="s">
        <v>95</v>
      </c>
      <c r="E49" s="41" t="s">
        <v>115</v>
      </c>
      <c r="F49" s="40">
        <f>IF(E49="Se investigan y resuelven oportunamente",15,IF(E49="No se investigan y resuelven oportunamente",0,""))</f>
        <v>15</v>
      </c>
      <c r="G49" s="450" t="s">
        <v>509</v>
      </c>
      <c r="H49" s="451"/>
      <c r="I49" s="451"/>
      <c r="J49" s="451"/>
      <c r="K49" s="451"/>
      <c r="L49" s="452"/>
      <c r="M49" s="41" t="s">
        <v>115</v>
      </c>
      <c r="N49" s="40">
        <f>IF(M49="Se investigan y resuelven oportunamente",15,IF(M49="No se investigan y resuelven oportunamente",0,""))</f>
        <v>15</v>
      </c>
      <c r="O49" s="550" t="s">
        <v>366</v>
      </c>
      <c r="P49" s="551"/>
      <c r="Q49" s="551"/>
      <c r="R49" s="551"/>
      <c r="S49" s="551"/>
      <c r="T49" s="552"/>
      <c r="U49" s="41" t="s">
        <v>115</v>
      </c>
      <c r="V49" s="40">
        <f>IF(U49="Se investigan y resuelven oportunamente",15,IF(U49="No se investigan y resuelven oportunamente",0,""))</f>
        <v>15</v>
      </c>
      <c r="W49" s="450" t="s">
        <v>510</v>
      </c>
      <c r="X49" s="451"/>
      <c r="Y49" s="451"/>
      <c r="Z49" s="451"/>
      <c r="AA49" s="451"/>
      <c r="AB49" s="452"/>
    </row>
    <row r="50" spans="1:28" ht="41.25" customHeight="1" thickBot="1" x14ac:dyDescent="0.25">
      <c r="B50" s="64" t="s">
        <v>130</v>
      </c>
      <c r="C50" s="103" t="s">
        <v>104</v>
      </c>
      <c r="D50" s="52" t="s">
        <v>96</v>
      </c>
      <c r="E50" s="42" t="s">
        <v>117</v>
      </c>
      <c r="F50" s="43">
        <f>IF(E50="Completa",10,IF(E50="Incompleta",5,IF(E50="No existe",0,"")))</f>
        <v>10</v>
      </c>
      <c r="G50" s="414" t="s">
        <v>369</v>
      </c>
      <c r="H50" s="415"/>
      <c r="I50" s="415"/>
      <c r="J50" s="415"/>
      <c r="K50" s="415"/>
      <c r="L50" s="416"/>
      <c r="M50" s="42" t="s">
        <v>117</v>
      </c>
      <c r="N50" s="43">
        <f>IF(M50="Completa",10,IF(M50="Incompleta",5,IF(M50="No existe",0,"")))</f>
        <v>10</v>
      </c>
      <c r="O50" s="557" t="s">
        <v>367</v>
      </c>
      <c r="P50" s="558"/>
      <c r="Q50" s="558"/>
      <c r="R50" s="558"/>
      <c r="S50" s="558"/>
      <c r="T50" s="559"/>
      <c r="U50" s="42" t="s">
        <v>117</v>
      </c>
      <c r="V50" s="43">
        <f>IF(U50="Completa",10,IF(U50="Incompleta",5,IF(U50="No existe",0,"")))</f>
        <v>10</v>
      </c>
      <c r="W50" s="414" t="s">
        <v>361</v>
      </c>
      <c r="X50" s="415"/>
      <c r="Y50" s="415"/>
      <c r="Z50" s="415"/>
      <c r="AA50" s="415"/>
      <c r="AB50" s="416"/>
    </row>
    <row r="51" spans="1:28" ht="15" thickBot="1" x14ac:dyDescent="0.25">
      <c r="D51" s="38"/>
      <c r="G51" s="87"/>
      <c r="H51" s="87"/>
      <c r="I51" s="87"/>
      <c r="J51" s="87"/>
      <c r="K51" s="87"/>
      <c r="L51" s="87"/>
    </row>
    <row r="52" spans="1:28" x14ac:dyDescent="0.2">
      <c r="D52" s="48" t="s">
        <v>97</v>
      </c>
      <c r="E52" s="349">
        <f>IF(SUM(F44:F50)=0,"-",SUM(F44:F50))</f>
        <v>100</v>
      </c>
      <c r="F52" s="350"/>
      <c r="G52" s="88"/>
      <c r="H52" s="88"/>
      <c r="I52" s="88"/>
      <c r="J52" s="88"/>
      <c r="K52" s="88"/>
      <c r="L52" s="88"/>
      <c r="M52" s="560">
        <f>IF(SUM(N44:N50)=0,"-",SUM(N44:N50))</f>
        <v>100</v>
      </c>
      <c r="N52" s="561"/>
      <c r="U52" s="560">
        <f>IF(SUM(V44:V50)=0,"-",SUM(V44:V50))</f>
        <v>100</v>
      </c>
      <c r="V52" s="561"/>
    </row>
    <row r="53" spans="1:28" ht="15" thickBot="1" x14ac:dyDescent="0.25">
      <c r="D53" s="49" t="s">
        <v>123</v>
      </c>
      <c r="E53" s="352" t="str">
        <f>IF(E52&lt;=74,"Débil",IF(E52&lt;=89,"Moderado",IF(E52&lt;=100,"Fuerte","")))</f>
        <v>Fuerte</v>
      </c>
      <c r="F53" s="353"/>
      <c r="G53" s="88"/>
      <c r="H53" s="88"/>
      <c r="I53" s="88"/>
      <c r="J53" s="88"/>
      <c r="K53" s="88"/>
      <c r="L53" s="88"/>
      <c r="M53" s="562" t="str">
        <f>IF(M52&lt;=74,"Débil",IF(M52&lt;=89,"Moderado",IF(M52&lt;=100,"Fuerte","")))</f>
        <v>Fuerte</v>
      </c>
      <c r="N53" s="563"/>
      <c r="U53" s="562" t="str">
        <f>IF(U52&lt;=74,"Débil",IF(U52&lt;=89,"Moderado",IF(U52&lt;=100,"Fuerte","")))</f>
        <v>Fuerte</v>
      </c>
      <c r="V53" s="563"/>
    </row>
    <row r="54" spans="1:28" ht="15" thickBot="1" x14ac:dyDescent="0.25"/>
    <row r="55" spans="1:28" ht="30" customHeight="1" thickBot="1" x14ac:dyDescent="0.25">
      <c r="A55" s="61" t="str">
        <f>+Matriz!E14</f>
        <v>MDCC-RC-001</v>
      </c>
      <c r="B55" s="417" t="str">
        <f>+Matriz!F14</f>
        <v>Favorecer a un tercero respecto a la acomodación de contenidos en la parrilla de Capital.</v>
      </c>
      <c r="C55" s="418"/>
      <c r="D55" s="418"/>
      <c r="E55" s="418"/>
      <c r="F55" s="418"/>
      <c r="G55" s="418"/>
      <c r="H55" s="418"/>
      <c r="I55" s="418"/>
      <c r="J55" s="418"/>
      <c r="K55" s="418"/>
      <c r="L55" s="419"/>
    </row>
    <row r="56" spans="1:28" ht="15" thickBot="1" x14ac:dyDescent="0.25"/>
    <row r="57" spans="1:28" ht="15.75" customHeight="1" x14ac:dyDescent="0.2">
      <c r="B57" s="420" t="s">
        <v>158</v>
      </c>
      <c r="C57" s="421"/>
      <c r="D57" s="421"/>
      <c r="E57" s="380" t="s">
        <v>124</v>
      </c>
      <c r="F57" s="381"/>
      <c r="G57" s="381"/>
      <c r="H57" s="381"/>
      <c r="I57" s="381"/>
      <c r="J57" s="381"/>
      <c r="K57" s="381"/>
      <c r="L57" s="382"/>
      <c r="M57" s="380" t="s">
        <v>270</v>
      </c>
      <c r="N57" s="381"/>
      <c r="O57" s="381"/>
      <c r="P57" s="381"/>
      <c r="Q57" s="381"/>
      <c r="R57" s="381"/>
      <c r="S57" s="381"/>
      <c r="T57" s="382"/>
    </row>
    <row r="58" spans="1:28" ht="45.75" customHeight="1" thickBot="1" x14ac:dyDescent="0.25">
      <c r="B58" s="423"/>
      <c r="C58" s="424"/>
      <c r="D58" s="424"/>
      <c r="E58" s="438" t="str">
        <f>+Matriz!Q14</f>
        <v>Continuidad  de emisión diaria, parrilla de programación y bitácora de emisión.</v>
      </c>
      <c r="F58" s="439"/>
      <c r="G58" s="439"/>
      <c r="H58" s="439"/>
      <c r="I58" s="439"/>
      <c r="J58" s="439"/>
      <c r="K58" s="439"/>
      <c r="L58" s="440"/>
      <c r="M58" s="438" t="str">
        <f>+Matriz!Q15</f>
        <v>Identificación y aplicación del componente normativo de Capital referente a la programación de los contenidos a emitir, así como los reportes sobre cumplimiento normativo aplicable a los entes externos que lo requieran.</v>
      </c>
      <c r="N58" s="439"/>
      <c r="O58" s="439"/>
      <c r="P58" s="439"/>
      <c r="Q58" s="439"/>
      <c r="R58" s="439"/>
      <c r="S58" s="439"/>
      <c r="T58" s="440"/>
    </row>
    <row r="59" spans="1:28" ht="15" x14ac:dyDescent="0.25">
      <c r="B59" s="405" t="s">
        <v>125</v>
      </c>
      <c r="C59" s="407" t="s">
        <v>126</v>
      </c>
      <c r="D59" s="408"/>
      <c r="E59" s="386" t="s">
        <v>120</v>
      </c>
      <c r="F59" s="387"/>
      <c r="G59" s="441" t="s">
        <v>71</v>
      </c>
      <c r="H59" s="442"/>
      <c r="I59" s="442"/>
      <c r="J59" s="442"/>
      <c r="K59" s="442"/>
      <c r="L59" s="443"/>
      <c r="M59" s="386" t="s">
        <v>120</v>
      </c>
      <c r="N59" s="387"/>
      <c r="O59" s="441" t="s">
        <v>71</v>
      </c>
      <c r="P59" s="564"/>
      <c r="Q59" s="564"/>
      <c r="R59" s="564"/>
      <c r="S59" s="564"/>
      <c r="T59" s="443"/>
    </row>
    <row r="60" spans="1:28" ht="15" thickBot="1" x14ac:dyDescent="0.25">
      <c r="B60" s="406"/>
      <c r="C60" s="409"/>
      <c r="D60" s="410"/>
      <c r="E60" s="59" t="s">
        <v>121</v>
      </c>
      <c r="F60" s="60" t="s">
        <v>122</v>
      </c>
      <c r="G60" s="444"/>
      <c r="H60" s="445"/>
      <c r="I60" s="445"/>
      <c r="J60" s="445"/>
      <c r="K60" s="445"/>
      <c r="L60" s="446"/>
      <c r="M60" s="59" t="s">
        <v>121</v>
      </c>
      <c r="N60" s="60" t="s">
        <v>122</v>
      </c>
      <c r="O60" s="444"/>
      <c r="P60" s="445"/>
      <c r="Q60" s="445"/>
      <c r="R60" s="445"/>
      <c r="S60" s="445"/>
      <c r="T60" s="446"/>
    </row>
    <row r="61" spans="1:28" ht="36" customHeight="1" x14ac:dyDescent="0.2">
      <c r="B61" s="400" t="s">
        <v>127</v>
      </c>
      <c r="C61" s="89" t="s">
        <v>98</v>
      </c>
      <c r="D61" s="50" t="s">
        <v>87</v>
      </c>
      <c r="E61" s="44" t="s">
        <v>105</v>
      </c>
      <c r="F61" s="45">
        <f>IF(E61="Asignado",15,IF(E61="No asignado",0,""))</f>
        <v>15</v>
      </c>
      <c r="G61" s="447" t="s">
        <v>277</v>
      </c>
      <c r="H61" s="448"/>
      <c r="I61" s="448"/>
      <c r="J61" s="448"/>
      <c r="K61" s="448"/>
      <c r="L61" s="449"/>
      <c r="M61" s="44" t="s">
        <v>105</v>
      </c>
      <c r="N61" s="45">
        <f>IF(M61="Asignado",15,IF(M61="No asignado",0,""))</f>
        <v>15</v>
      </c>
      <c r="O61" s="447" t="s">
        <v>379</v>
      </c>
      <c r="P61" s="448"/>
      <c r="Q61" s="448"/>
      <c r="R61" s="448"/>
      <c r="S61" s="448"/>
      <c r="T61" s="449"/>
    </row>
    <row r="62" spans="1:28" ht="36" customHeight="1" x14ac:dyDescent="0.2">
      <c r="B62" s="401"/>
      <c r="C62" s="37" t="s">
        <v>99</v>
      </c>
      <c r="D62" s="51" t="s">
        <v>91</v>
      </c>
      <c r="E62" s="39" t="s">
        <v>107</v>
      </c>
      <c r="F62" s="40">
        <f>IF(E62="Adecuado",15,IF(E62="Inadecuado",0,""))</f>
        <v>15</v>
      </c>
      <c r="G62" s="450" t="s">
        <v>380</v>
      </c>
      <c r="H62" s="451"/>
      <c r="I62" s="451"/>
      <c r="J62" s="451"/>
      <c r="K62" s="451"/>
      <c r="L62" s="452"/>
      <c r="M62" s="39" t="s">
        <v>107</v>
      </c>
      <c r="N62" s="40">
        <f>IF(M62="Adecuado",15,IF(M62="Inadecuado",0,""))</f>
        <v>15</v>
      </c>
      <c r="O62" s="450" t="s">
        <v>380</v>
      </c>
      <c r="P62" s="451"/>
      <c r="Q62" s="451"/>
      <c r="R62" s="451"/>
      <c r="S62" s="451"/>
      <c r="T62" s="452"/>
    </row>
    <row r="63" spans="1:28" ht="36" customHeight="1" x14ac:dyDescent="0.2">
      <c r="B63" s="91" t="s">
        <v>128</v>
      </c>
      <c r="C63" s="37" t="s">
        <v>100</v>
      </c>
      <c r="D63" s="51" t="s">
        <v>92</v>
      </c>
      <c r="E63" s="39" t="s">
        <v>109</v>
      </c>
      <c r="F63" s="40">
        <f>IF(E63="Oportuna",15,IF(E63="Inoportuna",0,""))</f>
        <v>15</v>
      </c>
      <c r="G63" s="450" t="s">
        <v>385</v>
      </c>
      <c r="H63" s="451"/>
      <c r="I63" s="451"/>
      <c r="J63" s="451"/>
      <c r="K63" s="451"/>
      <c r="L63" s="452"/>
      <c r="M63" s="39" t="s">
        <v>109</v>
      </c>
      <c r="N63" s="40">
        <f>IF(M63="Oportuna",15,IF(M63="Inoportuna",0,""))</f>
        <v>15</v>
      </c>
      <c r="O63" s="450" t="s">
        <v>381</v>
      </c>
      <c r="P63" s="451"/>
      <c r="Q63" s="451"/>
      <c r="R63" s="451"/>
      <c r="S63" s="451"/>
      <c r="T63" s="452"/>
    </row>
    <row r="64" spans="1:28" ht="45.75" customHeight="1" x14ac:dyDescent="0.2">
      <c r="B64" s="91" t="s">
        <v>129</v>
      </c>
      <c r="C64" s="37" t="s">
        <v>101</v>
      </c>
      <c r="D64" s="51" t="s">
        <v>93</v>
      </c>
      <c r="E64" s="41" t="s">
        <v>111</v>
      </c>
      <c r="F64" s="40">
        <f>IF(E64="Prevenir o detectar",15,IF(E64="No es control",0,""))</f>
        <v>15</v>
      </c>
      <c r="G64" s="450" t="s">
        <v>386</v>
      </c>
      <c r="H64" s="451"/>
      <c r="I64" s="451"/>
      <c r="J64" s="451"/>
      <c r="K64" s="451"/>
      <c r="L64" s="452"/>
      <c r="M64" s="41" t="s">
        <v>111</v>
      </c>
      <c r="N64" s="40">
        <f>IF(M64="Prevenir o detectar",15,IF(M64="No es control",0,""))</f>
        <v>15</v>
      </c>
      <c r="O64" s="450" t="s">
        <v>382</v>
      </c>
      <c r="P64" s="451"/>
      <c r="Q64" s="451"/>
      <c r="R64" s="451"/>
      <c r="S64" s="451"/>
      <c r="T64" s="452"/>
    </row>
    <row r="65" spans="1:20" ht="36" customHeight="1" x14ac:dyDescent="0.2">
      <c r="B65" s="63" t="s">
        <v>131</v>
      </c>
      <c r="C65" s="37" t="s">
        <v>102</v>
      </c>
      <c r="D65" s="51" t="s">
        <v>94</v>
      </c>
      <c r="E65" s="39" t="s">
        <v>113</v>
      </c>
      <c r="F65" s="40">
        <f>IF(E65="Confiable",15,IF(E65="No confiable",0,""))</f>
        <v>15</v>
      </c>
      <c r="G65" s="411" t="s">
        <v>275</v>
      </c>
      <c r="H65" s="412"/>
      <c r="I65" s="412"/>
      <c r="J65" s="412"/>
      <c r="K65" s="412"/>
      <c r="L65" s="413"/>
      <c r="M65" s="39" t="s">
        <v>113</v>
      </c>
      <c r="N65" s="40">
        <f>IF(M65="Confiable",15,IF(M65="No confiable",0,""))</f>
        <v>15</v>
      </c>
      <c r="O65" s="411" t="s">
        <v>383</v>
      </c>
      <c r="P65" s="412"/>
      <c r="Q65" s="412"/>
      <c r="R65" s="412"/>
      <c r="S65" s="412"/>
      <c r="T65" s="413"/>
    </row>
    <row r="66" spans="1:20" ht="36" customHeight="1" x14ac:dyDescent="0.2">
      <c r="B66" s="63" t="s">
        <v>132</v>
      </c>
      <c r="C66" s="37" t="s">
        <v>103</v>
      </c>
      <c r="D66" s="51" t="s">
        <v>95</v>
      </c>
      <c r="E66" s="41" t="s">
        <v>115</v>
      </c>
      <c r="F66" s="40">
        <f>IF(E66="Se investigan y resuelven oportunamente",15,IF(E66="No se investigan y resuelven oportunamente",0,""))</f>
        <v>15</v>
      </c>
      <c r="G66" s="411" t="s">
        <v>511</v>
      </c>
      <c r="H66" s="412"/>
      <c r="I66" s="412"/>
      <c r="J66" s="412"/>
      <c r="K66" s="412"/>
      <c r="L66" s="413"/>
      <c r="M66" s="41" t="s">
        <v>115</v>
      </c>
      <c r="N66" s="40">
        <f>IF(M66="Se investigan y resuelven oportunamente",15,IF(M66="No se investigan y resuelven oportunamente",0,""))</f>
        <v>15</v>
      </c>
      <c r="O66" s="411" t="s">
        <v>512</v>
      </c>
      <c r="P66" s="412"/>
      <c r="Q66" s="412"/>
      <c r="R66" s="412"/>
      <c r="S66" s="412"/>
      <c r="T66" s="413"/>
    </row>
    <row r="67" spans="1:20" ht="36" customHeight="1" thickBot="1" x14ac:dyDescent="0.25">
      <c r="B67" s="64" t="s">
        <v>130</v>
      </c>
      <c r="C67" s="90" t="s">
        <v>104</v>
      </c>
      <c r="D67" s="52" t="s">
        <v>96</v>
      </c>
      <c r="E67" s="42" t="s">
        <v>117</v>
      </c>
      <c r="F67" s="43">
        <f>IF(E67="Completa",10,IF(E67="Incompleta",5,IF(E67="No existe",0,"")))</f>
        <v>10</v>
      </c>
      <c r="G67" s="505" t="s">
        <v>276</v>
      </c>
      <c r="H67" s="506"/>
      <c r="I67" s="506"/>
      <c r="J67" s="506"/>
      <c r="K67" s="506"/>
      <c r="L67" s="507"/>
      <c r="M67" s="42" t="s">
        <v>117</v>
      </c>
      <c r="N67" s="43">
        <f>IF(M67="Completa",10,IF(M67="Incompleta",5,IF(M67="No existe",0,"")))</f>
        <v>10</v>
      </c>
      <c r="O67" s="505" t="s">
        <v>384</v>
      </c>
      <c r="P67" s="506"/>
      <c r="Q67" s="506"/>
      <c r="R67" s="506"/>
      <c r="S67" s="506"/>
      <c r="T67" s="507"/>
    </row>
    <row r="68" spans="1:20" ht="15" thickBot="1" x14ac:dyDescent="0.25">
      <c r="D68" s="38"/>
      <c r="G68" s="87"/>
      <c r="H68" s="87"/>
      <c r="I68" s="87"/>
      <c r="J68" s="87"/>
      <c r="K68" s="87"/>
      <c r="L68" s="87"/>
    </row>
    <row r="69" spans="1:20" x14ac:dyDescent="0.2">
      <c r="D69" s="48" t="s">
        <v>97</v>
      </c>
      <c r="E69" s="349">
        <f>IF(SUM(F61:F67)=0,"-",SUM(F61:F67))</f>
        <v>100</v>
      </c>
      <c r="F69" s="350"/>
      <c r="G69" s="88"/>
      <c r="H69" s="88"/>
      <c r="I69" s="88"/>
      <c r="J69" s="88"/>
      <c r="K69" s="88"/>
      <c r="L69" s="88"/>
      <c r="M69" s="349">
        <f>IF(SUM(N61:N67)=0,"-",SUM(N61:N67))</f>
        <v>100</v>
      </c>
      <c r="N69" s="350"/>
      <c r="O69" s="118"/>
      <c r="P69" s="118"/>
      <c r="Q69" s="118"/>
      <c r="R69" s="118"/>
      <c r="S69" s="118"/>
      <c r="T69" s="118"/>
    </row>
    <row r="70" spans="1:20" ht="15" thickBot="1" x14ac:dyDescent="0.25">
      <c r="D70" s="49" t="s">
        <v>123</v>
      </c>
      <c r="E70" s="352" t="str">
        <f>IF(E69&lt;=74,"Débil",IF(E69&lt;=89,"Moderado",IF(E69&lt;=100,"Fuerte","")))</f>
        <v>Fuerte</v>
      </c>
      <c r="F70" s="353"/>
      <c r="G70" s="88"/>
      <c r="H70" s="88"/>
      <c r="I70" s="88"/>
      <c r="J70" s="88"/>
      <c r="K70" s="88"/>
      <c r="L70" s="88"/>
      <c r="M70" s="352" t="str">
        <f>IF(M69&lt;=74,"Débil",IF(M69&lt;=89,"Moderado",IF(M69&lt;=100,"Fuerte","")))</f>
        <v>Fuerte</v>
      </c>
      <c r="N70" s="353"/>
      <c r="O70" s="118"/>
      <c r="P70" s="118"/>
      <c r="Q70" s="118"/>
      <c r="R70" s="118"/>
      <c r="S70" s="118"/>
      <c r="T70" s="118"/>
    </row>
    <row r="71" spans="1:20" ht="15" thickBot="1" x14ac:dyDescent="0.25"/>
    <row r="72" spans="1:20" ht="30" customHeight="1" thickBot="1" x14ac:dyDescent="0.25">
      <c r="A72" s="61" t="str">
        <f>+Matriz!E16</f>
        <v>MECN-RC-001</v>
      </c>
      <c r="B72" s="417" t="str">
        <f>+Matriz!F16</f>
        <v>Manipulación de la información precontractual para la adquisición de equipos y servicios asociados al proceso.</v>
      </c>
      <c r="C72" s="418"/>
      <c r="D72" s="418"/>
      <c r="E72" s="418"/>
      <c r="F72" s="418"/>
      <c r="G72" s="418"/>
      <c r="H72" s="418"/>
      <c r="I72" s="418"/>
      <c r="J72" s="418"/>
      <c r="K72" s="418"/>
      <c r="L72" s="419"/>
    </row>
    <row r="73" spans="1:20" ht="15" thickBot="1" x14ac:dyDescent="0.25"/>
    <row r="74" spans="1:20" ht="15.75" customHeight="1" x14ac:dyDescent="0.2">
      <c r="B74" s="420" t="s">
        <v>158</v>
      </c>
      <c r="C74" s="421"/>
      <c r="D74" s="421"/>
      <c r="E74" s="380" t="s">
        <v>124</v>
      </c>
      <c r="F74" s="381"/>
      <c r="G74" s="381"/>
      <c r="H74" s="381"/>
      <c r="I74" s="381"/>
      <c r="J74" s="381"/>
      <c r="K74" s="381"/>
      <c r="L74" s="382"/>
    </row>
    <row r="75" spans="1:20" ht="30" customHeight="1" thickBot="1" x14ac:dyDescent="0.25">
      <c r="B75" s="423"/>
      <c r="C75" s="424"/>
      <c r="D75" s="424"/>
      <c r="E75" s="438" t="str">
        <f>+Matriz!Q16</f>
        <v xml:space="preserve">Aplicar los mecanismos para el diseño del estudio de mercado de acuerdo a lo establecido en el manual de contratación de Capital y los lineamientos de Colombia Compra Eficiente según aplique (correos electrónico invitando al oferente y respuestas a las invitaciones realizadas con los anexos técnicos) . </v>
      </c>
      <c r="F75" s="439"/>
      <c r="G75" s="439"/>
      <c r="H75" s="439"/>
      <c r="I75" s="439"/>
      <c r="J75" s="439"/>
      <c r="K75" s="439"/>
      <c r="L75" s="440"/>
    </row>
    <row r="76" spans="1:20" ht="15" x14ac:dyDescent="0.25">
      <c r="B76" s="405" t="s">
        <v>125</v>
      </c>
      <c r="C76" s="407" t="s">
        <v>126</v>
      </c>
      <c r="D76" s="408"/>
      <c r="E76" s="386" t="s">
        <v>120</v>
      </c>
      <c r="F76" s="387"/>
      <c r="G76" s="441" t="s">
        <v>71</v>
      </c>
      <c r="H76" s="442"/>
      <c r="I76" s="442"/>
      <c r="J76" s="442"/>
      <c r="K76" s="442"/>
      <c r="L76" s="443"/>
    </row>
    <row r="77" spans="1:20" ht="15" thickBot="1" x14ac:dyDescent="0.25">
      <c r="B77" s="406"/>
      <c r="C77" s="409"/>
      <c r="D77" s="410"/>
      <c r="E77" s="59" t="s">
        <v>121</v>
      </c>
      <c r="F77" s="60" t="s">
        <v>122</v>
      </c>
      <c r="G77" s="444"/>
      <c r="H77" s="445"/>
      <c r="I77" s="445"/>
      <c r="J77" s="445"/>
      <c r="K77" s="445"/>
      <c r="L77" s="446"/>
    </row>
    <row r="78" spans="1:20" ht="49.5" customHeight="1" x14ac:dyDescent="0.2">
      <c r="B78" s="400" t="s">
        <v>127</v>
      </c>
      <c r="C78" s="102" t="s">
        <v>98</v>
      </c>
      <c r="D78" s="106" t="s">
        <v>87</v>
      </c>
      <c r="E78" s="44" t="s">
        <v>105</v>
      </c>
      <c r="F78" s="45">
        <f>IF(E78="Asignado",15,IF(E78="No asignado",0,""))</f>
        <v>15</v>
      </c>
      <c r="G78" s="499" t="s">
        <v>391</v>
      </c>
      <c r="H78" s="500"/>
      <c r="I78" s="500"/>
      <c r="J78" s="500"/>
      <c r="K78" s="500"/>
      <c r="L78" s="501"/>
    </row>
    <row r="79" spans="1:20" ht="30.75" customHeight="1" x14ac:dyDescent="0.2">
      <c r="B79" s="401"/>
      <c r="C79" s="37" t="s">
        <v>99</v>
      </c>
      <c r="D79" s="51" t="s">
        <v>91</v>
      </c>
      <c r="E79" s="39" t="s">
        <v>107</v>
      </c>
      <c r="F79" s="40">
        <f>IF(E79="Adecuado",15,IF(E79="Inadecuado",0,""))</f>
        <v>15</v>
      </c>
      <c r="G79" s="502" t="s">
        <v>392</v>
      </c>
      <c r="H79" s="503"/>
      <c r="I79" s="503"/>
      <c r="J79" s="503"/>
      <c r="K79" s="503"/>
      <c r="L79" s="504"/>
    </row>
    <row r="80" spans="1:20" ht="31.5" customHeight="1" x14ac:dyDescent="0.2">
      <c r="B80" s="104" t="s">
        <v>128</v>
      </c>
      <c r="C80" s="37" t="s">
        <v>100</v>
      </c>
      <c r="D80" s="51" t="s">
        <v>92</v>
      </c>
      <c r="E80" s="39" t="s">
        <v>109</v>
      </c>
      <c r="F80" s="40">
        <f>IF(E80="Oportuna",15,IF(E80="Inoportuna",0,""))</f>
        <v>15</v>
      </c>
      <c r="G80" s="502" t="s">
        <v>393</v>
      </c>
      <c r="H80" s="503"/>
      <c r="I80" s="503"/>
      <c r="J80" s="503"/>
      <c r="K80" s="503"/>
      <c r="L80" s="504"/>
    </row>
    <row r="81" spans="1:12" ht="38.25" customHeight="1" x14ac:dyDescent="0.2">
      <c r="B81" s="104" t="s">
        <v>129</v>
      </c>
      <c r="C81" s="37" t="s">
        <v>101</v>
      </c>
      <c r="D81" s="51" t="s">
        <v>93</v>
      </c>
      <c r="E81" s="41" t="s">
        <v>111</v>
      </c>
      <c r="F81" s="40">
        <f>IF(E81="Prevenir o detectar",15,IF(E81="No es control",0,""))</f>
        <v>15</v>
      </c>
      <c r="G81" s="502" t="s">
        <v>394</v>
      </c>
      <c r="H81" s="503"/>
      <c r="I81" s="503"/>
      <c r="J81" s="503"/>
      <c r="K81" s="503"/>
      <c r="L81" s="504"/>
    </row>
    <row r="82" spans="1:12" ht="30" customHeight="1" x14ac:dyDescent="0.2">
      <c r="B82" s="105" t="s">
        <v>131</v>
      </c>
      <c r="C82" s="37" t="s">
        <v>102</v>
      </c>
      <c r="D82" s="51" t="s">
        <v>94</v>
      </c>
      <c r="E82" s="39" t="s">
        <v>113</v>
      </c>
      <c r="F82" s="40">
        <f>IF(E82="Confiable",15,IF(E82="No confiable",0,""))</f>
        <v>15</v>
      </c>
      <c r="G82" s="493" t="s">
        <v>395</v>
      </c>
      <c r="H82" s="494"/>
      <c r="I82" s="494"/>
      <c r="J82" s="494"/>
      <c r="K82" s="494"/>
      <c r="L82" s="495"/>
    </row>
    <row r="83" spans="1:12" ht="46.5" customHeight="1" x14ac:dyDescent="0.2">
      <c r="B83" s="105" t="s">
        <v>132</v>
      </c>
      <c r="C83" s="37" t="s">
        <v>103</v>
      </c>
      <c r="D83" s="51" t="s">
        <v>95</v>
      </c>
      <c r="E83" s="41" t="s">
        <v>115</v>
      </c>
      <c r="F83" s="40">
        <f>IF(E83="Se investigan y resuelven oportunamente",15,IF(E83="No se investigan y resuelven oportunamente",0,""))</f>
        <v>15</v>
      </c>
      <c r="G83" s="493" t="s">
        <v>397</v>
      </c>
      <c r="H83" s="494"/>
      <c r="I83" s="494"/>
      <c r="J83" s="494"/>
      <c r="K83" s="494"/>
      <c r="L83" s="495"/>
    </row>
    <row r="84" spans="1:12" ht="34.5" customHeight="1" thickBot="1" x14ac:dyDescent="0.25">
      <c r="B84" s="64" t="s">
        <v>130</v>
      </c>
      <c r="C84" s="103" t="s">
        <v>104</v>
      </c>
      <c r="D84" s="52" t="s">
        <v>96</v>
      </c>
      <c r="E84" s="42" t="s">
        <v>117</v>
      </c>
      <c r="F84" s="43">
        <f>IF(E84="Completa",10,IF(E84="Incompleta",5,IF(E84="No existe",0,"")))</f>
        <v>10</v>
      </c>
      <c r="G84" s="496" t="s">
        <v>396</v>
      </c>
      <c r="H84" s="497"/>
      <c r="I84" s="497"/>
      <c r="J84" s="497"/>
      <c r="K84" s="497"/>
      <c r="L84" s="498"/>
    </row>
    <row r="85" spans="1:12" ht="15" thickBot="1" x14ac:dyDescent="0.25">
      <c r="D85" s="38"/>
      <c r="G85" s="87"/>
      <c r="H85" s="87"/>
      <c r="I85" s="87"/>
      <c r="J85" s="87"/>
      <c r="K85" s="87"/>
      <c r="L85" s="87"/>
    </row>
    <row r="86" spans="1:12" x14ac:dyDescent="0.2">
      <c r="D86" s="48" t="s">
        <v>97</v>
      </c>
      <c r="E86" s="349">
        <f>IF(SUM(F78:F84)=0,"-",SUM(F78:F84))</f>
        <v>100</v>
      </c>
      <c r="F86" s="350"/>
      <c r="G86" s="88"/>
      <c r="H86" s="88"/>
      <c r="I86" s="88"/>
      <c r="J86" s="88"/>
      <c r="K86" s="88"/>
      <c r="L86" s="88"/>
    </row>
    <row r="87" spans="1:12" ht="15" thickBot="1" x14ac:dyDescent="0.25">
      <c r="D87" s="49" t="s">
        <v>123</v>
      </c>
      <c r="E87" s="352" t="str">
        <f>IF(E86&lt;=74,"Débil",IF(E86&lt;=89,"Moderado",IF(E86&lt;=100,"Fuerte","")))</f>
        <v>Fuerte</v>
      </c>
      <c r="F87" s="353"/>
      <c r="G87" s="88"/>
      <c r="H87" s="88"/>
      <c r="I87" s="88"/>
      <c r="J87" s="88"/>
      <c r="K87" s="88"/>
      <c r="L87" s="88"/>
    </row>
    <row r="88" spans="1:12" ht="15" thickBot="1" x14ac:dyDescent="0.25"/>
    <row r="89" spans="1:12" ht="30" customHeight="1" thickBot="1" x14ac:dyDescent="0.25">
      <c r="A89" s="61" t="str">
        <f>+Matriz!E17</f>
        <v>MCOM-RC-001</v>
      </c>
      <c r="B89" s="417" t="str">
        <f>+Matriz!F17</f>
        <v>Obtención de comisiones u otro tipo de ventajas con los anunciante  favoreciendo intereses particulares en la línea de negocios de BTL.</v>
      </c>
      <c r="C89" s="418"/>
      <c r="D89" s="418"/>
      <c r="E89" s="418"/>
      <c r="F89" s="418"/>
      <c r="G89" s="418"/>
      <c r="H89" s="418"/>
      <c r="I89" s="418"/>
      <c r="J89" s="418"/>
      <c r="K89" s="418"/>
      <c r="L89" s="419"/>
    </row>
    <row r="90" spans="1:12" ht="15" thickBot="1" x14ac:dyDescent="0.25"/>
    <row r="91" spans="1:12" ht="15.75" customHeight="1" x14ac:dyDescent="0.2">
      <c r="B91" s="420" t="s">
        <v>158</v>
      </c>
      <c r="C91" s="421"/>
      <c r="D91" s="421"/>
      <c r="E91" s="380" t="s">
        <v>124</v>
      </c>
      <c r="F91" s="381"/>
      <c r="G91" s="381"/>
      <c r="H91" s="381"/>
      <c r="I91" s="381"/>
      <c r="J91" s="381"/>
      <c r="K91" s="381"/>
      <c r="L91" s="382"/>
    </row>
    <row r="92" spans="1:12" ht="26.25" customHeight="1" thickBot="1" x14ac:dyDescent="0.25">
      <c r="B92" s="423"/>
      <c r="C92" s="424"/>
      <c r="D92" s="424"/>
      <c r="E92" s="438" t="str">
        <f>+Matriz!Q17</f>
        <v xml:space="preserve">Asignación de productores asociados a cada cuenta que llevan un control de las propuestas y una trazabilidad de los proyectos. </v>
      </c>
      <c r="F92" s="439"/>
      <c r="G92" s="439"/>
      <c r="H92" s="439"/>
      <c r="I92" s="439"/>
      <c r="J92" s="439"/>
      <c r="K92" s="439"/>
      <c r="L92" s="440"/>
    </row>
    <row r="93" spans="1:12" ht="15" x14ac:dyDescent="0.25">
      <c r="B93" s="405" t="s">
        <v>125</v>
      </c>
      <c r="C93" s="407" t="s">
        <v>126</v>
      </c>
      <c r="D93" s="408"/>
      <c r="E93" s="386" t="s">
        <v>120</v>
      </c>
      <c r="F93" s="387"/>
      <c r="G93" s="441" t="s">
        <v>71</v>
      </c>
      <c r="H93" s="442"/>
      <c r="I93" s="442"/>
      <c r="J93" s="442"/>
      <c r="K93" s="442"/>
      <c r="L93" s="443"/>
    </row>
    <row r="94" spans="1:12" ht="15" thickBot="1" x14ac:dyDescent="0.25">
      <c r="B94" s="406"/>
      <c r="C94" s="409"/>
      <c r="D94" s="410"/>
      <c r="E94" s="59" t="s">
        <v>121</v>
      </c>
      <c r="F94" s="60" t="s">
        <v>122</v>
      </c>
      <c r="G94" s="444"/>
      <c r="H94" s="445"/>
      <c r="I94" s="445"/>
      <c r="J94" s="445"/>
      <c r="K94" s="445"/>
      <c r="L94" s="446"/>
    </row>
    <row r="95" spans="1:12" ht="49.5" customHeight="1" x14ac:dyDescent="0.2">
      <c r="B95" s="400" t="s">
        <v>127</v>
      </c>
      <c r="C95" s="102" t="s">
        <v>98</v>
      </c>
      <c r="D95" s="106" t="s">
        <v>87</v>
      </c>
      <c r="E95" s="44" t="s">
        <v>105</v>
      </c>
      <c r="F95" s="45">
        <f>IF(E95="Asignado",15,IF(E95="No asignado",0,""))</f>
        <v>15</v>
      </c>
      <c r="G95" s="490" t="s">
        <v>281</v>
      </c>
      <c r="H95" s="491"/>
      <c r="I95" s="491"/>
      <c r="J95" s="491"/>
      <c r="K95" s="491"/>
      <c r="L95" s="492"/>
    </row>
    <row r="96" spans="1:12" ht="30.75" customHeight="1" x14ac:dyDescent="0.2">
      <c r="B96" s="401"/>
      <c r="C96" s="37" t="s">
        <v>99</v>
      </c>
      <c r="D96" s="51" t="s">
        <v>91</v>
      </c>
      <c r="E96" s="39" t="s">
        <v>107</v>
      </c>
      <c r="F96" s="40">
        <f>IF(E96="Adecuado",15,IF(E96="Inadecuado",0,""))</f>
        <v>15</v>
      </c>
      <c r="G96" s="450" t="s">
        <v>282</v>
      </c>
      <c r="H96" s="451"/>
      <c r="I96" s="451"/>
      <c r="J96" s="451"/>
      <c r="K96" s="451"/>
      <c r="L96" s="452"/>
    </row>
    <row r="97" spans="1:12" ht="31.5" customHeight="1" x14ac:dyDescent="0.2">
      <c r="B97" s="104" t="s">
        <v>128</v>
      </c>
      <c r="C97" s="37" t="s">
        <v>100</v>
      </c>
      <c r="D97" s="51" t="s">
        <v>92</v>
      </c>
      <c r="E97" s="39" t="s">
        <v>109</v>
      </c>
      <c r="F97" s="40">
        <f>IF(E97="Oportuna",15,IF(E97="Inoportuna",0,""))</f>
        <v>15</v>
      </c>
      <c r="G97" s="450" t="s">
        <v>283</v>
      </c>
      <c r="H97" s="451"/>
      <c r="I97" s="451"/>
      <c r="J97" s="451"/>
      <c r="K97" s="451"/>
      <c r="L97" s="452"/>
    </row>
    <row r="98" spans="1:12" ht="38.25" customHeight="1" x14ac:dyDescent="0.2">
      <c r="B98" s="104" t="s">
        <v>129</v>
      </c>
      <c r="C98" s="37" t="s">
        <v>101</v>
      </c>
      <c r="D98" s="51" t="s">
        <v>93</v>
      </c>
      <c r="E98" s="41" t="s">
        <v>111</v>
      </c>
      <c r="F98" s="40">
        <f>IF(E98="Prevenir o detectar",15,IF(E98="No es control",0,""))</f>
        <v>15</v>
      </c>
      <c r="G98" s="450" t="s">
        <v>345</v>
      </c>
      <c r="H98" s="451"/>
      <c r="I98" s="451"/>
      <c r="J98" s="451"/>
      <c r="K98" s="451"/>
      <c r="L98" s="452"/>
    </row>
    <row r="99" spans="1:12" ht="30" customHeight="1" x14ac:dyDescent="0.2">
      <c r="B99" s="105" t="s">
        <v>131</v>
      </c>
      <c r="C99" s="37" t="s">
        <v>102</v>
      </c>
      <c r="D99" s="51" t="s">
        <v>94</v>
      </c>
      <c r="E99" s="39" t="s">
        <v>113</v>
      </c>
      <c r="F99" s="40">
        <f>IF(E99="Confiable",15,IF(E99="No confiable",0,""))</f>
        <v>15</v>
      </c>
      <c r="G99" s="450" t="s">
        <v>284</v>
      </c>
      <c r="H99" s="451"/>
      <c r="I99" s="451"/>
      <c r="J99" s="451"/>
      <c r="K99" s="451"/>
      <c r="L99" s="452"/>
    </row>
    <row r="100" spans="1:12" ht="38.25" customHeight="1" x14ac:dyDescent="0.2">
      <c r="B100" s="105" t="s">
        <v>132</v>
      </c>
      <c r="C100" s="37" t="s">
        <v>103</v>
      </c>
      <c r="D100" s="51" t="s">
        <v>95</v>
      </c>
      <c r="E100" s="41" t="s">
        <v>115</v>
      </c>
      <c r="F100" s="40">
        <f>IF(E100="Se investigan y resuelven oportunamente",15,IF(E100="No se investigan y resuelven oportunamente",0,""))</f>
        <v>15</v>
      </c>
      <c r="G100" s="450" t="s">
        <v>285</v>
      </c>
      <c r="H100" s="451"/>
      <c r="I100" s="451"/>
      <c r="J100" s="451"/>
      <c r="K100" s="451"/>
      <c r="L100" s="452"/>
    </row>
    <row r="101" spans="1:12" ht="36.75" customHeight="1" thickBot="1" x14ac:dyDescent="0.25">
      <c r="B101" s="64" t="s">
        <v>130</v>
      </c>
      <c r="C101" s="103" t="s">
        <v>104</v>
      </c>
      <c r="D101" s="52" t="s">
        <v>96</v>
      </c>
      <c r="E101" s="42" t="s">
        <v>117</v>
      </c>
      <c r="F101" s="43">
        <f>IF(E101="Completa",10,IF(E101="Incompleta",5,IF(E101="No existe",0,"")))</f>
        <v>10</v>
      </c>
      <c r="G101" s="414" t="s">
        <v>286</v>
      </c>
      <c r="H101" s="415"/>
      <c r="I101" s="415"/>
      <c r="J101" s="415"/>
      <c r="K101" s="415"/>
      <c r="L101" s="416"/>
    </row>
    <row r="102" spans="1:12" ht="15" thickBot="1" x14ac:dyDescent="0.25">
      <c r="D102" s="38"/>
      <c r="G102" s="87"/>
      <c r="H102" s="87"/>
      <c r="I102" s="87"/>
      <c r="J102" s="87"/>
      <c r="K102" s="87"/>
      <c r="L102" s="87"/>
    </row>
    <row r="103" spans="1:12" x14ac:dyDescent="0.2">
      <c r="D103" s="48" t="s">
        <v>97</v>
      </c>
      <c r="E103" s="349">
        <f>IF(SUM(F95:F101)=0,"-",SUM(F95:F101))</f>
        <v>100</v>
      </c>
      <c r="F103" s="350"/>
      <c r="G103" s="88"/>
      <c r="H103" s="88"/>
      <c r="I103" s="88"/>
      <c r="J103" s="88"/>
      <c r="K103" s="88"/>
      <c r="L103" s="88"/>
    </row>
    <row r="104" spans="1:12" ht="15" thickBot="1" x14ac:dyDescent="0.25">
      <c r="D104" s="49" t="s">
        <v>123</v>
      </c>
      <c r="E104" s="352" t="str">
        <f>IF(E103&lt;=74,"Débil",IF(E103&lt;=89,"Moderado",IF(E103&lt;=100,"Fuerte","")))</f>
        <v>Fuerte</v>
      </c>
      <c r="F104" s="353"/>
      <c r="G104" s="88"/>
      <c r="H104" s="88"/>
      <c r="I104" s="88"/>
      <c r="J104" s="88"/>
      <c r="K104" s="88"/>
      <c r="L104" s="88"/>
    </row>
    <row r="105" spans="1:12" ht="15" thickBot="1" x14ac:dyDescent="0.25"/>
    <row r="106" spans="1:12" ht="30" customHeight="1" thickBot="1" x14ac:dyDescent="0.25">
      <c r="A106" s="61" t="str">
        <f>+Matriz!E18</f>
        <v>AGTH-RC-001</v>
      </c>
      <c r="B106" s="417" t="str">
        <f>+Matriz!F18</f>
        <v>Interés de vincular a una persona sin el cumplimiento de la totalidad de requisitos, por influencia externa o por presión de un tercero.</v>
      </c>
      <c r="C106" s="418"/>
      <c r="D106" s="418"/>
      <c r="E106" s="418"/>
      <c r="F106" s="418"/>
      <c r="G106" s="418"/>
      <c r="H106" s="418"/>
      <c r="I106" s="418"/>
      <c r="J106" s="418"/>
      <c r="K106" s="418"/>
      <c r="L106" s="419"/>
    </row>
    <row r="107" spans="1:12" ht="15" thickBot="1" x14ac:dyDescent="0.25"/>
    <row r="108" spans="1:12" ht="15.75" customHeight="1" x14ac:dyDescent="0.2">
      <c r="B108" s="420" t="s">
        <v>158</v>
      </c>
      <c r="C108" s="421"/>
      <c r="D108" s="421"/>
      <c r="E108" s="380" t="s">
        <v>124</v>
      </c>
      <c r="F108" s="381"/>
      <c r="G108" s="381"/>
      <c r="H108" s="381"/>
      <c r="I108" s="381"/>
      <c r="J108" s="381"/>
      <c r="K108" s="381"/>
      <c r="L108" s="382"/>
    </row>
    <row r="109" spans="1:12" ht="73.5" customHeight="1" thickBot="1" x14ac:dyDescent="0.25">
      <c r="B109" s="423"/>
      <c r="C109" s="424"/>
      <c r="D109" s="424"/>
      <c r="E109" s="487" t="str">
        <f>+Matriz!Q18</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488"/>
      <c r="G109" s="488"/>
      <c r="H109" s="488"/>
      <c r="I109" s="488"/>
      <c r="J109" s="488"/>
      <c r="K109" s="488"/>
      <c r="L109" s="489"/>
    </row>
    <row r="110" spans="1:12" ht="15" x14ac:dyDescent="0.25">
      <c r="B110" s="405" t="s">
        <v>125</v>
      </c>
      <c r="C110" s="407" t="s">
        <v>126</v>
      </c>
      <c r="D110" s="408"/>
      <c r="E110" s="386" t="s">
        <v>120</v>
      </c>
      <c r="F110" s="387"/>
      <c r="G110" s="441" t="s">
        <v>71</v>
      </c>
      <c r="H110" s="442"/>
      <c r="I110" s="442"/>
      <c r="J110" s="442"/>
      <c r="K110" s="442"/>
      <c r="L110" s="443"/>
    </row>
    <row r="111" spans="1:12" ht="15" thickBot="1" x14ac:dyDescent="0.25">
      <c r="B111" s="406"/>
      <c r="C111" s="409"/>
      <c r="D111" s="410"/>
      <c r="E111" s="59" t="s">
        <v>121</v>
      </c>
      <c r="F111" s="60" t="s">
        <v>122</v>
      </c>
      <c r="G111" s="444"/>
      <c r="H111" s="445"/>
      <c r="I111" s="445"/>
      <c r="J111" s="445"/>
      <c r="K111" s="445"/>
      <c r="L111" s="446"/>
    </row>
    <row r="112" spans="1:12" ht="23.25" customHeight="1" x14ac:dyDescent="0.2">
      <c r="B112" s="400" t="s">
        <v>127</v>
      </c>
      <c r="C112" s="85" t="s">
        <v>98</v>
      </c>
      <c r="D112" s="50" t="s">
        <v>87</v>
      </c>
      <c r="E112" s="44" t="s">
        <v>105</v>
      </c>
      <c r="F112" s="45">
        <f>IF(E112="Asignado",15,IF(E112="No asignado",0,""))</f>
        <v>15</v>
      </c>
      <c r="G112" s="447" t="s">
        <v>257</v>
      </c>
      <c r="H112" s="448"/>
      <c r="I112" s="448"/>
      <c r="J112" s="448"/>
      <c r="K112" s="448"/>
      <c r="L112" s="449"/>
    </row>
    <row r="113" spans="1:26" ht="41.25" customHeight="1" x14ac:dyDescent="0.2">
      <c r="B113" s="401"/>
      <c r="C113" s="37" t="s">
        <v>99</v>
      </c>
      <c r="D113" s="51" t="s">
        <v>91</v>
      </c>
      <c r="E113" s="39" t="s">
        <v>107</v>
      </c>
      <c r="F113" s="40">
        <f>IF(E113="Adecuado",15,IF(E113="Inadecuado",0,""))</f>
        <v>15</v>
      </c>
      <c r="G113" s="450" t="s">
        <v>258</v>
      </c>
      <c r="H113" s="451"/>
      <c r="I113" s="451"/>
      <c r="J113" s="451"/>
      <c r="K113" s="451"/>
      <c r="L113" s="452"/>
    </row>
    <row r="114" spans="1:26" ht="41.25" customHeight="1" x14ac:dyDescent="0.2">
      <c r="B114" s="84" t="s">
        <v>128</v>
      </c>
      <c r="C114" s="37" t="s">
        <v>100</v>
      </c>
      <c r="D114" s="51" t="s">
        <v>92</v>
      </c>
      <c r="E114" s="39" t="s">
        <v>109</v>
      </c>
      <c r="F114" s="40">
        <f>IF(E114="Oportuna",15,IF(E114="Inoportuna",0,""))</f>
        <v>15</v>
      </c>
      <c r="G114" s="450" t="s">
        <v>259</v>
      </c>
      <c r="H114" s="451"/>
      <c r="I114" s="451"/>
      <c r="J114" s="451"/>
      <c r="K114" s="451"/>
      <c r="L114" s="452"/>
    </row>
    <row r="115" spans="1:26" ht="41.25" customHeight="1" x14ac:dyDescent="0.2">
      <c r="B115" s="84" t="s">
        <v>129</v>
      </c>
      <c r="C115" s="37" t="s">
        <v>101</v>
      </c>
      <c r="D115" s="51" t="s">
        <v>93</v>
      </c>
      <c r="E115" s="41" t="s">
        <v>111</v>
      </c>
      <c r="F115" s="40">
        <f>IF(E115="Prevenir o detectar",15,IF(E115="No es control",0,""))</f>
        <v>15</v>
      </c>
      <c r="G115" s="450" t="s">
        <v>260</v>
      </c>
      <c r="H115" s="451"/>
      <c r="I115" s="451"/>
      <c r="J115" s="451"/>
      <c r="K115" s="451"/>
      <c r="L115" s="452"/>
    </row>
    <row r="116" spans="1:26" ht="41.25" customHeight="1" x14ac:dyDescent="0.2">
      <c r="B116" s="63" t="s">
        <v>131</v>
      </c>
      <c r="C116" s="37" t="s">
        <v>102</v>
      </c>
      <c r="D116" s="51" t="s">
        <v>94</v>
      </c>
      <c r="E116" s="39" t="s">
        <v>113</v>
      </c>
      <c r="F116" s="40">
        <f>IF(E116="Confiable",15,IF(E116="No confiable",0,""))</f>
        <v>15</v>
      </c>
      <c r="G116" s="411" t="s">
        <v>262</v>
      </c>
      <c r="H116" s="412"/>
      <c r="I116" s="412"/>
      <c r="J116" s="412"/>
      <c r="K116" s="412"/>
      <c r="L116" s="413"/>
    </row>
    <row r="117" spans="1:26" ht="41.25" customHeight="1" x14ac:dyDescent="0.2">
      <c r="B117" s="63" t="s">
        <v>132</v>
      </c>
      <c r="C117" s="37" t="s">
        <v>103</v>
      </c>
      <c r="D117" s="51" t="s">
        <v>95</v>
      </c>
      <c r="E117" s="41" t="s">
        <v>115</v>
      </c>
      <c r="F117" s="40">
        <f>IF(E117="Se investigan y resuelven oportunamente",15,IF(E117="No se investigan y resuelven oportunamente",0,""))</f>
        <v>15</v>
      </c>
      <c r="G117" s="411" t="s">
        <v>342</v>
      </c>
      <c r="H117" s="412"/>
      <c r="I117" s="412"/>
      <c r="J117" s="412"/>
      <c r="K117" s="412"/>
      <c r="L117" s="413"/>
    </row>
    <row r="118" spans="1:26" ht="41.25" customHeight="1" thickBot="1" x14ac:dyDescent="0.25">
      <c r="B118" s="64" t="s">
        <v>130</v>
      </c>
      <c r="C118" s="86" t="s">
        <v>104</v>
      </c>
      <c r="D118" s="52" t="s">
        <v>96</v>
      </c>
      <c r="E118" s="42" t="s">
        <v>117</v>
      </c>
      <c r="F118" s="43">
        <f>IF(E118="Completa",10,IF(E118="Incompleta",5,IF(E118="No existe",0,"")))</f>
        <v>10</v>
      </c>
      <c r="G118" s="505" t="s">
        <v>261</v>
      </c>
      <c r="H118" s="506"/>
      <c r="I118" s="506"/>
      <c r="J118" s="506"/>
      <c r="K118" s="506"/>
      <c r="L118" s="507"/>
    </row>
    <row r="119" spans="1:26" ht="15" thickBot="1" x14ac:dyDescent="0.25">
      <c r="D119" s="38"/>
      <c r="G119" s="87"/>
      <c r="H119" s="87"/>
      <c r="I119" s="87"/>
      <c r="J119" s="87"/>
      <c r="K119" s="87"/>
      <c r="L119" s="87"/>
    </row>
    <row r="120" spans="1:26" x14ac:dyDescent="0.2">
      <c r="D120" s="48" t="s">
        <v>97</v>
      </c>
      <c r="E120" s="349">
        <f>IF(SUM(F112:F118)=0,"-",SUM(F112:F118))</f>
        <v>100</v>
      </c>
      <c r="F120" s="350"/>
      <c r="G120" s="88"/>
      <c r="H120" s="88"/>
      <c r="I120" s="88"/>
      <c r="J120" s="88"/>
      <c r="K120" s="88"/>
      <c r="L120" s="88"/>
    </row>
    <row r="121" spans="1:26" ht="15" thickBot="1" x14ac:dyDescent="0.25">
      <c r="D121" s="49" t="s">
        <v>123</v>
      </c>
      <c r="E121" s="352" t="str">
        <f>IF(E120&lt;=74,"Débil",IF(E120&lt;=89,"Moderado",IF(E120&lt;=100,"Fuerte","")))</f>
        <v>Fuerte</v>
      </c>
      <c r="F121" s="353"/>
      <c r="G121" s="88"/>
      <c r="H121" s="88"/>
      <c r="I121" s="88"/>
      <c r="J121" s="88"/>
      <c r="K121" s="88"/>
      <c r="L121" s="88"/>
    </row>
    <row r="122" spans="1:26" ht="15" thickBot="1" x14ac:dyDescent="0.25"/>
    <row r="123" spans="1:26" ht="33" customHeight="1" thickBot="1" x14ac:dyDescent="0.25">
      <c r="A123" s="61" t="str">
        <f>+Matriz!E19</f>
        <v>AGRI-SA-RC-001</v>
      </c>
      <c r="B123" s="417" t="str">
        <f>+Matriz!F19</f>
        <v>Apropiarse de manera particular de los elementos y/o bienes destinados para el desarrollo las actividades institucionales.</v>
      </c>
      <c r="C123" s="418"/>
      <c r="D123" s="418"/>
      <c r="E123" s="418"/>
      <c r="F123" s="418"/>
      <c r="G123" s="418"/>
      <c r="H123" s="418"/>
      <c r="I123" s="418"/>
      <c r="J123" s="418"/>
      <c r="K123" s="418"/>
      <c r="L123" s="419"/>
      <c r="M123" s="101"/>
    </row>
    <row r="124" spans="1:26" ht="10.5" customHeight="1" thickBot="1" x14ac:dyDescent="0.25"/>
    <row r="125" spans="1:26" ht="16.5" customHeight="1" thickBot="1" x14ac:dyDescent="0.25">
      <c r="B125" s="420" t="s">
        <v>158</v>
      </c>
      <c r="C125" s="421"/>
      <c r="D125" s="422"/>
      <c r="E125" s="360" t="s">
        <v>124</v>
      </c>
      <c r="F125" s="361"/>
      <c r="G125" s="361"/>
      <c r="H125" s="361"/>
      <c r="I125" s="361"/>
      <c r="J125" s="361"/>
      <c r="K125" s="362" t="s">
        <v>270</v>
      </c>
      <c r="L125" s="363"/>
      <c r="M125" s="363"/>
      <c r="N125" s="363"/>
      <c r="O125" s="363"/>
      <c r="P125" s="363"/>
      <c r="Q125" s="363"/>
      <c r="R125" s="364"/>
      <c r="S125" s="362" t="s">
        <v>296</v>
      </c>
      <c r="T125" s="363"/>
      <c r="U125" s="363"/>
      <c r="V125" s="363"/>
      <c r="W125" s="363"/>
      <c r="X125" s="363"/>
      <c r="Y125" s="363"/>
      <c r="Z125" s="364"/>
    </row>
    <row r="126" spans="1:26" ht="63.75" customHeight="1" thickBot="1" x14ac:dyDescent="0.25">
      <c r="B126" s="423"/>
      <c r="C126" s="424"/>
      <c r="D126" s="425"/>
      <c r="E126" s="365" t="str">
        <f>+Matriz!Q19</f>
        <v>Ejecutar procedimiento: AGRI-SA-PD-008 SALIDA DE ELEMENTOS. 
Puntos de Control: 2,3,6,7 y 8</v>
      </c>
      <c r="F126" s="366"/>
      <c r="G126" s="366"/>
      <c r="H126" s="366"/>
      <c r="I126" s="366"/>
      <c r="J126" s="366"/>
      <c r="K126" s="367" t="str">
        <f>+Matriz!Q20</f>
        <v>Ejecutar el procedimiento AGRI-SA-PD-010 TOMA FÍSICA DE INVENTARIOS 
Puntos de control: 3,6, 7 y 9</v>
      </c>
      <c r="L126" s="368"/>
      <c r="M126" s="368"/>
      <c r="N126" s="368"/>
      <c r="O126" s="368"/>
      <c r="P126" s="368"/>
      <c r="Q126" s="368"/>
      <c r="R126" s="369"/>
      <c r="S126" s="367" t="str">
        <f>+Matriz!Q21</f>
        <v>Sistema de seguridad física y tecnológica para la custodia de los bienes de la entidad. (Contrato de vigilancia).
1. Personal capacitado
2. Cámaras de monitoreo en HD
3. Sistema de comunicación.</v>
      </c>
      <c r="T126" s="368"/>
      <c r="U126" s="368"/>
      <c r="V126" s="368"/>
      <c r="W126" s="368"/>
      <c r="X126" s="368"/>
      <c r="Y126" s="368"/>
      <c r="Z126" s="369"/>
    </row>
    <row r="127" spans="1:26" ht="15" x14ac:dyDescent="0.25">
      <c r="B127" s="405" t="s">
        <v>125</v>
      </c>
      <c r="C127" s="407" t="s">
        <v>126</v>
      </c>
      <c r="D127" s="408"/>
      <c r="E127" s="370" t="s">
        <v>120</v>
      </c>
      <c r="F127" s="486"/>
      <c r="G127" s="372" t="s">
        <v>71</v>
      </c>
      <c r="H127" s="373"/>
      <c r="I127" s="373"/>
      <c r="J127" s="374"/>
      <c r="K127" s="378" t="s">
        <v>120</v>
      </c>
      <c r="L127" s="387"/>
      <c r="M127" s="380" t="s">
        <v>71</v>
      </c>
      <c r="N127" s="381"/>
      <c r="O127" s="381"/>
      <c r="P127" s="381"/>
      <c r="Q127" s="381"/>
      <c r="R127" s="382"/>
      <c r="S127" s="386" t="s">
        <v>120</v>
      </c>
      <c r="T127" s="387"/>
      <c r="U127" s="380" t="s">
        <v>71</v>
      </c>
      <c r="V127" s="381"/>
      <c r="W127" s="381"/>
      <c r="X127" s="381"/>
      <c r="Y127" s="381"/>
      <c r="Z127" s="382"/>
    </row>
    <row r="128" spans="1:26" ht="15.75" customHeight="1" thickBot="1" x14ac:dyDescent="0.25">
      <c r="B128" s="406"/>
      <c r="C128" s="409"/>
      <c r="D128" s="410"/>
      <c r="E128" s="59" t="s">
        <v>121</v>
      </c>
      <c r="F128" s="60" t="s">
        <v>122</v>
      </c>
      <c r="G128" s="375"/>
      <c r="H128" s="376"/>
      <c r="I128" s="376"/>
      <c r="J128" s="377"/>
      <c r="K128" s="125" t="s">
        <v>121</v>
      </c>
      <c r="L128" s="60" t="s">
        <v>122</v>
      </c>
      <c r="M128" s="383"/>
      <c r="N128" s="384"/>
      <c r="O128" s="384"/>
      <c r="P128" s="384"/>
      <c r="Q128" s="384"/>
      <c r="R128" s="385"/>
      <c r="S128" s="59" t="s">
        <v>121</v>
      </c>
      <c r="T128" s="60" t="s">
        <v>122</v>
      </c>
      <c r="U128" s="383"/>
      <c r="V128" s="384"/>
      <c r="W128" s="384"/>
      <c r="X128" s="384"/>
      <c r="Y128" s="384"/>
      <c r="Z128" s="385"/>
    </row>
    <row r="129" spans="1:26" ht="39.75" customHeight="1" x14ac:dyDescent="0.2">
      <c r="B129" s="400" t="s">
        <v>127</v>
      </c>
      <c r="C129" s="102" t="s">
        <v>98</v>
      </c>
      <c r="D129" s="106" t="s">
        <v>87</v>
      </c>
      <c r="E129" s="44" t="s">
        <v>105</v>
      </c>
      <c r="F129" s="92">
        <f>IF(E129="Asignado",15,IF(E129="No asignado",0,""))</f>
        <v>15</v>
      </c>
      <c r="G129" s="484" t="s">
        <v>348</v>
      </c>
      <c r="H129" s="482"/>
      <c r="I129" s="482"/>
      <c r="J129" s="483"/>
      <c r="K129" s="93" t="s">
        <v>105</v>
      </c>
      <c r="L129" s="92">
        <f t="shared" ref="L129" si="0">IF(K129="Asignado",15,IF(K129="No asignado",0,""))</f>
        <v>15</v>
      </c>
      <c r="M129" s="481" t="s">
        <v>426</v>
      </c>
      <c r="N129" s="482"/>
      <c r="O129" s="482"/>
      <c r="P129" s="482"/>
      <c r="Q129" s="482"/>
      <c r="R129" s="483"/>
      <c r="S129" s="93" t="s">
        <v>105</v>
      </c>
      <c r="T129" s="92">
        <f t="shared" ref="T129" si="1">IF(S129="Asignado",15,IF(S129="No asignado",0,""))</f>
        <v>15</v>
      </c>
      <c r="U129" s="481" t="s">
        <v>298</v>
      </c>
      <c r="V129" s="482"/>
      <c r="W129" s="482"/>
      <c r="X129" s="482"/>
      <c r="Y129" s="482"/>
      <c r="Z129" s="483"/>
    </row>
    <row r="130" spans="1:26" ht="39.75" customHeight="1" x14ac:dyDescent="0.2">
      <c r="B130" s="401"/>
      <c r="C130" s="37" t="s">
        <v>99</v>
      </c>
      <c r="D130" s="51" t="s">
        <v>91</v>
      </c>
      <c r="E130" s="39" t="s">
        <v>107</v>
      </c>
      <c r="F130" s="94">
        <f>IF(E130="Adecuado",15,IF(E130="Inadecuado",0,""))</f>
        <v>15</v>
      </c>
      <c r="G130" s="480" t="s">
        <v>420</v>
      </c>
      <c r="H130" s="475"/>
      <c r="I130" s="475"/>
      <c r="J130" s="476"/>
      <c r="K130" s="95" t="s">
        <v>107</v>
      </c>
      <c r="L130" s="94">
        <f t="shared" ref="L130" si="2">IF(K130="Adecuado",15,IF(K130="Inadecuado",0,""))</f>
        <v>15</v>
      </c>
      <c r="M130" s="474" t="s">
        <v>426</v>
      </c>
      <c r="N130" s="475"/>
      <c r="O130" s="475"/>
      <c r="P130" s="475"/>
      <c r="Q130" s="475"/>
      <c r="R130" s="476"/>
      <c r="S130" s="95" t="s">
        <v>107</v>
      </c>
      <c r="T130" s="94">
        <f t="shared" ref="T130" si="3">IF(S130="Adecuado",15,IF(S130="Inadecuado",0,""))</f>
        <v>15</v>
      </c>
      <c r="U130" s="474" t="s">
        <v>298</v>
      </c>
      <c r="V130" s="475"/>
      <c r="W130" s="475"/>
      <c r="X130" s="475"/>
      <c r="Y130" s="475"/>
      <c r="Z130" s="476"/>
    </row>
    <row r="131" spans="1:26" ht="39.75" customHeight="1" x14ac:dyDescent="0.2">
      <c r="B131" s="104" t="s">
        <v>128</v>
      </c>
      <c r="C131" s="37" t="s">
        <v>100</v>
      </c>
      <c r="D131" s="51" t="s">
        <v>92</v>
      </c>
      <c r="E131" s="39" t="s">
        <v>109</v>
      </c>
      <c r="F131" s="94">
        <f>IF(E131="Oportuna",15,IF(E131="Inoportuna",0,""))</f>
        <v>15</v>
      </c>
      <c r="G131" s="480" t="s">
        <v>421</v>
      </c>
      <c r="H131" s="475"/>
      <c r="I131" s="475"/>
      <c r="J131" s="476"/>
      <c r="K131" s="95" t="s">
        <v>109</v>
      </c>
      <c r="L131" s="94">
        <f t="shared" ref="L131" si="4">IF(K131="Oportuna",15,IF(K131="Inoportuna",0,""))</f>
        <v>15</v>
      </c>
      <c r="M131" s="474" t="s">
        <v>427</v>
      </c>
      <c r="N131" s="475"/>
      <c r="O131" s="475"/>
      <c r="P131" s="475"/>
      <c r="Q131" s="475"/>
      <c r="R131" s="476"/>
      <c r="S131" s="95" t="s">
        <v>109</v>
      </c>
      <c r="T131" s="94">
        <f t="shared" ref="T131" si="5">IF(S131="Oportuna",15,IF(S131="Inoportuna",0,""))</f>
        <v>15</v>
      </c>
      <c r="U131" s="474" t="s">
        <v>431</v>
      </c>
      <c r="V131" s="475"/>
      <c r="W131" s="475"/>
      <c r="X131" s="475"/>
      <c r="Y131" s="475"/>
      <c r="Z131" s="476"/>
    </row>
    <row r="132" spans="1:26" ht="39.75" customHeight="1" x14ac:dyDescent="0.2">
      <c r="B132" s="104" t="s">
        <v>129</v>
      </c>
      <c r="C132" s="37" t="s">
        <v>101</v>
      </c>
      <c r="D132" s="51" t="s">
        <v>93</v>
      </c>
      <c r="E132" s="41" t="s">
        <v>111</v>
      </c>
      <c r="F132" s="94">
        <f>IF(E132="Prevenir o detectar",15,IF(E132="No es control",0,""))</f>
        <v>15</v>
      </c>
      <c r="G132" s="480" t="s">
        <v>422</v>
      </c>
      <c r="H132" s="475"/>
      <c r="I132" s="475"/>
      <c r="J132" s="476"/>
      <c r="K132" s="96" t="s">
        <v>111</v>
      </c>
      <c r="L132" s="94">
        <f t="shared" ref="L132" si="6">IF(K132="Prevenir o detectar",15,IF(K132="No es control",0,""))</f>
        <v>15</v>
      </c>
      <c r="M132" s="474" t="s">
        <v>349</v>
      </c>
      <c r="N132" s="475"/>
      <c r="O132" s="475"/>
      <c r="P132" s="475"/>
      <c r="Q132" s="475"/>
      <c r="R132" s="476"/>
      <c r="S132" s="96" t="s">
        <v>112</v>
      </c>
      <c r="T132" s="94">
        <f t="shared" ref="T132" si="7">IF(S132="Prevenir o detectar",15,IF(S132="No es control",0,""))</f>
        <v>0</v>
      </c>
      <c r="U132" s="474" t="s">
        <v>432</v>
      </c>
      <c r="V132" s="475"/>
      <c r="W132" s="475"/>
      <c r="X132" s="475"/>
      <c r="Y132" s="475"/>
      <c r="Z132" s="476"/>
    </row>
    <row r="133" spans="1:26" ht="39.75" customHeight="1" x14ac:dyDescent="0.2">
      <c r="B133" s="105" t="s">
        <v>131</v>
      </c>
      <c r="C133" s="37" t="s">
        <v>102</v>
      </c>
      <c r="D133" s="51" t="s">
        <v>94</v>
      </c>
      <c r="E133" s="39" t="s">
        <v>113</v>
      </c>
      <c r="F133" s="94">
        <f>IF(E133="Confiable",15,IF(E133="No confiable",0,""))</f>
        <v>15</v>
      </c>
      <c r="G133" s="480" t="s">
        <v>423</v>
      </c>
      <c r="H133" s="475"/>
      <c r="I133" s="475"/>
      <c r="J133" s="476"/>
      <c r="K133" s="95" t="s">
        <v>113</v>
      </c>
      <c r="L133" s="94">
        <f t="shared" ref="L133" si="8">IF(K133="Confiable",15,IF(K133="No confiable",0,""))</f>
        <v>15</v>
      </c>
      <c r="M133" s="474" t="s">
        <v>428</v>
      </c>
      <c r="N133" s="475"/>
      <c r="O133" s="475"/>
      <c r="P133" s="475"/>
      <c r="Q133" s="475"/>
      <c r="R133" s="476"/>
      <c r="S133" s="95" t="s">
        <v>113</v>
      </c>
      <c r="T133" s="94">
        <f t="shared" ref="T133" si="9">IF(S133="Confiable",15,IF(S133="No confiable",0,""))</f>
        <v>15</v>
      </c>
      <c r="U133" s="474" t="s">
        <v>299</v>
      </c>
      <c r="V133" s="475"/>
      <c r="W133" s="475"/>
      <c r="X133" s="475"/>
      <c r="Y133" s="475"/>
      <c r="Z133" s="476"/>
    </row>
    <row r="134" spans="1:26" ht="39.75" customHeight="1" x14ac:dyDescent="0.2">
      <c r="B134" s="105" t="s">
        <v>132</v>
      </c>
      <c r="C134" s="37" t="s">
        <v>103</v>
      </c>
      <c r="D134" s="51" t="s">
        <v>95</v>
      </c>
      <c r="E134" s="41" t="s">
        <v>115</v>
      </c>
      <c r="F134" s="94">
        <f>IF(E134="Se investigan y resuelven oportunamente",15,IF(E134="No se investigan y resuelven oportunamente",0,""))</f>
        <v>15</v>
      </c>
      <c r="G134" s="480" t="s">
        <v>424</v>
      </c>
      <c r="H134" s="475"/>
      <c r="I134" s="475"/>
      <c r="J134" s="476"/>
      <c r="K134" s="96" t="s">
        <v>115</v>
      </c>
      <c r="L134" s="94">
        <f t="shared" ref="L134" si="10">IF(K134="Se investigan y resuelven oportunamente",15,IF(K134="No se investigan y resuelven oportunamente",0,""))</f>
        <v>15</v>
      </c>
      <c r="M134" s="474" t="s">
        <v>429</v>
      </c>
      <c r="N134" s="475"/>
      <c r="O134" s="475"/>
      <c r="P134" s="475"/>
      <c r="Q134" s="475"/>
      <c r="R134" s="476"/>
      <c r="S134" s="96" t="s">
        <v>115</v>
      </c>
      <c r="T134" s="94">
        <f t="shared" ref="T134" si="11">IF(S134="Se investigan y resuelven oportunamente",15,IF(S134="No se investigan y resuelven oportunamente",0,""))</f>
        <v>15</v>
      </c>
      <c r="U134" s="474" t="s">
        <v>433</v>
      </c>
      <c r="V134" s="475"/>
      <c r="W134" s="475"/>
      <c r="X134" s="475"/>
      <c r="Y134" s="475"/>
      <c r="Z134" s="476"/>
    </row>
    <row r="135" spans="1:26" ht="39.75" customHeight="1" thickBot="1" x14ac:dyDescent="0.25">
      <c r="B135" s="64" t="s">
        <v>130</v>
      </c>
      <c r="C135" s="103" t="s">
        <v>104</v>
      </c>
      <c r="D135" s="52" t="s">
        <v>96</v>
      </c>
      <c r="E135" s="42" t="s">
        <v>117</v>
      </c>
      <c r="F135" s="97">
        <f>IF(E135="Completa",10,IF(E135="Incompleta",5,IF(E135="No existe",0,"")))</f>
        <v>10</v>
      </c>
      <c r="G135" s="485" t="s">
        <v>425</v>
      </c>
      <c r="H135" s="478"/>
      <c r="I135" s="478"/>
      <c r="J135" s="479"/>
      <c r="K135" s="98" t="s">
        <v>117</v>
      </c>
      <c r="L135" s="97">
        <f t="shared" ref="L135" si="12">IF(K135="Completa",10,IF(K135="Incompleta",5,IF(K135="No existe",0,"")))</f>
        <v>10</v>
      </c>
      <c r="M135" s="477" t="s">
        <v>430</v>
      </c>
      <c r="N135" s="478"/>
      <c r="O135" s="478"/>
      <c r="P135" s="478"/>
      <c r="Q135" s="478"/>
      <c r="R135" s="479"/>
      <c r="S135" s="98" t="s">
        <v>117</v>
      </c>
      <c r="T135" s="97">
        <f t="shared" ref="T135" si="13">IF(S135="Completa",10,IF(S135="Incompleta",5,IF(S135="No existe",0,"")))</f>
        <v>10</v>
      </c>
      <c r="U135" s="477" t="s">
        <v>434</v>
      </c>
      <c r="V135" s="478"/>
      <c r="W135" s="478"/>
      <c r="X135" s="478"/>
      <c r="Y135" s="478"/>
      <c r="Z135" s="479"/>
    </row>
    <row r="136" spans="1:26" ht="7.5" customHeight="1" thickBot="1" x14ac:dyDescent="0.25">
      <c r="D136" s="38"/>
      <c r="J136" s="87"/>
      <c r="K136" s="99"/>
      <c r="L136" s="100"/>
      <c r="M136" s="87"/>
      <c r="S136" s="99"/>
      <c r="T136" s="100"/>
      <c r="U136" s="87"/>
    </row>
    <row r="137" spans="1:26" x14ac:dyDescent="0.2">
      <c r="D137" s="48" t="s">
        <v>97</v>
      </c>
      <c r="E137" s="349">
        <f>IF(SUM(F129:F135)=0,"-",SUM(F129:F135))</f>
        <v>100</v>
      </c>
      <c r="F137" s="350"/>
      <c r="G137" s="351"/>
      <c r="J137" s="88"/>
      <c r="K137" s="349">
        <f t="shared" ref="K137" si="14">IF(SUM(L129:L135)=0,"-",SUM(L129:L135))</f>
        <v>100</v>
      </c>
      <c r="L137" s="350"/>
      <c r="M137" s="88"/>
      <c r="S137" s="349">
        <f t="shared" ref="S137" si="15">IF(SUM(T129:T135)=0,"-",SUM(T129:T135))</f>
        <v>85</v>
      </c>
      <c r="T137" s="350"/>
      <c r="U137" s="88"/>
    </row>
    <row r="138" spans="1:26" ht="15.75" customHeight="1" thickBot="1" x14ac:dyDescent="0.25">
      <c r="D138" s="49" t="s">
        <v>123</v>
      </c>
      <c r="E138" s="352" t="str">
        <f>IF(E137&lt;=74,"Débil",IF(E137&lt;=89,"Moderado",IF(E137&lt;=100,"Fuerte","")))</f>
        <v>Fuerte</v>
      </c>
      <c r="F138" s="353"/>
      <c r="G138" s="351"/>
      <c r="J138" s="88"/>
      <c r="K138" s="352" t="str">
        <f t="shared" ref="K138" si="16">IF(K137&lt;=74,"Débil",IF(K137&lt;=89,"Moderado",IF(K137&lt;=100,"Fuerte","")))</f>
        <v>Fuerte</v>
      </c>
      <c r="L138" s="353"/>
      <c r="M138" s="88"/>
      <c r="S138" s="352" t="str">
        <f t="shared" ref="S138" si="17">IF(S137&lt;=74,"Débil",IF(S137&lt;=89,"Moderado",IF(S137&lt;=100,"Fuerte","")))</f>
        <v>Moderado</v>
      </c>
      <c r="T138" s="353"/>
      <c r="U138" s="88"/>
    </row>
    <row r="139" spans="1:26" ht="15" thickBot="1" x14ac:dyDescent="0.25"/>
    <row r="140" spans="1:26" ht="33" customHeight="1" thickBot="1" x14ac:dyDescent="0.25">
      <c r="A140" s="61" t="str">
        <f>+Matriz!E22</f>
        <v>AGRI-SI-RC-001</v>
      </c>
      <c r="B140" s="417" t="str">
        <f>+Matriz!F22</f>
        <v>Favorecimiento de un tercero en el proceso de contratación de equipos y servicios relacionados del área</v>
      </c>
      <c r="C140" s="418"/>
      <c r="D140" s="418"/>
      <c r="E140" s="418"/>
      <c r="F140" s="418"/>
      <c r="G140" s="418"/>
      <c r="H140" s="418"/>
      <c r="I140" s="418"/>
      <c r="J140" s="418"/>
      <c r="K140" s="418"/>
      <c r="L140" s="419"/>
      <c r="M140" s="101"/>
    </row>
    <row r="141" spans="1:26" ht="10.5" customHeight="1" thickBot="1" x14ac:dyDescent="0.25"/>
    <row r="142" spans="1:26" ht="16.5" customHeight="1" thickBot="1" x14ac:dyDescent="0.25">
      <c r="B142" s="420" t="s">
        <v>158</v>
      </c>
      <c r="C142" s="421"/>
      <c r="D142" s="422"/>
      <c r="E142" s="360" t="s">
        <v>124</v>
      </c>
      <c r="F142" s="361"/>
      <c r="G142" s="361"/>
      <c r="H142" s="361"/>
      <c r="I142" s="361"/>
      <c r="J142" s="361"/>
      <c r="K142" s="362" t="s">
        <v>270</v>
      </c>
      <c r="L142" s="363"/>
      <c r="M142" s="363"/>
      <c r="N142" s="363"/>
      <c r="O142" s="363"/>
      <c r="P142" s="363"/>
      <c r="Q142" s="363"/>
      <c r="R142" s="364"/>
    </row>
    <row r="143" spans="1:26" ht="57.75" customHeight="1" thickBot="1" x14ac:dyDescent="0.25">
      <c r="B143" s="423"/>
      <c r="C143" s="424"/>
      <c r="D143" s="425"/>
      <c r="E143" s="365" t="str">
        <f>+Matriz!Q22</f>
        <v>Revisar que los anexos técnicos contengan información detallada de acuerdo a los bienes y/o servicios que se vayan a contratar y evidencien la pluralidad del mercado.</v>
      </c>
      <c r="F143" s="366"/>
      <c r="G143" s="366"/>
      <c r="H143" s="366"/>
      <c r="I143" s="366"/>
      <c r="J143" s="366"/>
      <c r="K143" s="367" t="str">
        <f>+Matriz!Q23</f>
        <v>Comparar lo valores históricos de la contratación de bienes y servicios con las condiciones actuales del mercado y las referencias de entidades estatales.</v>
      </c>
      <c r="L143" s="368"/>
      <c r="M143" s="368"/>
      <c r="N143" s="368"/>
      <c r="O143" s="368"/>
      <c r="P143" s="368"/>
      <c r="Q143" s="368"/>
      <c r="R143" s="369"/>
    </row>
    <row r="144" spans="1:26" ht="15" x14ac:dyDescent="0.25">
      <c r="B144" s="405" t="s">
        <v>125</v>
      </c>
      <c r="C144" s="407" t="s">
        <v>126</v>
      </c>
      <c r="D144" s="408"/>
      <c r="E144" s="370" t="s">
        <v>120</v>
      </c>
      <c r="F144" s="486"/>
      <c r="G144" s="372" t="s">
        <v>71</v>
      </c>
      <c r="H144" s="373"/>
      <c r="I144" s="373"/>
      <c r="J144" s="374"/>
      <c r="K144" s="386" t="s">
        <v>120</v>
      </c>
      <c r="L144" s="387"/>
      <c r="M144" s="380" t="s">
        <v>71</v>
      </c>
      <c r="N144" s="381"/>
      <c r="O144" s="381"/>
      <c r="P144" s="381"/>
      <c r="Q144" s="381"/>
      <c r="R144" s="382"/>
    </row>
    <row r="145" spans="1:18" ht="15.75" customHeight="1" thickBot="1" x14ac:dyDescent="0.25">
      <c r="B145" s="406"/>
      <c r="C145" s="409"/>
      <c r="D145" s="410"/>
      <c r="E145" s="59" t="s">
        <v>121</v>
      </c>
      <c r="F145" s="60" t="s">
        <v>122</v>
      </c>
      <c r="G145" s="375"/>
      <c r="H145" s="376"/>
      <c r="I145" s="376"/>
      <c r="J145" s="377"/>
      <c r="K145" s="59" t="s">
        <v>121</v>
      </c>
      <c r="L145" s="60" t="s">
        <v>122</v>
      </c>
      <c r="M145" s="383"/>
      <c r="N145" s="384"/>
      <c r="O145" s="384"/>
      <c r="P145" s="384"/>
      <c r="Q145" s="384"/>
      <c r="R145" s="385"/>
    </row>
    <row r="146" spans="1:18" ht="30" customHeight="1" x14ac:dyDescent="0.2">
      <c r="B146" s="400" t="s">
        <v>127</v>
      </c>
      <c r="C146" s="89" t="s">
        <v>98</v>
      </c>
      <c r="D146" s="50" t="s">
        <v>87</v>
      </c>
      <c r="E146" s="44" t="s">
        <v>105</v>
      </c>
      <c r="F146" s="92">
        <f>IF(E146="Asignado",15,IF(E146="No asignado",0,""))</f>
        <v>15</v>
      </c>
      <c r="G146" s="481" t="s">
        <v>435</v>
      </c>
      <c r="H146" s="482"/>
      <c r="I146" s="482"/>
      <c r="J146" s="483"/>
      <c r="K146" s="93" t="s">
        <v>105</v>
      </c>
      <c r="L146" s="92">
        <f t="shared" ref="L146" si="18">IF(K146="Asignado",15,IF(K146="No asignado",0,""))</f>
        <v>15</v>
      </c>
      <c r="M146" s="481" t="s">
        <v>440</v>
      </c>
      <c r="N146" s="482"/>
      <c r="O146" s="482"/>
      <c r="P146" s="482"/>
      <c r="Q146" s="482"/>
      <c r="R146" s="483"/>
    </row>
    <row r="147" spans="1:18" ht="53.25" customHeight="1" x14ac:dyDescent="0.2">
      <c r="B147" s="401"/>
      <c r="C147" s="37" t="s">
        <v>99</v>
      </c>
      <c r="D147" s="51" t="s">
        <v>91</v>
      </c>
      <c r="E147" s="39" t="s">
        <v>107</v>
      </c>
      <c r="F147" s="94">
        <f>IF(E147="Adecuado",15,IF(E147="Inadecuado",0,""))</f>
        <v>15</v>
      </c>
      <c r="G147" s="474" t="s">
        <v>436</v>
      </c>
      <c r="H147" s="475"/>
      <c r="I147" s="475"/>
      <c r="J147" s="476"/>
      <c r="K147" s="95" t="s">
        <v>107</v>
      </c>
      <c r="L147" s="94">
        <f t="shared" ref="L147" si="19">IF(K147="Adecuado",15,IF(K147="Inadecuado",0,""))</f>
        <v>15</v>
      </c>
      <c r="M147" s="474" t="s">
        <v>442</v>
      </c>
      <c r="N147" s="475"/>
      <c r="O147" s="475"/>
      <c r="P147" s="475"/>
      <c r="Q147" s="475"/>
      <c r="R147" s="476"/>
    </row>
    <row r="148" spans="1:18" ht="30" customHeight="1" x14ac:dyDescent="0.2">
      <c r="B148" s="91" t="s">
        <v>128</v>
      </c>
      <c r="C148" s="37" t="s">
        <v>100</v>
      </c>
      <c r="D148" s="51" t="s">
        <v>92</v>
      </c>
      <c r="E148" s="39" t="s">
        <v>109</v>
      </c>
      <c r="F148" s="94">
        <f>IF(E148="Oportuna",15,IF(E148="Inoportuna",0,""))</f>
        <v>15</v>
      </c>
      <c r="G148" s="474" t="s">
        <v>437</v>
      </c>
      <c r="H148" s="475"/>
      <c r="I148" s="475"/>
      <c r="J148" s="476"/>
      <c r="K148" s="95" t="s">
        <v>109</v>
      </c>
      <c r="L148" s="94">
        <f t="shared" ref="L148" si="20">IF(K148="Oportuna",15,IF(K148="Inoportuna",0,""))</f>
        <v>15</v>
      </c>
      <c r="M148" s="474" t="s">
        <v>271</v>
      </c>
      <c r="N148" s="475"/>
      <c r="O148" s="475"/>
      <c r="P148" s="475"/>
      <c r="Q148" s="475"/>
      <c r="R148" s="476"/>
    </row>
    <row r="149" spans="1:18" ht="45" customHeight="1" x14ac:dyDescent="0.2">
      <c r="B149" s="91" t="s">
        <v>129</v>
      </c>
      <c r="C149" s="37" t="s">
        <v>101</v>
      </c>
      <c r="D149" s="51" t="s">
        <v>93</v>
      </c>
      <c r="E149" s="41" t="s">
        <v>111</v>
      </c>
      <c r="F149" s="94">
        <f>IF(E149="Prevenir o detectar",15,IF(E149="No es control",0,""))</f>
        <v>15</v>
      </c>
      <c r="G149" s="474" t="s">
        <v>438</v>
      </c>
      <c r="H149" s="475"/>
      <c r="I149" s="475"/>
      <c r="J149" s="476"/>
      <c r="K149" s="96" t="s">
        <v>111</v>
      </c>
      <c r="L149" s="94">
        <f t="shared" ref="L149" si="21">IF(K149="Prevenir o detectar",15,IF(K149="No es control",0,""))</f>
        <v>15</v>
      </c>
      <c r="M149" s="474" t="s">
        <v>441</v>
      </c>
      <c r="N149" s="475"/>
      <c r="O149" s="475"/>
      <c r="P149" s="475"/>
      <c r="Q149" s="475"/>
      <c r="R149" s="476"/>
    </row>
    <row r="150" spans="1:18" ht="30" customHeight="1" x14ac:dyDescent="0.2">
      <c r="B150" s="63" t="s">
        <v>131</v>
      </c>
      <c r="C150" s="37" t="s">
        <v>102</v>
      </c>
      <c r="D150" s="51" t="s">
        <v>94</v>
      </c>
      <c r="E150" s="39" t="s">
        <v>113</v>
      </c>
      <c r="F150" s="94">
        <f>IF(E150="Confiable",15,IF(E150="No confiable",0,""))</f>
        <v>15</v>
      </c>
      <c r="G150" s="474" t="s">
        <v>343</v>
      </c>
      <c r="H150" s="475"/>
      <c r="I150" s="475"/>
      <c r="J150" s="476"/>
      <c r="K150" s="95" t="s">
        <v>113</v>
      </c>
      <c r="L150" s="94">
        <f t="shared" ref="L150" si="22">IF(K150="Confiable",15,IF(K150="No confiable",0,""))</f>
        <v>15</v>
      </c>
      <c r="M150" s="474" t="s">
        <v>272</v>
      </c>
      <c r="N150" s="475"/>
      <c r="O150" s="475"/>
      <c r="P150" s="475"/>
      <c r="Q150" s="475"/>
      <c r="R150" s="476"/>
    </row>
    <row r="151" spans="1:18" ht="45" customHeight="1" x14ac:dyDescent="0.2">
      <c r="B151" s="63" t="s">
        <v>132</v>
      </c>
      <c r="C151" s="37" t="s">
        <v>103</v>
      </c>
      <c r="D151" s="51" t="s">
        <v>95</v>
      </c>
      <c r="E151" s="41" t="s">
        <v>115</v>
      </c>
      <c r="F151" s="94">
        <f>IF(E151="Se investigan y resuelven oportunamente",15,IF(E151="No se investigan y resuelven oportunamente",0,""))</f>
        <v>15</v>
      </c>
      <c r="G151" s="474" t="s">
        <v>344</v>
      </c>
      <c r="H151" s="475"/>
      <c r="I151" s="475"/>
      <c r="J151" s="476"/>
      <c r="K151" s="96" t="s">
        <v>115</v>
      </c>
      <c r="L151" s="94">
        <f t="shared" ref="L151" si="23">IF(K151="Se investigan y resuelven oportunamente",15,IF(K151="No se investigan y resuelven oportunamente",0,""))</f>
        <v>15</v>
      </c>
      <c r="M151" s="474" t="s">
        <v>273</v>
      </c>
      <c r="N151" s="475"/>
      <c r="O151" s="475"/>
      <c r="P151" s="475"/>
      <c r="Q151" s="475"/>
      <c r="R151" s="476"/>
    </row>
    <row r="152" spans="1:18" ht="30" customHeight="1" thickBot="1" x14ac:dyDescent="0.25">
      <c r="B152" s="64" t="s">
        <v>130</v>
      </c>
      <c r="C152" s="90" t="s">
        <v>104</v>
      </c>
      <c r="D152" s="52" t="s">
        <v>96</v>
      </c>
      <c r="E152" s="42" t="s">
        <v>117</v>
      </c>
      <c r="F152" s="97">
        <f>IF(E152="Completa",10,IF(E152="Incompleta",5,IF(E152="No existe",0,"")))</f>
        <v>10</v>
      </c>
      <c r="G152" s="477" t="s">
        <v>439</v>
      </c>
      <c r="H152" s="478"/>
      <c r="I152" s="478"/>
      <c r="J152" s="479"/>
      <c r="K152" s="98" t="s">
        <v>117</v>
      </c>
      <c r="L152" s="97">
        <f t="shared" ref="L152" si="24">IF(K152="Completa",10,IF(K152="Incompleta",5,IF(K152="No existe",0,"")))</f>
        <v>10</v>
      </c>
      <c r="M152" s="477" t="s">
        <v>439</v>
      </c>
      <c r="N152" s="478"/>
      <c r="O152" s="478"/>
      <c r="P152" s="478"/>
      <c r="Q152" s="478"/>
      <c r="R152" s="479"/>
    </row>
    <row r="153" spans="1:18" ht="7.5" customHeight="1" thickBot="1" x14ac:dyDescent="0.25">
      <c r="D153" s="38"/>
      <c r="J153" s="87"/>
      <c r="K153" s="99"/>
      <c r="L153" s="100"/>
      <c r="M153" s="87"/>
    </row>
    <row r="154" spans="1:18" x14ac:dyDescent="0.2">
      <c r="D154" s="48" t="s">
        <v>97</v>
      </c>
      <c r="E154" s="349">
        <f>IF(SUM(F146:F152)=0,"-",SUM(F146:F152))</f>
        <v>100</v>
      </c>
      <c r="F154" s="350"/>
      <c r="G154" s="351"/>
      <c r="J154" s="88"/>
      <c r="K154" s="349">
        <f t="shared" ref="K154" si="25">IF(SUM(L146:L152)=0,"-",SUM(L146:L152))</f>
        <v>100</v>
      </c>
      <c r="L154" s="350"/>
      <c r="M154" s="88"/>
    </row>
    <row r="155" spans="1:18" ht="15.75" customHeight="1" thickBot="1" x14ac:dyDescent="0.25">
      <c r="D155" s="49" t="s">
        <v>123</v>
      </c>
      <c r="E155" s="352" t="str">
        <f>IF(E154&lt;=74,"Débil",IF(E154&lt;=89,"Moderado",IF(E154&lt;=100,"Fuerte","")))</f>
        <v>Fuerte</v>
      </c>
      <c r="F155" s="353"/>
      <c r="G155" s="351"/>
      <c r="J155" s="88"/>
      <c r="K155" s="352" t="str">
        <f t="shared" ref="K155" si="26">IF(K154&lt;=74,"Débil",IF(K154&lt;=89,"Moderado",IF(K154&lt;=100,"Fuerte","")))</f>
        <v>Fuerte</v>
      </c>
      <c r="L155" s="353"/>
      <c r="M155" s="88"/>
    </row>
    <row r="156" spans="1:18" ht="15" thickBot="1" x14ac:dyDescent="0.25"/>
    <row r="157" spans="1:18" ht="33" customHeight="1" thickBot="1" x14ac:dyDescent="0.25">
      <c r="A157" s="61" t="str">
        <f>+Matriz!E24</f>
        <v>AGRI-GD-RC-001</v>
      </c>
      <c r="B157" s="417" t="str">
        <f>+Matriz!F24</f>
        <v xml:space="preserve">Manipulación de la información para beneficio de un tercero </v>
      </c>
      <c r="C157" s="418"/>
      <c r="D157" s="418"/>
      <c r="E157" s="418"/>
      <c r="F157" s="418"/>
      <c r="G157" s="418"/>
      <c r="H157" s="418"/>
      <c r="I157" s="418"/>
      <c r="J157" s="418"/>
      <c r="K157" s="418"/>
      <c r="L157" s="419"/>
      <c r="M157" s="101"/>
    </row>
    <row r="158" spans="1:18" ht="10.5" customHeight="1" thickBot="1" x14ac:dyDescent="0.25"/>
    <row r="159" spans="1:18" ht="16.5" customHeight="1" thickBot="1" x14ac:dyDescent="0.25">
      <c r="B159" s="420" t="s">
        <v>158</v>
      </c>
      <c r="C159" s="421"/>
      <c r="D159" s="422"/>
      <c r="E159" s="360" t="s">
        <v>124</v>
      </c>
      <c r="F159" s="361"/>
      <c r="G159" s="361"/>
      <c r="H159" s="361"/>
      <c r="I159" s="361"/>
      <c r="J159" s="361"/>
      <c r="K159" s="362" t="s">
        <v>270</v>
      </c>
      <c r="L159" s="363"/>
      <c r="M159" s="363"/>
      <c r="N159" s="363"/>
      <c r="O159" s="363"/>
      <c r="P159" s="363"/>
      <c r="Q159" s="363"/>
      <c r="R159" s="364"/>
    </row>
    <row r="160" spans="1:18" ht="24.75" customHeight="1" thickBot="1" x14ac:dyDescent="0.25">
      <c r="B160" s="423"/>
      <c r="C160" s="424"/>
      <c r="D160" s="425"/>
      <c r="E160" s="365" t="str">
        <f>+Matriz!Q24</f>
        <v xml:space="preserve">Control al préstamo y consulta de los documentos físicos </v>
      </c>
      <c r="F160" s="366"/>
      <c r="G160" s="366"/>
      <c r="H160" s="366"/>
      <c r="I160" s="366"/>
      <c r="J160" s="366"/>
      <c r="K160" s="367" t="str">
        <f>+Matriz!Q25</f>
        <v xml:space="preserve">Entrega de documentos digitales a través de correo electrónico al solicitante </v>
      </c>
      <c r="L160" s="368"/>
      <c r="M160" s="368"/>
      <c r="N160" s="368"/>
      <c r="O160" s="368"/>
      <c r="P160" s="368"/>
      <c r="Q160" s="368"/>
      <c r="R160" s="369"/>
    </row>
    <row r="161" spans="1:18" ht="15" x14ac:dyDescent="0.25">
      <c r="B161" s="405" t="s">
        <v>125</v>
      </c>
      <c r="C161" s="407" t="s">
        <v>126</v>
      </c>
      <c r="D161" s="408"/>
      <c r="E161" s="370" t="s">
        <v>120</v>
      </c>
      <c r="F161" s="371"/>
      <c r="G161" s="372" t="s">
        <v>71</v>
      </c>
      <c r="H161" s="373"/>
      <c r="I161" s="373"/>
      <c r="J161" s="374"/>
      <c r="K161" s="378" t="s">
        <v>120</v>
      </c>
      <c r="L161" s="387"/>
      <c r="M161" s="380" t="s">
        <v>71</v>
      </c>
      <c r="N161" s="381"/>
      <c r="O161" s="381"/>
      <c r="P161" s="381"/>
      <c r="Q161" s="381"/>
      <c r="R161" s="382"/>
    </row>
    <row r="162" spans="1:18" ht="15.75" customHeight="1" thickBot="1" x14ac:dyDescent="0.25">
      <c r="B162" s="406"/>
      <c r="C162" s="409"/>
      <c r="D162" s="410"/>
      <c r="E162" s="59" t="s">
        <v>121</v>
      </c>
      <c r="F162" s="128" t="s">
        <v>122</v>
      </c>
      <c r="G162" s="375"/>
      <c r="H162" s="376"/>
      <c r="I162" s="376"/>
      <c r="J162" s="377"/>
      <c r="K162" s="125" t="s">
        <v>121</v>
      </c>
      <c r="L162" s="60" t="s">
        <v>122</v>
      </c>
      <c r="M162" s="383"/>
      <c r="N162" s="384"/>
      <c r="O162" s="384"/>
      <c r="P162" s="384"/>
      <c r="Q162" s="384"/>
      <c r="R162" s="385"/>
    </row>
    <row r="163" spans="1:18" ht="48" customHeight="1" x14ac:dyDescent="0.2">
      <c r="B163" s="400" t="s">
        <v>127</v>
      </c>
      <c r="C163" s="102" t="s">
        <v>98</v>
      </c>
      <c r="D163" s="106" t="s">
        <v>87</v>
      </c>
      <c r="E163" s="44" t="s">
        <v>105</v>
      </c>
      <c r="F163" s="92">
        <f>IF(E163="Asignado",15,IF(E163="No asignado",0,""))</f>
        <v>15</v>
      </c>
      <c r="G163" s="468" t="s">
        <v>446</v>
      </c>
      <c r="H163" s="469"/>
      <c r="I163" s="469"/>
      <c r="J163" s="470"/>
      <c r="K163" s="93" t="s">
        <v>105</v>
      </c>
      <c r="L163" s="92">
        <f t="shared" ref="L163" si="27">IF(K163="Asignado",15,IF(K163="No asignado",0,""))</f>
        <v>15</v>
      </c>
      <c r="M163" s="471" t="s">
        <v>446</v>
      </c>
      <c r="N163" s="472"/>
      <c r="O163" s="472"/>
      <c r="P163" s="472"/>
      <c r="Q163" s="472"/>
      <c r="R163" s="473"/>
    </row>
    <row r="164" spans="1:18" ht="30" customHeight="1" x14ac:dyDescent="0.2">
      <c r="B164" s="401"/>
      <c r="C164" s="37" t="s">
        <v>99</v>
      </c>
      <c r="D164" s="51" t="s">
        <v>91</v>
      </c>
      <c r="E164" s="39" t="s">
        <v>107</v>
      </c>
      <c r="F164" s="94">
        <f>IF(E164="Adecuado",15,IF(E164="Inadecuado",0,""))</f>
        <v>15</v>
      </c>
      <c r="G164" s="456" t="s">
        <v>302</v>
      </c>
      <c r="H164" s="457"/>
      <c r="I164" s="457"/>
      <c r="J164" s="458"/>
      <c r="K164" s="95" t="s">
        <v>107</v>
      </c>
      <c r="L164" s="94">
        <f t="shared" ref="L164" si="28">IF(K164="Adecuado",15,IF(K164="Inadecuado",0,""))</f>
        <v>15</v>
      </c>
      <c r="M164" s="459" t="s">
        <v>307</v>
      </c>
      <c r="N164" s="460"/>
      <c r="O164" s="460"/>
      <c r="P164" s="460"/>
      <c r="Q164" s="460"/>
      <c r="R164" s="461"/>
    </row>
    <row r="165" spans="1:18" ht="30" customHeight="1" x14ac:dyDescent="0.2">
      <c r="B165" s="104" t="s">
        <v>128</v>
      </c>
      <c r="C165" s="37" t="s">
        <v>100</v>
      </c>
      <c r="D165" s="51" t="s">
        <v>92</v>
      </c>
      <c r="E165" s="39" t="s">
        <v>109</v>
      </c>
      <c r="F165" s="94">
        <f>IF(E165="Oportuna",15,IF(E165="Inoportuna",0,""))</f>
        <v>15</v>
      </c>
      <c r="G165" s="456" t="s">
        <v>303</v>
      </c>
      <c r="H165" s="457"/>
      <c r="I165" s="457"/>
      <c r="J165" s="458"/>
      <c r="K165" s="95" t="s">
        <v>109</v>
      </c>
      <c r="L165" s="94">
        <f t="shared" ref="L165" si="29">IF(K165="Oportuna",15,IF(K165="Inoportuna",0,""))</f>
        <v>15</v>
      </c>
      <c r="M165" s="459" t="s">
        <v>303</v>
      </c>
      <c r="N165" s="460"/>
      <c r="O165" s="460"/>
      <c r="P165" s="460"/>
      <c r="Q165" s="460"/>
      <c r="R165" s="461"/>
    </row>
    <row r="166" spans="1:18" ht="45" customHeight="1" x14ac:dyDescent="0.2">
      <c r="B166" s="104" t="s">
        <v>129</v>
      </c>
      <c r="C166" s="37" t="s">
        <v>101</v>
      </c>
      <c r="D166" s="51" t="s">
        <v>93</v>
      </c>
      <c r="E166" s="41" t="s">
        <v>111</v>
      </c>
      <c r="F166" s="94">
        <f>IF(E166="Prevenir o detectar",15,IF(E166="No es control",0,""))</f>
        <v>15</v>
      </c>
      <c r="G166" s="456" t="s">
        <v>304</v>
      </c>
      <c r="H166" s="457"/>
      <c r="I166" s="457"/>
      <c r="J166" s="458"/>
      <c r="K166" s="96" t="s">
        <v>111</v>
      </c>
      <c r="L166" s="94">
        <f t="shared" ref="L166" si="30">IF(K166="Prevenir o detectar",15,IF(K166="No es control",0,""))</f>
        <v>15</v>
      </c>
      <c r="M166" s="459" t="s">
        <v>304</v>
      </c>
      <c r="N166" s="460"/>
      <c r="O166" s="460"/>
      <c r="P166" s="460"/>
      <c r="Q166" s="460"/>
      <c r="R166" s="461"/>
    </row>
    <row r="167" spans="1:18" ht="30" customHeight="1" x14ac:dyDescent="0.2">
      <c r="B167" s="105" t="s">
        <v>131</v>
      </c>
      <c r="C167" s="37" t="s">
        <v>102</v>
      </c>
      <c r="D167" s="51" t="s">
        <v>94</v>
      </c>
      <c r="E167" s="39" t="s">
        <v>113</v>
      </c>
      <c r="F167" s="94">
        <f>IF(E167="Confiable",15,IF(E167="No confiable",0,""))</f>
        <v>15</v>
      </c>
      <c r="G167" s="456" t="s">
        <v>305</v>
      </c>
      <c r="H167" s="457"/>
      <c r="I167" s="457"/>
      <c r="J167" s="458"/>
      <c r="K167" s="95" t="s">
        <v>113</v>
      </c>
      <c r="L167" s="94">
        <f t="shared" ref="L167" si="31">IF(K167="Confiable",15,IF(K167="No confiable",0,""))</f>
        <v>15</v>
      </c>
      <c r="M167" s="459" t="s">
        <v>308</v>
      </c>
      <c r="N167" s="460"/>
      <c r="O167" s="460"/>
      <c r="P167" s="460"/>
      <c r="Q167" s="460"/>
      <c r="R167" s="461"/>
    </row>
    <row r="168" spans="1:18" ht="45" customHeight="1" x14ac:dyDescent="0.2">
      <c r="B168" s="105" t="s">
        <v>132</v>
      </c>
      <c r="C168" s="37" t="s">
        <v>103</v>
      </c>
      <c r="D168" s="51" t="s">
        <v>95</v>
      </c>
      <c r="E168" s="41" t="s">
        <v>116</v>
      </c>
      <c r="F168" s="94">
        <f>IF(E168="Se investigan y resuelven oportunamente",15,IF(E168="No se investigan y resuelven oportunamente",0,""))</f>
        <v>0</v>
      </c>
      <c r="G168" s="456" t="s">
        <v>306</v>
      </c>
      <c r="H168" s="457"/>
      <c r="I168" s="457"/>
      <c r="J168" s="458"/>
      <c r="K168" s="96" t="s">
        <v>115</v>
      </c>
      <c r="L168" s="94">
        <f t="shared" ref="L168" si="32">IF(K168="Se investigan y resuelven oportunamente",15,IF(K168="No se investigan y resuelven oportunamente",0,""))</f>
        <v>15</v>
      </c>
      <c r="M168" s="459" t="s">
        <v>445</v>
      </c>
      <c r="N168" s="460"/>
      <c r="O168" s="460"/>
      <c r="P168" s="460"/>
      <c r="Q168" s="460"/>
      <c r="R168" s="461"/>
    </row>
    <row r="169" spans="1:18" ht="30" customHeight="1" thickBot="1" x14ac:dyDescent="0.25">
      <c r="B169" s="64" t="s">
        <v>130</v>
      </c>
      <c r="C169" s="103" t="s">
        <v>104</v>
      </c>
      <c r="D169" s="52" t="s">
        <v>96</v>
      </c>
      <c r="E169" s="42" t="s">
        <v>117</v>
      </c>
      <c r="F169" s="97">
        <f>IF(E169="Completa",10,IF(E169="Incompleta",5,IF(E169="No existe",0,"")))</f>
        <v>10</v>
      </c>
      <c r="G169" s="462" t="s">
        <v>350</v>
      </c>
      <c r="H169" s="463"/>
      <c r="I169" s="463"/>
      <c r="J169" s="464"/>
      <c r="K169" s="98" t="s">
        <v>117</v>
      </c>
      <c r="L169" s="97">
        <f t="shared" ref="L169" si="33">IF(K169="Completa",10,IF(K169="Incompleta",5,IF(K169="No existe",0,"")))</f>
        <v>10</v>
      </c>
      <c r="M169" s="465" t="s">
        <v>309</v>
      </c>
      <c r="N169" s="466"/>
      <c r="O169" s="466"/>
      <c r="P169" s="466"/>
      <c r="Q169" s="466"/>
      <c r="R169" s="467"/>
    </row>
    <row r="170" spans="1:18" ht="7.5" customHeight="1" thickBot="1" x14ac:dyDescent="0.25">
      <c r="D170" s="38"/>
      <c r="J170" s="87"/>
      <c r="K170" s="99"/>
      <c r="L170" s="100"/>
      <c r="M170" s="87"/>
    </row>
    <row r="171" spans="1:18" x14ac:dyDescent="0.2">
      <c r="D171" s="48" t="s">
        <v>97</v>
      </c>
      <c r="E171" s="349">
        <f>IF(SUM(F163:F169)=0,"-",SUM(F163:F169))</f>
        <v>85</v>
      </c>
      <c r="F171" s="350"/>
      <c r="G171" s="351"/>
      <c r="J171" s="88"/>
      <c r="K171" s="349">
        <f t="shared" ref="K171" si="34">IF(SUM(L163:L169)=0,"-",SUM(L163:L169))</f>
        <v>100</v>
      </c>
      <c r="L171" s="350"/>
      <c r="M171" s="88"/>
    </row>
    <row r="172" spans="1:18" ht="15.75" customHeight="1" thickBot="1" x14ac:dyDescent="0.25">
      <c r="D172" s="49" t="s">
        <v>123</v>
      </c>
      <c r="E172" s="352" t="str">
        <f>IF(E171&lt;=74,"Débil",IF(E171&lt;=89,"Moderado",IF(E171&lt;=100,"Fuerte","")))</f>
        <v>Moderado</v>
      </c>
      <c r="F172" s="353"/>
      <c r="G172" s="351"/>
      <c r="J172" s="88"/>
      <c r="K172" s="352" t="str">
        <f t="shared" ref="K172" si="35">IF(K171&lt;=74,"Débil",IF(K171&lt;=89,"Moderado",IF(K171&lt;=100,"Fuerte","")))</f>
        <v>Fuerte</v>
      </c>
      <c r="L172" s="353"/>
      <c r="M172" s="88"/>
    </row>
    <row r="173" spans="1:18" ht="15" thickBot="1" x14ac:dyDescent="0.25"/>
    <row r="174" spans="1:18" ht="30" customHeight="1" thickBot="1" x14ac:dyDescent="0.25">
      <c r="A174" s="61" t="str">
        <f>+Matriz!E26</f>
        <v>AGJC-RC-001</v>
      </c>
      <c r="B174" s="453" t="str">
        <f>+Matriz!F26</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454"/>
      <c r="D174" s="454"/>
      <c r="E174" s="454"/>
      <c r="F174" s="454"/>
      <c r="G174" s="454"/>
      <c r="H174" s="454"/>
      <c r="I174" s="454"/>
      <c r="J174" s="454"/>
      <c r="K174" s="454"/>
      <c r="L174" s="455"/>
    </row>
    <row r="175" spans="1:18" ht="15" thickBot="1" x14ac:dyDescent="0.25"/>
    <row r="176" spans="1:18" ht="15.75" customHeight="1" x14ac:dyDescent="0.2">
      <c r="B176" s="420" t="s">
        <v>158</v>
      </c>
      <c r="C176" s="421"/>
      <c r="D176" s="421"/>
      <c r="E176" s="380" t="s">
        <v>124</v>
      </c>
      <c r="F176" s="381"/>
      <c r="G176" s="381"/>
      <c r="H176" s="381"/>
      <c r="I176" s="381"/>
      <c r="J176" s="381"/>
      <c r="K176" s="381"/>
      <c r="L176" s="382"/>
    </row>
    <row r="177" spans="1:12" ht="139.5" customHeight="1" thickBot="1" x14ac:dyDescent="0.25">
      <c r="B177" s="423"/>
      <c r="C177" s="424"/>
      <c r="D177" s="424"/>
      <c r="E177" s="487" t="str">
        <f>+Matriz!Q26</f>
        <v>Cumplir AGJC-CN-MN-001 MANUAL DE CONTRATACIÓN, SUPERVISIÓN E INTERVENTORÍA
Para procesos de selección se tendrá en cuenta los siguientes factores: 
ETAPAS DEL PROCESO DE CONTRATACIÓN
- ETAPA DE PLANEACIÓN.
- Estudios y documentos previos
Para personas naturales realizar la verificación de idoneidad y experiencia de conformidad con la necesidad planteada por la dependencia solicitante de la contratación.</v>
      </c>
      <c r="F177" s="488"/>
      <c r="G177" s="488"/>
      <c r="H177" s="488"/>
      <c r="I177" s="488"/>
      <c r="J177" s="488"/>
      <c r="K177" s="488"/>
      <c r="L177" s="489"/>
    </row>
    <row r="178" spans="1:12" ht="15" x14ac:dyDescent="0.25">
      <c r="B178" s="405" t="s">
        <v>125</v>
      </c>
      <c r="C178" s="407" t="s">
        <v>126</v>
      </c>
      <c r="D178" s="408"/>
      <c r="E178" s="386" t="s">
        <v>120</v>
      </c>
      <c r="F178" s="387"/>
      <c r="G178" s="441" t="s">
        <v>71</v>
      </c>
      <c r="H178" s="442"/>
      <c r="I178" s="442"/>
      <c r="J178" s="442"/>
      <c r="K178" s="442"/>
      <c r="L178" s="443"/>
    </row>
    <row r="179" spans="1:12" ht="15" thickBot="1" x14ac:dyDescent="0.25">
      <c r="B179" s="406"/>
      <c r="C179" s="409"/>
      <c r="D179" s="410"/>
      <c r="E179" s="59" t="s">
        <v>121</v>
      </c>
      <c r="F179" s="60" t="s">
        <v>122</v>
      </c>
      <c r="G179" s="444"/>
      <c r="H179" s="445"/>
      <c r="I179" s="445"/>
      <c r="J179" s="445"/>
      <c r="K179" s="445"/>
      <c r="L179" s="446"/>
    </row>
    <row r="180" spans="1:12" ht="49.5" customHeight="1" x14ac:dyDescent="0.2">
      <c r="B180" s="400" t="s">
        <v>127</v>
      </c>
      <c r="C180" s="102" t="s">
        <v>98</v>
      </c>
      <c r="D180" s="106" t="s">
        <v>87</v>
      </c>
      <c r="E180" s="44" t="s">
        <v>105</v>
      </c>
      <c r="F180" s="45">
        <f>IF(E180="Asignado",15,IF(E180="No asignado",0,""))</f>
        <v>15</v>
      </c>
      <c r="G180" s="447" t="s">
        <v>290</v>
      </c>
      <c r="H180" s="448"/>
      <c r="I180" s="448"/>
      <c r="J180" s="448"/>
      <c r="K180" s="448"/>
      <c r="L180" s="449"/>
    </row>
    <row r="181" spans="1:12" ht="30.75" customHeight="1" x14ac:dyDescent="0.2">
      <c r="B181" s="401"/>
      <c r="C181" s="37" t="s">
        <v>99</v>
      </c>
      <c r="D181" s="51" t="s">
        <v>91</v>
      </c>
      <c r="E181" s="39" t="s">
        <v>107</v>
      </c>
      <c r="F181" s="40">
        <f>IF(E181="Adecuado",15,IF(E181="Inadecuado",0,""))</f>
        <v>15</v>
      </c>
      <c r="G181" s="450" t="s">
        <v>291</v>
      </c>
      <c r="H181" s="451"/>
      <c r="I181" s="451"/>
      <c r="J181" s="451"/>
      <c r="K181" s="451"/>
      <c r="L181" s="452"/>
    </row>
    <row r="182" spans="1:12" ht="31.5" customHeight="1" x14ac:dyDescent="0.2">
      <c r="B182" s="104" t="s">
        <v>128</v>
      </c>
      <c r="C182" s="37" t="s">
        <v>100</v>
      </c>
      <c r="D182" s="51" t="s">
        <v>92</v>
      </c>
      <c r="E182" s="39" t="s">
        <v>109</v>
      </c>
      <c r="F182" s="40">
        <f>IF(E182="Oportuna",15,IF(E182="Inoportuna",0,""))</f>
        <v>15</v>
      </c>
      <c r="G182" s="450" t="s">
        <v>346</v>
      </c>
      <c r="H182" s="451"/>
      <c r="I182" s="451"/>
      <c r="J182" s="451"/>
      <c r="K182" s="451"/>
      <c r="L182" s="452"/>
    </row>
    <row r="183" spans="1:12" ht="68.25" customHeight="1" x14ac:dyDescent="0.2">
      <c r="B183" s="104" t="s">
        <v>129</v>
      </c>
      <c r="C183" s="37" t="s">
        <v>101</v>
      </c>
      <c r="D183" s="51" t="s">
        <v>93</v>
      </c>
      <c r="E183" s="41" t="s">
        <v>112</v>
      </c>
      <c r="F183" s="40">
        <f>IF(E183="Prevenir o detectar",15,IF(E183="No es control",0,""))</f>
        <v>0</v>
      </c>
      <c r="G183" s="450" t="s">
        <v>292</v>
      </c>
      <c r="H183" s="451"/>
      <c r="I183" s="451"/>
      <c r="J183" s="451"/>
      <c r="K183" s="451"/>
      <c r="L183" s="452"/>
    </row>
    <row r="184" spans="1:12" ht="30" customHeight="1" x14ac:dyDescent="0.2">
      <c r="B184" s="105" t="s">
        <v>131</v>
      </c>
      <c r="C184" s="37" t="s">
        <v>102</v>
      </c>
      <c r="D184" s="51" t="s">
        <v>94</v>
      </c>
      <c r="E184" s="39" t="s">
        <v>113</v>
      </c>
      <c r="F184" s="40">
        <f>IF(E184="Confiable",15,IF(E184="No confiable",0,""))</f>
        <v>15</v>
      </c>
      <c r="G184" s="411" t="s">
        <v>347</v>
      </c>
      <c r="H184" s="412"/>
      <c r="I184" s="412"/>
      <c r="J184" s="412"/>
      <c r="K184" s="412"/>
      <c r="L184" s="413"/>
    </row>
    <row r="185" spans="1:12" ht="38.25" x14ac:dyDescent="0.2">
      <c r="B185" s="105" t="s">
        <v>132</v>
      </c>
      <c r="C185" s="37" t="s">
        <v>103</v>
      </c>
      <c r="D185" s="51" t="s">
        <v>95</v>
      </c>
      <c r="E185" s="41" t="s">
        <v>115</v>
      </c>
      <c r="F185" s="40">
        <f>IF(E185="Se investigan y resuelven oportunamente",15,IF(E185="No se investigan y resuelven oportunamente",0,""))</f>
        <v>15</v>
      </c>
      <c r="G185" s="411" t="s">
        <v>293</v>
      </c>
      <c r="H185" s="412"/>
      <c r="I185" s="412"/>
      <c r="J185" s="412"/>
      <c r="K185" s="412"/>
      <c r="L185" s="413"/>
    </row>
    <row r="186" spans="1:12" ht="36.75" customHeight="1" thickBot="1" x14ac:dyDescent="0.25">
      <c r="B186" s="64" t="s">
        <v>130</v>
      </c>
      <c r="C186" s="103" t="s">
        <v>104</v>
      </c>
      <c r="D186" s="52" t="s">
        <v>96</v>
      </c>
      <c r="E186" s="42" t="s">
        <v>117</v>
      </c>
      <c r="F186" s="43">
        <f>IF(E186="Completa",10,IF(E186="Incompleta",5,IF(E186="No existe",0,"")))</f>
        <v>10</v>
      </c>
      <c r="G186" s="414" t="s">
        <v>294</v>
      </c>
      <c r="H186" s="415"/>
      <c r="I186" s="415"/>
      <c r="J186" s="415"/>
      <c r="K186" s="415"/>
      <c r="L186" s="416"/>
    </row>
    <row r="187" spans="1:12" ht="15" thickBot="1" x14ac:dyDescent="0.25">
      <c r="D187" s="38"/>
      <c r="G187" s="87"/>
      <c r="H187" s="87"/>
      <c r="I187" s="87"/>
      <c r="J187" s="87"/>
      <c r="K187" s="87"/>
      <c r="L187" s="87"/>
    </row>
    <row r="188" spans="1:12" x14ac:dyDescent="0.2">
      <c r="D188" s="48" t="s">
        <v>97</v>
      </c>
      <c r="E188" s="349">
        <f>IF(SUM(F180:F186)=0,"-",SUM(F180:F186))</f>
        <v>85</v>
      </c>
      <c r="F188" s="350"/>
      <c r="G188" s="88"/>
      <c r="H188" s="88"/>
      <c r="I188" s="88"/>
      <c r="J188" s="88"/>
      <c r="K188" s="88"/>
      <c r="L188" s="88"/>
    </row>
    <row r="189" spans="1:12" ht="15" thickBot="1" x14ac:dyDescent="0.25">
      <c r="D189" s="49" t="s">
        <v>123</v>
      </c>
      <c r="E189" s="352" t="str">
        <f>IF(E188&lt;=74,"Débil",IF(E188&lt;=89,"Moderado",IF(E188&lt;=100,"Fuerte","")))</f>
        <v>Moderado</v>
      </c>
      <c r="F189" s="353"/>
      <c r="G189" s="88"/>
      <c r="H189" s="88"/>
      <c r="I189" s="88"/>
      <c r="J189" s="88"/>
      <c r="K189" s="88"/>
      <c r="L189" s="88"/>
    </row>
    <row r="190" spans="1:12" ht="15" thickBot="1" x14ac:dyDescent="0.25"/>
    <row r="191" spans="1:12" ht="30" customHeight="1" thickBot="1" x14ac:dyDescent="0.25">
      <c r="A191" s="61" t="str">
        <f>+Matriz!E27</f>
        <v>AGFF-RC-001</v>
      </c>
      <c r="B191" s="453" t="str">
        <f>+Matriz!F27</f>
        <v xml:space="preserve"> Posibilidad de recibir o solicitar cualquier dádiva o beneficio a nombre propio o de terceros, por destinar recursos de la entidad; impactando de forma negativa los intereses del Canal.</v>
      </c>
      <c r="C191" s="454"/>
      <c r="D191" s="454"/>
      <c r="E191" s="454"/>
      <c r="F191" s="454"/>
      <c r="G191" s="454"/>
      <c r="H191" s="454"/>
      <c r="I191" s="454"/>
      <c r="J191" s="454"/>
      <c r="K191" s="454"/>
      <c r="L191" s="455"/>
    </row>
    <row r="192" spans="1:12" ht="15" thickBot="1" x14ac:dyDescent="0.25"/>
    <row r="193" spans="1:12" ht="15.75" customHeight="1" x14ac:dyDescent="0.2">
      <c r="B193" s="420" t="s">
        <v>158</v>
      </c>
      <c r="C193" s="421"/>
      <c r="D193" s="421"/>
      <c r="E193" s="380" t="s">
        <v>124</v>
      </c>
      <c r="F193" s="381"/>
      <c r="G193" s="381"/>
      <c r="H193" s="381"/>
      <c r="I193" s="381"/>
      <c r="J193" s="381"/>
      <c r="K193" s="381"/>
      <c r="L193" s="382"/>
    </row>
    <row r="194" spans="1:12" ht="36.75" customHeight="1" thickBot="1" x14ac:dyDescent="0.25">
      <c r="B194" s="423"/>
      <c r="C194" s="424"/>
      <c r="D194" s="424"/>
      <c r="E194" s="438" t="str">
        <f>+Matriz!Q27</f>
        <v>Aplicar procedimiento: AGFF-PD-010 LIQUIDACIÓN ÓRDENES DE PAGO 
Puntos de control: 11, 12.</v>
      </c>
      <c r="F194" s="439"/>
      <c r="G194" s="439"/>
      <c r="H194" s="439"/>
      <c r="I194" s="439"/>
      <c r="J194" s="439"/>
      <c r="K194" s="439"/>
      <c r="L194" s="440"/>
    </row>
    <row r="195" spans="1:12" ht="15" x14ac:dyDescent="0.25">
      <c r="B195" s="405" t="s">
        <v>125</v>
      </c>
      <c r="C195" s="407" t="s">
        <v>126</v>
      </c>
      <c r="D195" s="408"/>
      <c r="E195" s="386" t="s">
        <v>120</v>
      </c>
      <c r="F195" s="387"/>
      <c r="G195" s="441" t="s">
        <v>71</v>
      </c>
      <c r="H195" s="442"/>
      <c r="I195" s="442"/>
      <c r="J195" s="442"/>
      <c r="K195" s="442"/>
      <c r="L195" s="443"/>
    </row>
    <row r="196" spans="1:12" ht="15" thickBot="1" x14ac:dyDescent="0.25">
      <c r="B196" s="406"/>
      <c r="C196" s="409"/>
      <c r="D196" s="410"/>
      <c r="E196" s="59" t="s">
        <v>121</v>
      </c>
      <c r="F196" s="60" t="s">
        <v>122</v>
      </c>
      <c r="G196" s="444"/>
      <c r="H196" s="445"/>
      <c r="I196" s="445"/>
      <c r="J196" s="445"/>
      <c r="K196" s="445"/>
      <c r="L196" s="446"/>
    </row>
    <row r="197" spans="1:12" ht="49.5" customHeight="1" x14ac:dyDescent="0.2">
      <c r="B197" s="400" t="s">
        <v>127</v>
      </c>
      <c r="C197" s="102" t="s">
        <v>98</v>
      </c>
      <c r="D197" s="106" t="s">
        <v>87</v>
      </c>
      <c r="E197" s="44" t="s">
        <v>105</v>
      </c>
      <c r="F197" s="45">
        <f>IF(E197="Asignado",15,IF(E197="No asignado",0,""))</f>
        <v>15</v>
      </c>
      <c r="G197" s="447" t="s">
        <v>315</v>
      </c>
      <c r="H197" s="448"/>
      <c r="I197" s="448"/>
      <c r="J197" s="448"/>
      <c r="K197" s="448"/>
      <c r="L197" s="449"/>
    </row>
    <row r="198" spans="1:12" ht="30.75" customHeight="1" x14ac:dyDescent="0.2">
      <c r="B198" s="401"/>
      <c r="C198" s="37" t="s">
        <v>99</v>
      </c>
      <c r="D198" s="51" t="s">
        <v>91</v>
      </c>
      <c r="E198" s="39" t="s">
        <v>107</v>
      </c>
      <c r="F198" s="40">
        <f>IF(E198="Adecuado",15,IF(E198="Inadecuado",0,""))</f>
        <v>15</v>
      </c>
      <c r="G198" s="450" t="s">
        <v>316</v>
      </c>
      <c r="H198" s="451"/>
      <c r="I198" s="451"/>
      <c r="J198" s="451"/>
      <c r="K198" s="451"/>
      <c r="L198" s="452"/>
    </row>
    <row r="199" spans="1:12" ht="47.25" customHeight="1" x14ac:dyDescent="0.2">
      <c r="B199" s="104" t="s">
        <v>128</v>
      </c>
      <c r="C199" s="37" t="s">
        <v>100</v>
      </c>
      <c r="D199" s="51" t="s">
        <v>92</v>
      </c>
      <c r="E199" s="39" t="s">
        <v>109</v>
      </c>
      <c r="F199" s="40">
        <f>IF(E199="Oportuna",15,IF(E199="Inoportuna",0,""))</f>
        <v>15</v>
      </c>
      <c r="G199" s="450" t="s">
        <v>351</v>
      </c>
      <c r="H199" s="451"/>
      <c r="I199" s="451"/>
      <c r="J199" s="451"/>
      <c r="K199" s="451"/>
      <c r="L199" s="452"/>
    </row>
    <row r="200" spans="1:12" ht="68.25" customHeight="1" x14ac:dyDescent="0.2">
      <c r="B200" s="104" t="s">
        <v>129</v>
      </c>
      <c r="C200" s="37" t="s">
        <v>101</v>
      </c>
      <c r="D200" s="51" t="s">
        <v>93</v>
      </c>
      <c r="E200" s="41" t="s">
        <v>111</v>
      </c>
      <c r="F200" s="40">
        <f>IF(E200="Prevenir o detectar",15,IF(E200="No es control",0,""))</f>
        <v>15</v>
      </c>
      <c r="G200" s="450" t="s">
        <v>352</v>
      </c>
      <c r="H200" s="451"/>
      <c r="I200" s="451"/>
      <c r="J200" s="451"/>
      <c r="K200" s="451"/>
      <c r="L200" s="452"/>
    </row>
    <row r="201" spans="1:12" ht="45" customHeight="1" x14ac:dyDescent="0.2">
      <c r="B201" s="105" t="s">
        <v>131</v>
      </c>
      <c r="C201" s="37" t="s">
        <v>102</v>
      </c>
      <c r="D201" s="51" t="s">
        <v>94</v>
      </c>
      <c r="E201" s="39" t="s">
        <v>113</v>
      </c>
      <c r="F201" s="40">
        <f>IF(E201="Confiable",15,IF(E201="No confiable",0,""))</f>
        <v>15</v>
      </c>
      <c r="G201" s="411" t="s">
        <v>317</v>
      </c>
      <c r="H201" s="412"/>
      <c r="I201" s="412"/>
      <c r="J201" s="412"/>
      <c r="K201" s="412"/>
      <c r="L201" s="413"/>
    </row>
    <row r="202" spans="1:12" ht="45" customHeight="1" x14ac:dyDescent="0.2">
      <c r="B202" s="105" t="s">
        <v>132</v>
      </c>
      <c r="C202" s="37" t="s">
        <v>103</v>
      </c>
      <c r="D202" s="51" t="s">
        <v>95</v>
      </c>
      <c r="E202" s="41" t="s">
        <v>115</v>
      </c>
      <c r="F202" s="40">
        <f>IF(E202="Se investigan y resuelven oportunamente",15,IF(E202="No se investigan y resuelven oportunamente",0,""))</f>
        <v>15</v>
      </c>
      <c r="G202" s="411" t="s">
        <v>318</v>
      </c>
      <c r="H202" s="412"/>
      <c r="I202" s="412"/>
      <c r="J202" s="412"/>
      <c r="K202" s="412"/>
      <c r="L202" s="413"/>
    </row>
    <row r="203" spans="1:12" ht="36.75" customHeight="1" thickBot="1" x14ac:dyDescent="0.25">
      <c r="B203" s="64" t="s">
        <v>130</v>
      </c>
      <c r="C203" s="103" t="s">
        <v>104</v>
      </c>
      <c r="D203" s="52" t="s">
        <v>96</v>
      </c>
      <c r="E203" s="42" t="s">
        <v>117</v>
      </c>
      <c r="F203" s="43">
        <f>IF(E203="Completa",10,IF(E203="Incompleta",5,IF(E203="No existe",0,"")))</f>
        <v>10</v>
      </c>
      <c r="G203" s="414" t="s">
        <v>319</v>
      </c>
      <c r="H203" s="415"/>
      <c r="I203" s="415"/>
      <c r="J203" s="415"/>
      <c r="K203" s="415"/>
      <c r="L203" s="416"/>
    </row>
    <row r="204" spans="1:12" ht="15" thickBot="1" x14ac:dyDescent="0.25">
      <c r="D204" s="38"/>
      <c r="G204" s="87"/>
      <c r="H204" s="87"/>
      <c r="I204" s="87"/>
      <c r="J204" s="87"/>
      <c r="K204" s="87"/>
      <c r="L204" s="87"/>
    </row>
    <row r="205" spans="1:12" x14ac:dyDescent="0.2">
      <c r="D205" s="48" t="s">
        <v>97</v>
      </c>
      <c r="E205" s="349">
        <f>IF(SUM(F197:F203)=0,"-",SUM(F197:F203))</f>
        <v>100</v>
      </c>
      <c r="F205" s="350"/>
      <c r="G205" s="88"/>
      <c r="H205" s="88"/>
      <c r="I205" s="88"/>
      <c r="J205" s="88"/>
      <c r="K205" s="88"/>
      <c r="L205" s="88"/>
    </row>
    <row r="206" spans="1:12" ht="15" thickBot="1" x14ac:dyDescent="0.25">
      <c r="D206" s="49" t="s">
        <v>123</v>
      </c>
      <c r="E206" s="352" t="str">
        <f>IF(E205&lt;=74,"Débil",IF(E205&lt;=89,"Moderado",IF(E205&lt;=100,"Fuerte","")))</f>
        <v>Fuerte</v>
      </c>
      <c r="F206" s="353"/>
      <c r="G206" s="88"/>
      <c r="H206" s="88"/>
      <c r="I206" s="88"/>
      <c r="J206" s="88"/>
      <c r="K206" s="88"/>
      <c r="L206" s="88"/>
    </row>
    <row r="207" spans="1:12" ht="15" thickBot="1" x14ac:dyDescent="0.25"/>
    <row r="208" spans="1:12" ht="30" customHeight="1" thickBot="1" x14ac:dyDescent="0.25">
      <c r="A208" s="61" t="str">
        <f>+Matriz!E28</f>
        <v>AGFF-RC-002</v>
      </c>
      <c r="B208" s="453" t="str">
        <f>+Matriz!F28</f>
        <v>Registrar operaciones contables no ciertas con el fin de beneficiar a un tercero.</v>
      </c>
      <c r="C208" s="454"/>
      <c r="D208" s="454"/>
      <c r="E208" s="454"/>
      <c r="F208" s="454"/>
      <c r="G208" s="454"/>
      <c r="H208" s="454"/>
      <c r="I208" s="454"/>
      <c r="J208" s="454"/>
      <c r="K208" s="454"/>
      <c r="L208" s="455"/>
    </row>
    <row r="209" spans="2:12" ht="15" thickBot="1" x14ac:dyDescent="0.25"/>
    <row r="210" spans="2:12" ht="15.75" customHeight="1" x14ac:dyDescent="0.2">
      <c r="B210" s="420" t="s">
        <v>158</v>
      </c>
      <c r="C210" s="421"/>
      <c r="D210" s="421"/>
      <c r="E210" s="380" t="s">
        <v>124</v>
      </c>
      <c r="F210" s="381"/>
      <c r="G210" s="381"/>
      <c r="H210" s="381"/>
      <c r="I210" s="381"/>
      <c r="J210" s="381"/>
      <c r="K210" s="381"/>
      <c r="L210" s="382"/>
    </row>
    <row r="211" spans="2:12" ht="69.75" customHeight="1" thickBot="1" x14ac:dyDescent="0.25">
      <c r="B211" s="423"/>
      <c r="C211" s="424"/>
      <c r="D211" s="424"/>
      <c r="E211" s="438" t="str">
        <f>+Matriz!Q28</f>
        <v xml:space="preserve">Aplicar procedimiento: AGFF-PD-010 LIQUIDACIÓN ÓRDENES DE PAGO 
Puntos de control: 1, 2, 4,5 8,9, </v>
      </c>
      <c r="F211" s="439"/>
      <c r="G211" s="439"/>
      <c r="H211" s="439"/>
      <c r="I211" s="439"/>
      <c r="J211" s="439"/>
      <c r="K211" s="439"/>
      <c r="L211" s="440"/>
    </row>
    <row r="212" spans="2:12" ht="15" x14ac:dyDescent="0.25">
      <c r="B212" s="405" t="s">
        <v>125</v>
      </c>
      <c r="C212" s="407" t="s">
        <v>126</v>
      </c>
      <c r="D212" s="408"/>
      <c r="E212" s="386" t="s">
        <v>120</v>
      </c>
      <c r="F212" s="387"/>
      <c r="G212" s="441" t="s">
        <v>71</v>
      </c>
      <c r="H212" s="442"/>
      <c r="I212" s="442"/>
      <c r="J212" s="442"/>
      <c r="K212" s="442"/>
      <c r="L212" s="443"/>
    </row>
    <row r="213" spans="2:12" ht="15" thickBot="1" x14ac:dyDescent="0.25">
      <c r="B213" s="406"/>
      <c r="C213" s="409"/>
      <c r="D213" s="410"/>
      <c r="E213" s="59" t="s">
        <v>121</v>
      </c>
      <c r="F213" s="60" t="s">
        <v>122</v>
      </c>
      <c r="G213" s="444"/>
      <c r="H213" s="445"/>
      <c r="I213" s="445"/>
      <c r="J213" s="445"/>
      <c r="K213" s="445"/>
      <c r="L213" s="446"/>
    </row>
    <row r="214" spans="2:12" ht="49.5" customHeight="1" x14ac:dyDescent="0.2">
      <c r="B214" s="400" t="s">
        <v>127</v>
      </c>
      <c r="C214" s="102" t="s">
        <v>98</v>
      </c>
      <c r="D214" s="106" t="s">
        <v>87</v>
      </c>
      <c r="E214" s="44" t="s">
        <v>105</v>
      </c>
      <c r="F214" s="45">
        <f>IF(E214="Asignado",15,IF(E214="No asignado",0,""))</f>
        <v>15</v>
      </c>
      <c r="G214" s="447" t="s">
        <v>315</v>
      </c>
      <c r="H214" s="448"/>
      <c r="I214" s="448"/>
      <c r="J214" s="448"/>
      <c r="K214" s="448"/>
      <c r="L214" s="449"/>
    </row>
    <row r="215" spans="2:12" ht="36" customHeight="1" x14ac:dyDescent="0.2">
      <c r="B215" s="401"/>
      <c r="C215" s="37" t="s">
        <v>99</v>
      </c>
      <c r="D215" s="51" t="s">
        <v>91</v>
      </c>
      <c r="E215" s="39" t="s">
        <v>107</v>
      </c>
      <c r="F215" s="40">
        <f>IF(E215="Adecuado",15,IF(E215="Inadecuado",0,""))</f>
        <v>15</v>
      </c>
      <c r="G215" s="450" t="s">
        <v>316</v>
      </c>
      <c r="H215" s="451"/>
      <c r="I215" s="451"/>
      <c r="J215" s="451"/>
      <c r="K215" s="451"/>
      <c r="L215" s="452"/>
    </row>
    <row r="216" spans="2:12" ht="53.25" customHeight="1" x14ac:dyDescent="0.2">
      <c r="B216" s="104" t="s">
        <v>128</v>
      </c>
      <c r="C216" s="37" t="s">
        <v>100</v>
      </c>
      <c r="D216" s="51" t="s">
        <v>92</v>
      </c>
      <c r="E216" s="39" t="s">
        <v>109</v>
      </c>
      <c r="F216" s="40">
        <f>IF(E216="Oportuna",15,IF(E216="Inoportuna",0,""))</f>
        <v>15</v>
      </c>
      <c r="G216" s="450" t="s">
        <v>351</v>
      </c>
      <c r="H216" s="451"/>
      <c r="I216" s="451"/>
      <c r="J216" s="451"/>
      <c r="K216" s="451"/>
      <c r="L216" s="452"/>
    </row>
    <row r="217" spans="2:12" ht="68.25" customHeight="1" x14ac:dyDescent="0.2">
      <c r="B217" s="104" t="s">
        <v>129</v>
      </c>
      <c r="C217" s="37" t="s">
        <v>101</v>
      </c>
      <c r="D217" s="51" t="s">
        <v>93</v>
      </c>
      <c r="E217" s="41" t="s">
        <v>111</v>
      </c>
      <c r="F217" s="40">
        <f>IF(E217="Prevenir o detectar",15,IF(E217="No es control",0,""))</f>
        <v>15</v>
      </c>
      <c r="G217" s="450" t="s">
        <v>352</v>
      </c>
      <c r="H217" s="451"/>
      <c r="I217" s="451"/>
      <c r="J217" s="451"/>
      <c r="K217" s="451"/>
      <c r="L217" s="452"/>
    </row>
    <row r="218" spans="2:12" ht="45" customHeight="1" x14ac:dyDescent="0.2">
      <c r="B218" s="105" t="s">
        <v>131</v>
      </c>
      <c r="C218" s="37" t="s">
        <v>102</v>
      </c>
      <c r="D218" s="51" t="s">
        <v>94</v>
      </c>
      <c r="E218" s="39" t="s">
        <v>113</v>
      </c>
      <c r="F218" s="40">
        <f>IF(E218="Confiable",15,IF(E218="No confiable",0,""))</f>
        <v>15</v>
      </c>
      <c r="G218" s="411" t="s">
        <v>317</v>
      </c>
      <c r="H218" s="412"/>
      <c r="I218" s="412"/>
      <c r="J218" s="412"/>
      <c r="K218" s="412"/>
      <c r="L218" s="413"/>
    </row>
    <row r="219" spans="2:12" ht="45" customHeight="1" x14ac:dyDescent="0.2">
      <c r="B219" s="105" t="s">
        <v>132</v>
      </c>
      <c r="C219" s="37" t="s">
        <v>103</v>
      </c>
      <c r="D219" s="51" t="s">
        <v>95</v>
      </c>
      <c r="E219" s="41" t="s">
        <v>115</v>
      </c>
      <c r="F219" s="40">
        <f>IF(E219="Se investigan y resuelven oportunamente",15,IF(E219="No se investigan y resuelven oportunamente",0,""))</f>
        <v>15</v>
      </c>
      <c r="G219" s="411" t="s">
        <v>318</v>
      </c>
      <c r="H219" s="412"/>
      <c r="I219" s="412"/>
      <c r="J219" s="412"/>
      <c r="K219" s="412"/>
      <c r="L219" s="413"/>
    </row>
    <row r="220" spans="2:12" ht="36.75" customHeight="1" thickBot="1" x14ac:dyDescent="0.25">
      <c r="B220" s="64" t="s">
        <v>130</v>
      </c>
      <c r="C220" s="103" t="s">
        <v>104</v>
      </c>
      <c r="D220" s="52" t="s">
        <v>96</v>
      </c>
      <c r="E220" s="42" t="s">
        <v>117</v>
      </c>
      <c r="F220" s="43">
        <f>IF(E220="Completa",10,IF(E220="Incompleta",5,IF(E220="No existe",0,"")))</f>
        <v>10</v>
      </c>
      <c r="G220" s="414" t="s">
        <v>319</v>
      </c>
      <c r="H220" s="415"/>
      <c r="I220" s="415"/>
      <c r="J220" s="415"/>
      <c r="K220" s="415"/>
      <c r="L220" s="416"/>
    </row>
    <row r="221" spans="2:12" ht="15" thickBot="1" x14ac:dyDescent="0.25">
      <c r="D221" s="38"/>
      <c r="G221" s="87"/>
      <c r="H221" s="87"/>
      <c r="I221" s="87"/>
      <c r="J221" s="87"/>
      <c r="K221" s="87"/>
      <c r="L221" s="87"/>
    </row>
    <row r="222" spans="2:12" x14ac:dyDescent="0.2">
      <c r="D222" s="48" t="s">
        <v>97</v>
      </c>
      <c r="E222" s="349">
        <f>IF(SUM(F214:F220)=0,"-",SUM(F214:F220))</f>
        <v>100</v>
      </c>
      <c r="F222" s="350"/>
      <c r="G222" s="88"/>
      <c r="H222" s="88"/>
      <c r="I222" s="88"/>
      <c r="J222" s="88"/>
      <c r="K222" s="88"/>
      <c r="L222" s="88"/>
    </row>
    <row r="223" spans="2:12" ht="15" thickBot="1" x14ac:dyDescent="0.25">
      <c r="D223" s="49" t="s">
        <v>123</v>
      </c>
      <c r="E223" s="352" t="str">
        <f>IF(E222&lt;=74,"Débil",IF(E222&lt;=89,"Moderado",IF(E222&lt;=100,"Fuerte","")))</f>
        <v>Fuerte</v>
      </c>
      <c r="F223" s="353"/>
      <c r="G223" s="88"/>
      <c r="H223" s="88"/>
      <c r="I223" s="88"/>
      <c r="J223" s="88"/>
      <c r="K223" s="88"/>
      <c r="L223" s="88"/>
    </row>
    <row r="224" spans="2:12" ht="15" thickBot="1" x14ac:dyDescent="0.25"/>
    <row r="225" spans="1:12" ht="30" customHeight="1" thickBot="1" x14ac:dyDescent="0.25">
      <c r="A225" s="61" t="str">
        <f>+Matriz!E29</f>
        <v>AAUT-RC-001</v>
      </c>
      <c r="B225" s="417" t="str">
        <f>+Matriz!F29</f>
        <v>Facilitar copias de material audiovisual sin el debido procedimiento a cambio de beneficios económicos personales dados por parte de terceros</v>
      </c>
      <c r="C225" s="418"/>
      <c r="D225" s="418"/>
      <c r="E225" s="418"/>
      <c r="F225" s="418"/>
      <c r="G225" s="418"/>
      <c r="H225" s="418"/>
      <c r="I225" s="418"/>
      <c r="J225" s="418"/>
      <c r="K225" s="418"/>
      <c r="L225" s="419"/>
    </row>
    <row r="226" spans="1:12" ht="10.5" customHeight="1" thickBot="1" x14ac:dyDescent="0.25"/>
    <row r="227" spans="1:12" ht="16.5" customHeight="1" x14ac:dyDescent="0.2">
      <c r="B227" s="420" t="s">
        <v>158</v>
      </c>
      <c r="C227" s="421"/>
      <c r="D227" s="421"/>
      <c r="E227" s="380" t="s">
        <v>124</v>
      </c>
      <c r="F227" s="381"/>
      <c r="G227" s="381"/>
      <c r="H227" s="381"/>
      <c r="I227" s="381"/>
      <c r="J227" s="381"/>
      <c r="K227" s="381"/>
      <c r="L227" s="382"/>
    </row>
    <row r="228" spans="1:12" ht="54.75" customHeight="1" thickBot="1" x14ac:dyDescent="0.25">
      <c r="B228" s="423"/>
      <c r="C228" s="424"/>
      <c r="D228" s="424"/>
      <c r="E228" s="438" t="str">
        <f>+Matriz!Q29</f>
        <v>Ejecutar procedimiento: AAUT-PD-001 ATENCIÓN Y RESPUESTA A REQUERIMIENTOS DE LA CIUDADANÍA - Punto de Control actividad 10</v>
      </c>
      <c r="F228" s="439"/>
      <c r="G228" s="439"/>
      <c r="H228" s="439"/>
      <c r="I228" s="439"/>
      <c r="J228" s="439"/>
      <c r="K228" s="439"/>
      <c r="L228" s="440"/>
    </row>
    <row r="229" spans="1:12" ht="15" x14ac:dyDescent="0.25">
      <c r="B229" s="405" t="s">
        <v>125</v>
      </c>
      <c r="C229" s="407" t="s">
        <v>126</v>
      </c>
      <c r="D229" s="408"/>
      <c r="E229" s="386" t="s">
        <v>120</v>
      </c>
      <c r="F229" s="387"/>
      <c r="G229" s="441" t="s">
        <v>71</v>
      </c>
      <c r="H229" s="442"/>
      <c r="I229" s="442"/>
      <c r="J229" s="442"/>
      <c r="K229" s="442"/>
      <c r="L229" s="443"/>
    </row>
    <row r="230" spans="1:12" ht="15" thickBot="1" x14ac:dyDescent="0.25">
      <c r="B230" s="406"/>
      <c r="C230" s="409"/>
      <c r="D230" s="410"/>
      <c r="E230" s="59" t="s">
        <v>121</v>
      </c>
      <c r="F230" s="60" t="s">
        <v>122</v>
      </c>
      <c r="G230" s="444"/>
      <c r="H230" s="445"/>
      <c r="I230" s="445"/>
      <c r="J230" s="445"/>
      <c r="K230" s="445"/>
      <c r="L230" s="446"/>
    </row>
    <row r="231" spans="1:12" ht="30" customHeight="1" x14ac:dyDescent="0.2">
      <c r="B231" s="400" t="s">
        <v>127</v>
      </c>
      <c r="C231" s="82" t="s">
        <v>98</v>
      </c>
      <c r="D231" s="50" t="s">
        <v>87</v>
      </c>
      <c r="E231" s="44" t="s">
        <v>105</v>
      </c>
      <c r="F231" s="45">
        <f>IF(E231="Asignado",15,IF(E231="No asignado",0,""))</f>
        <v>15</v>
      </c>
      <c r="G231" s="426" t="s">
        <v>454</v>
      </c>
      <c r="H231" s="427"/>
      <c r="I231" s="427"/>
      <c r="J231" s="427"/>
      <c r="K231" s="427"/>
      <c r="L231" s="428"/>
    </row>
    <row r="232" spans="1:12" ht="30" customHeight="1" x14ac:dyDescent="0.2">
      <c r="B232" s="401"/>
      <c r="C232" s="37" t="s">
        <v>99</v>
      </c>
      <c r="D232" s="51" t="s">
        <v>91</v>
      </c>
      <c r="E232" s="39" t="s">
        <v>107</v>
      </c>
      <c r="F232" s="40">
        <f>IF(E232="Adecuado",15,IF(E232="Inadecuado",0,""))</f>
        <v>15</v>
      </c>
      <c r="G232" s="429"/>
      <c r="H232" s="430"/>
      <c r="I232" s="430"/>
      <c r="J232" s="430"/>
      <c r="K232" s="430"/>
      <c r="L232" s="431"/>
    </row>
    <row r="233" spans="1:12" ht="30" customHeight="1" x14ac:dyDescent="0.2">
      <c r="B233" s="81" t="s">
        <v>128</v>
      </c>
      <c r="C233" s="37" t="s">
        <v>100</v>
      </c>
      <c r="D233" s="51" t="s">
        <v>92</v>
      </c>
      <c r="E233" s="39" t="s">
        <v>109</v>
      </c>
      <c r="F233" s="40">
        <f>IF(E233="Oportuna",15,IF(E233="Inoportuna",0,""))</f>
        <v>15</v>
      </c>
      <c r="G233" s="429" t="s">
        <v>455</v>
      </c>
      <c r="H233" s="430"/>
      <c r="I233" s="430"/>
      <c r="J233" s="430"/>
      <c r="K233" s="430"/>
      <c r="L233" s="431"/>
    </row>
    <row r="234" spans="1:12" ht="45" customHeight="1" x14ac:dyDescent="0.2">
      <c r="B234" s="81" t="s">
        <v>129</v>
      </c>
      <c r="C234" s="37" t="s">
        <v>101</v>
      </c>
      <c r="D234" s="51" t="s">
        <v>93</v>
      </c>
      <c r="E234" s="41" t="s">
        <v>111</v>
      </c>
      <c r="F234" s="40">
        <f>IF(E234="Prevenir o detectar",15,IF(E234="No es control",0,""))</f>
        <v>15</v>
      </c>
      <c r="G234" s="429" t="s">
        <v>253</v>
      </c>
      <c r="H234" s="430"/>
      <c r="I234" s="430"/>
      <c r="J234" s="430"/>
      <c r="K234" s="430"/>
      <c r="L234" s="431"/>
    </row>
    <row r="235" spans="1:12" ht="30" customHeight="1" x14ac:dyDescent="0.2">
      <c r="B235" s="63" t="s">
        <v>131</v>
      </c>
      <c r="C235" s="37" t="s">
        <v>102</v>
      </c>
      <c r="D235" s="51" t="s">
        <v>94</v>
      </c>
      <c r="E235" s="39" t="s">
        <v>113</v>
      </c>
      <c r="F235" s="40">
        <f>IF(E235="Confiable",15,IF(E235="No confiable",0,""))</f>
        <v>15</v>
      </c>
      <c r="G235" s="432" t="s">
        <v>254</v>
      </c>
      <c r="H235" s="433"/>
      <c r="I235" s="433"/>
      <c r="J235" s="433"/>
      <c r="K235" s="433"/>
      <c r="L235" s="434"/>
    </row>
    <row r="236" spans="1:12" ht="45" customHeight="1" x14ac:dyDescent="0.2">
      <c r="B236" s="63" t="s">
        <v>132</v>
      </c>
      <c r="C236" s="37" t="s">
        <v>103</v>
      </c>
      <c r="D236" s="51" t="s">
        <v>95</v>
      </c>
      <c r="E236" s="41" t="s">
        <v>116</v>
      </c>
      <c r="F236" s="40">
        <f>IF(E236="Se investigan y resuelven oportunamente",15,IF(E236="No se investigan y resuelven oportunamente",0,""))</f>
        <v>0</v>
      </c>
      <c r="G236" s="429" t="s">
        <v>255</v>
      </c>
      <c r="H236" s="430"/>
      <c r="I236" s="430"/>
      <c r="J236" s="430"/>
      <c r="K236" s="430"/>
      <c r="L236" s="431"/>
    </row>
    <row r="237" spans="1:12" ht="30" customHeight="1" thickBot="1" x14ac:dyDescent="0.25">
      <c r="B237" s="64" t="s">
        <v>130</v>
      </c>
      <c r="C237" s="83" t="s">
        <v>104</v>
      </c>
      <c r="D237" s="52" t="s">
        <v>96</v>
      </c>
      <c r="E237" s="42" t="s">
        <v>117</v>
      </c>
      <c r="F237" s="43">
        <f>IF(E237="Completa",10,IF(E237="Incompleta",5,IF(E237="No existe",0,"")))</f>
        <v>10</v>
      </c>
      <c r="G237" s="435" t="s">
        <v>456</v>
      </c>
      <c r="H237" s="436"/>
      <c r="I237" s="436"/>
      <c r="J237" s="436"/>
      <c r="K237" s="436"/>
      <c r="L237" s="437"/>
    </row>
    <row r="238" spans="1:12" ht="7.5" customHeight="1" thickBot="1" x14ac:dyDescent="0.25">
      <c r="D238" s="38"/>
      <c r="G238" s="87"/>
      <c r="H238" s="87"/>
      <c r="I238" s="87"/>
      <c r="J238" s="87"/>
      <c r="K238" s="87"/>
      <c r="L238" s="87"/>
    </row>
    <row r="239" spans="1:12" x14ac:dyDescent="0.2">
      <c r="D239" s="48" t="s">
        <v>97</v>
      </c>
      <c r="E239" s="349">
        <f>IF(SUM(F231:F237)=0,"-",SUM(F231:F237))</f>
        <v>85</v>
      </c>
      <c r="F239" s="350"/>
      <c r="G239" s="88"/>
      <c r="H239" s="88"/>
      <c r="I239" s="88"/>
      <c r="J239" s="88"/>
      <c r="K239" s="88"/>
      <c r="L239" s="88"/>
    </row>
    <row r="240" spans="1:12" ht="15" thickBot="1" x14ac:dyDescent="0.25">
      <c r="D240" s="49" t="s">
        <v>123</v>
      </c>
      <c r="E240" s="352" t="str">
        <f>IF(E239&lt;=74,"Débil",IF(E239&lt;=89,"Moderado",IF(E239&lt;=100,"Fuerte","")))</f>
        <v>Moderado</v>
      </c>
      <c r="F240" s="353"/>
      <c r="G240" s="88"/>
      <c r="H240" s="88"/>
      <c r="I240" s="88"/>
      <c r="J240" s="88"/>
      <c r="K240" s="88"/>
      <c r="L240" s="88"/>
    </row>
    <row r="242" spans="1:50" ht="15" thickBot="1" x14ac:dyDescent="0.25"/>
    <row r="243" spans="1:50" ht="33" customHeight="1" thickBot="1" x14ac:dyDescent="0.25">
      <c r="A243" s="61" t="str">
        <f>+Matriz!E30</f>
        <v>CCSE-RC-001</v>
      </c>
      <c r="B243" s="417" t="str">
        <f>+Matriz!F30</f>
        <v>Favorecimiento en la presentación de resultados de auditorías y/o seguimientos, omitiendo en los informes las observaciones detectadas.</v>
      </c>
      <c r="C243" s="418"/>
      <c r="D243" s="418"/>
      <c r="E243" s="418"/>
      <c r="F243" s="418"/>
      <c r="G243" s="418"/>
      <c r="H243" s="418"/>
      <c r="I243" s="418"/>
      <c r="J243" s="418"/>
      <c r="K243" s="418"/>
      <c r="L243" s="419"/>
      <c r="M243" s="101"/>
    </row>
    <row r="244" spans="1:50" ht="10.5" customHeight="1" thickBot="1" x14ac:dyDescent="0.25"/>
    <row r="245" spans="1:50" ht="16.5" customHeight="1" thickBot="1" x14ac:dyDescent="0.25">
      <c r="B245" s="420" t="s">
        <v>158</v>
      </c>
      <c r="C245" s="421"/>
      <c r="D245" s="422"/>
      <c r="E245" s="360" t="s">
        <v>124</v>
      </c>
      <c r="F245" s="361"/>
      <c r="G245" s="361"/>
      <c r="H245" s="361"/>
      <c r="I245" s="361"/>
      <c r="J245" s="361"/>
      <c r="K245" s="362" t="s">
        <v>270</v>
      </c>
      <c r="L245" s="363"/>
      <c r="M245" s="363"/>
      <c r="N245" s="363"/>
      <c r="O245" s="363"/>
      <c r="P245" s="363"/>
      <c r="Q245" s="363"/>
      <c r="R245" s="364"/>
      <c r="S245" s="362" t="s">
        <v>296</v>
      </c>
      <c r="T245" s="363"/>
      <c r="U245" s="363"/>
      <c r="V245" s="363"/>
      <c r="W245" s="363"/>
      <c r="X245" s="363"/>
      <c r="Y245" s="363"/>
      <c r="Z245" s="364"/>
      <c r="AA245" s="360" t="s">
        <v>297</v>
      </c>
      <c r="AB245" s="361"/>
      <c r="AC245" s="361"/>
      <c r="AD245" s="361"/>
      <c r="AE245" s="361"/>
      <c r="AF245" s="361"/>
      <c r="AG245" s="361"/>
      <c r="AH245" s="361"/>
      <c r="AI245" s="362" t="s">
        <v>325</v>
      </c>
      <c r="AJ245" s="363"/>
      <c r="AK245" s="363"/>
      <c r="AL245" s="363"/>
      <c r="AM245" s="363"/>
      <c r="AN245" s="363"/>
      <c r="AO245" s="363"/>
      <c r="AP245" s="364"/>
      <c r="AQ245" s="362" t="s">
        <v>326</v>
      </c>
      <c r="AR245" s="363"/>
      <c r="AS245" s="363"/>
      <c r="AT245" s="363"/>
      <c r="AU245" s="363"/>
      <c r="AV245" s="363"/>
      <c r="AW245" s="363"/>
      <c r="AX245" s="364"/>
    </row>
    <row r="246" spans="1:50" ht="48.75" customHeight="1" thickBot="1" x14ac:dyDescent="0.25">
      <c r="B246" s="423"/>
      <c r="C246" s="424"/>
      <c r="D246" s="425"/>
      <c r="E246" s="365" t="str">
        <f>+Matriz!Q30</f>
        <v>Procedimiento AUDITORIAS DE GESTIÓN (CCSE-PD-002) Actividades No.3,8,10,12,13 y 15.</v>
      </c>
      <c r="F246" s="366"/>
      <c r="G246" s="366"/>
      <c r="H246" s="366"/>
      <c r="I246" s="366"/>
      <c r="J246" s="366"/>
      <c r="K246" s="367" t="str">
        <f>Matriz!Q31</f>
        <v>Procedimiento SEGUIMIENTOS (CCSE-PD-003) Actividades 1,3,5,9,10,14 y 15.</v>
      </c>
      <c r="L246" s="368"/>
      <c r="M246" s="368"/>
      <c r="N246" s="368"/>
      <c r="O246" s="368"/>
      <c r="P246" s="368"/>
      <c r="Q246" s="368"/>
      <c r="R246" s="369"/>
      <c r="S246" s="367" t="str">
        <f>Matriz!Q32</f>
        <v>Código de Ética del Auditor - Compromiso</v>
      </c>
      <c r="T246" s="368"/>
      <c r="U246" s="368"/>
      <c r="V246" s="368"/>
      <c r="W246" s="368"/>
      <c r="X246" s="368"/>
      <c r="Y246" s="368"/>
      <c r="Z246" s="369"/>
      <c r="AA246" s="365" t="str">
        <f>Matriz!Q33</f>
        <v>Reuniones periódicas del Equipo de Control Interno</v>
      </c>
      <c r="AB246" s="366"/>
      <c r="AC246" s="366"/>
      <c r="AD246" s="366"/>
      <c r="AE246" s="366"/>
      <c r="AF246" s="366"/>
      <c r="AG246" s="366"/>
      <c r="AH246" s="366"/>
      <c r="AI246" s="367" t="str">
        <f>Matriz!Q34</f>
        <v>Capacitaciones Internas Equipo de Control Interno</v>
      </c>
      <c r="AJ246" s="368"/>
      <c r="AK246" s="368"/>
      <c r="AL246" s="368"/>
      <c r="AM246" s="368"/>
      <c r="AN246" s="368"/>
      <c r="AO246" s="368"/>
      <c r="AP246" s="369"/>
      <c r="AQ246" s="367" t="str">
        <f>Matriz!Q35</f>
        <v>Procedimiento FORMULACIÓN, SEGUIMIENTO Y EVALUACIÓN DEL PLAN ANUAL DE AUDITORÍAS  (CCSE-PD-004) Actividades No. 6,7,9 y 10</v>
      </c>
      <c r="AR246" s="368"/>
      <c r="AS246" s="368"/>
      <c r="AT246" s="368"/>
      <c r="AU246" s="368"/>
      <c r="AV246" s="368"/>
      <c r="AW246" s="368"/>
      <c r="AX246" s="369"/>
    </row>
    <row r="247" spans="1:50" ht="15" x14ac:dyDescent="0.25">
      <c r="B247" s="405" t="s">
        <v>125</v>
      </c>
      <c r="C247" s="407" t="s">
        <v>126</v>
      </c>
      <c r="D247" s="408"/>
      <c r="E247" s="370" t="s">
        <v>120</v>
      </c>
      <c r="F247" s="371"/>
      <c r="G247" s="372" t="s">
        <v>71</v>
      </c>
      <c r="H247" s="373"/>
      <c r="I247" s="373"/>
      <c r="J247" s="374"/>
      <c r="K247" s="378" t="s">
        <v>120</v>
      </c>
      <c r="L247" s="379"/>
      <c r="M247" s="380" t="s">
        <v>71</v>
      </c>
      <c r="N247" s="381"/>
      <c r="O247" s="381"/>
      <c r="P247" s="381"/>
      <c r="Q247" s="381"/>
      <c r="R247" s="382"/>
      <c r="S247" s="386" t="s">
        <v>120</v>
      </c>
      <c r="T247" s="379"/>
      <c r="U247" s="380" t="s">
        <v>71</v>
      </c>
      <c r="V247" s="381"/>
      <c r="W247" s="381"/>
      <c r="X247" s="381"/>
      <c r="Y247" s="381"/>
      <c r="Z247" s="382"/>
      <c r="AA247" s="370" t="s">
        <v>120</v>
      </c>
      <c r="AB247" s="371"/>
      <c r="AC247" s="372" t="s">
        <v>71</v>
      </c>
      <c r="AD247" s="373"/>
      <c r="AE247" s="373"/>
      <c r="AF247" s="373"/>
      <c r="AG247" s="373"/>
      <c r="AH247" s="374"/>
      <c r="AI247" s="378" t="s">
        <v>120</v>
      </c>
      <c r="AJ247" s="379"/>
      <c r="AK247" s="380" t="s">
        <v>71</v>
      </c>
      <c r="AL247" s="381"/>
      <c r="AM247" s="381"/>
      <c r="AN247" s="381"/>
      <c r="AO247" s="381"/>
      <c r="AP247" s="382"/>
      <c r="AQ247" s="386" t="s">
        <v>120</v>
      </c>
      <c r="AR247" s="387"/>
      <c r="AS247" s="388" t="s">
        <v>71</v>
      </c>
      <c r="AT247" s="389"/>
      <c r="AU247" s="389"/>
      <c r="AV247" s="389"/>
      <c r="AW247" s="389"/>
      <c r="AX247" s="390"/>
    </row>
    <row r="248" spans="1:50" ht="15.75" customHeight="1" thickBot="1" x14ac:dyDescent="0.25">
      <c r="B248" s="406"/>
      <c r="C248" s="409"/>
      <c r="D248" s="410"/>
      <c r="E248" s="59" t="s">
        <v>121</v>
      </c>
      <c r="F248" s="128" t="s">
        <v>122</v>
      </c>
      <c r="G248" s="375"/>
      <c r="H248" s="376"/>
      <c r="I248" s="376"/>
      <c r="J248" s="377"/>
      <c r="K248" s="125" t="s">
        <v>121</v>
      </c>
      <c r="L248" s="128" t="s">
        <v>122</v>
      </c>
      <c r="M248" s="383"/>
      <c r="N248" s="384"/>
      <c r="O248" s="384"/>
      <c r="P248" s="384"/>
      <c r="Q248" s="384"/>
      <c r="R248" s="385"/>
      <c r="S248" s="59" t="s">
        <v>121</v>
      </c>
      <c r="T248" s="128" t="s">
        <v>122</v>
      </c>
      <c r="U248" s="383"/>
      <c r="V248" s="384"/>
      <c r="W248" s="384"/>
      <c r="X248" s="384"/>
      <c r="Y248" s="384"/>
      <c r="Z248" s="385"/>
      <c r="AA248" s="59" t="s">
        <v>121</v>
      </c>
      <c r="AB248" s="128" t="s">
        <v>122</v>
      </c>
      <c r="AC248" s="375"/>
      <c r="AD248" s="376"/>
      <c r="AE248" s="376"/>
      <c r="AF248" s="376"/>
      <c r="AG248" s="376"/>
      <c r="AH248" s="377"/>
      <c r="AI248" s="125" t="s">
        <v>121</v>
      </c>
      <c r="AJ248" s="128" t="s">
        <v>122</v>
      </c>
      <c r="AK248" s="383"/>
      <c r="AL248" s="384"/>
      <c r="AM248" s="384"/>
      <c r="AN248" s="384"/>
      <c r="AO248" s="384"/>
      <c r="AP248" s="385"/>
      <c r="AQ248" s="59" t="s">
        <v>121</v>
      </c>
      <c r="AR248" s="60" t="s">
        <v>122</v>
      </c>
      <c r="AS248" s="391"/>
      <c r="AT248" s="392"/>
      <c r="AU248" s="392"/>
      <c r="AV248" s="392"/>
      <c r="AW248" s="392"/>
      <c r="AX248" s="393"/>
    </row>
    <row r="249" spans="1:50" ht="30" customHeight="1" x14ac:dyDescent="0.2">
      <c r="B249" s="400" t="s">
        <v>127</v>
      </c>
      <c r="C249" s="102" t="s">
        <v>98</v>
      </c>
      <c r="D249" s="106" t="s">
        <v>87</v>
      </c>
      <c r="E249" s="44" t="s">
        <v>105</v>
      </c>
      <c r="F249" s="92">
        <f>IF(E249="Asignado",15,IF(E249="No asignado",0,""))</f>
        <v>15</v>
      </c>
      <c r="G249" s="357" t="s">
        <v>458</v>
      </c>
      <c r="H249" s="358"/>
      <c r="I249" s="358"/>
      <c r="J249" s="359"/>
      <c r="K249" s="93" t="s">
        <v>105</v>
      </c>
      <c r="L249" s="92">
        <f t="shared" ref="L249" si="36">IF(K249="Asignado",15,IF(K249="No asignado",0,""))</f>
        <v>15</v>
      </c>
      <c r="M249" s="402" t="s">
        <v>458</v>
      </c>
      <c r="N249" s="403"/>
      <c r="O249" s="403"/>
      <c r="P249" s="403"/>
      <c r="Q249" s="403"/>
      <c r="R249" s="404"/>
      <c r="S249" s="44" t="s">
        <v>105</v>
      </c>
      <c r="T249" s="92">
        <f t="shared" ref="T249" si="37">IF(S249="Asignado",15,IF(S249="No asignado",0,""))</f>
        <v>15</v>
      </c>
      <c r="U249" s="357" t="s">
        <v>471</v>
      </c>
      <c r="V249" s="358"/>
      <c r="W249" s="358"/>
      <c r="X249" s="358"/>
      <c r="Y249" s="358"/>
      <c r="Z249" s="359"/>
      <c r="AA249" s="44" t="s">
        <v>105</v>
      </c>
      <c r="AB249" s="92">
        <f>IF(AA249="Asignado",15,IF(AA249="No asignado",0,""))</f>
        <v>15</v>
      </c>
      <c r="AC249" s="357" t="s">
        <v>478</v>
      </c>
      <c r="AD249" s="358"/>
      <c r="AE249" s="358"/>
      <c r="AF249" s="358"/>
      <c r="AG249" s="358"/>
      <c r="AH249" s="359"/>
      <c r="AI249" s="93" t="s">
        <v>105</v>
      </c>
      <c r="AJ249" s="92">
        <f t="shared" ref="AJ249" si="38">IF(AI249="Asignado",15,IF(AI249="No asignado",0,""))</f>
        <v>15</v>
      </c>
      <c r="AK249" s="357" t="s">
        <v>485</v>
      </c>
      <c r="AL249" s="358"/>
      <c r="AM249" s="358"/>
      <c r="AN249" s="358"/>
      <c r="AO249" s="358"/>
      <c r="AP249" s="359"/>
      <c r="AQ249" s="44" t="s">
        <v>105</v>
      </c>
      <c r="AR249" s="92">
        <f t="shared" ref="AR249" si="39">IF(AQ249="Asignado",15,IF(AQ249="No asignado",0,""))</f>
        <v>15</v>
      </c>
      <c r="AS249" s="358" t="s">
        <v>513</v>
      </c>
      <c r="AT249" s="358"/>
      <c r="AU249" s="358"/>
      <c r="AV249" s="358"/>
      <c r="AW249" s="358"/>
      <c r="AX249" s="359"/>
    </row>
    <row r="250" spans="1:50" ht="30" customHeight="1" x14ac:dyDescent="0.2">
      <c r="B250" s="401"/>
      <c r="C250" s="37" t="s">
        <v>99</v>
      </c>
      <c r="D250" s="51" t="s">
        <v>91</v>
      </c>
      <c r="E250" s="39" t="s">
        <v>107</v>
      </c>
      <c r="F250" s="94">
        <f>IF(E250="Adecuado",15,IF(E250="Inadecuado",0,""))</f>
        <v>15</v>
      </c>
      <c r="G250" s="354" t="s">
        <v>459</v>
      </c>
      <c r="H250" s="355"/>
      <c r="I250" s="355"/>
      <c r="J250" s="356"/>
      <c r="K250" s="95" t="s">
        <v>107</v>
      </c>
      <c r="L250" s="94">
        <f t="shared" ref="L250" si="40">IF(K250="Adecuado",15,IF(K250="Inadecuado",0,""))</f>
        <v>15</v>
      </c>
      <c r="M250" s="397" t="s">
        <v>465</v>
      </c>
      <c r="N250" s="398"/>
      <c r="O250" s="398"/>
      <c r="P250" s="398"/>
      <c r="Q250" s="398"/>
      <c r="R250" s="399"/>
      <c r="S250" s="39" t="s">
        <v>107</v>
      </c>
      <c r="T250" s="94">
        <f t="shared" ref="T250" si="41">IF(S250="Adecuado",15,IF(S250="Inadecuado",0,""))</f>
        <v>15</v>
      </c>
      <c r="U250" s="354" t="s">
        <v>472</v>
      </c>
      <c r="V250" s="355"/>
      <c r="W250" s="355"/>
      <c r="X250" s="355"/>
      <c r="Y250" s="355"/>
      <c r="Z250" s="356"/>
      <c r="AA250" s="39" t="s">
        <v>107</v>
      </c>
      <c r="AB250" s="94">
        <f>IF(AA250="Adecuado",15,IF(AA250="Inadecuado",0,""))</f>
        <v>15</v>
      </c>
      <c r="AC250" s="354" t="s">
        <v>479</v>
      </c>
      <c r="AD250" s="355"/>
      <c r="AE250" s="355"/>
      <c r="AF250" s="355"/>
      <c r="AG250" s="355"/>
      <c r="AH250" s="356"/>
      <c r="AI250" s="95" t="s">
        <v>107</v>
      </c>
      <c r="AJ250" s="94">
        <f t="shared" ref="AJ250" si="42">IF(AI250="Adecuado",15,IF(AI250="Inadecuado",0,""))</f>
        <v>15</v>
      </c>
      <c r="AK250" s="354" t="s">
        <v>486</v>
      </c>
      <c r="AL250" s="355"/>
      <c r="AM250" s="355"/>
      <c r="AN250" s="355"/>
      <c r="AO250" s="355"/>
      <c r="AP250" s="356"/>
      <c r="AQ250" s="39" t="s">
        <v>107</v>
      </c>
      <c r="AR250" s="94">
        <f t="shared" ref="AR250" si="43">IF(AQ250="Adecuado",15,IF(AQ250="Inadecuado",0,""))</f>
        <v>15</v>
      </c>
      <c r="AS250" s="355" t="s">
        <v>465</v>
      </c>
      <c r="AT250" s="355"/>
      <c r="AU250" s="355"/>
      <c r="AV250" s="355"/>
      <c r="AW250" s="355"/>
      <c r="AX250" s="356"/>
    </row>
    <row r="251" spans="1:50" ht="30" customHeight="1" x14ac:dyDescent="0.2">
      <c r="B251" s="104" t="s">
        <v>128</v>
      </c>
      <c r="C251" s="37" t="s">
        <v>100</v>
      </c>
      <c r="D251" s="51" t="s">
        <v>92</v>
      </c>
      <c r="E251" s="39" t="s">
        <v>109</v>
      </c>
      <c r="F251" s="94">
        <f>IF(E251="Oportuna",15,IF(E251="Inoportuna",0,""))</f>
        <v>15</v>
      </c>
      <c r="G251" s="354" t="s">
        <v>460</v>
      </c>
      <c r="H251" s="355"/>
      <c r="I251" s="355"/>
      <c r="J251" s="356"/>
      <c r="K251" s="95" t="s">
        <v>109</v>
      </c>
      <c r="L251" s="94">
        <f t="shared" ref="L251" si="44">IF(K251="Oportuna",15,IF(K251="Inoportuna",0,""))</f>
        <v>15</v>
      </c>
      <c r="M251" s="397" t="s">
        <v>466</v>
      </c>
      <c r="N251" s="398"/>
      <c r="O251" s="398"/>
      <c r="P251" s="398"/>
      <c r="Q251" s="398"/>
      <c r="R251" s="399"/>
      <c r="S251" s="39" t="s">
        <v>109</v>
      </c>
      <c r="T251" s="94">
        <f t="shared" ref="T251" si="45">IF(S251="Oportuna",15,IF(S251="Inoportuna",0,""))</f>
        <v>15</v>
      </c>
      <c r="U251" s="354" t="s">
        <v>473</v>
      </c>
      <c r="V251" s="355"/>
      <c r="W251" s="355"/>
      <c r="X251" s="355"/>
      <c r="Y251" s="355"/>
      <c r="Z251" s="356"/>
      <c r="AA251" s="39" t="s">
        <v>109</v>
      </c>
      <c r="AB251" s="94">
        <f>IF(AA251="Oportuna",15,IF(AA251="Inoportuna",0,""))</f>
        <v>15</v>
      </c>
      <c r="AC251" s="354" t="s">
        <v>480</v>
      </c>
      <c r="AD251" s="355"/>
      <c r="AE251" s="355"/>
      <c r="AF251" s="355"/>
      <c r="AG251" s="355"/>
      <c r="AH251" s="356"/>
      <c r="AI251" s="95" t="s">
        <v>109</v>
      </c>
      <c r="AJ251" s="94">
        <f t="shared" ref="AJ251" si="46">IF(AI251="Oportuna",15,IF(AI251="Inoportuna",0,""))</f>
        <v>15</v>
      </c>
      <c r="AK251" s="354" t="s">
        <v>487</v>
      </c>
      <c r="AL251" s="355"/>
      <c r="AM251" s="355"/>
      <c r="AN251" s="355"/>
      <c r="AO251" s="355"/>
      <c r="AP251" s="356"/>
      <c r="AQ251" s="39" t="s">
        <v>109</v>
      </c>
      <c r="AR251" s="94">
        <f t="shared" ref="AR251" si="47">IF(AQ251="Oportuna",15,IF(AQ251="Inoportuna",0,""))</f>
        <v>15</v>
      </c>
      <c r="AS251" s="355" t="s">
        <v>492</v>
      </c>
      <c r="AT251" s="355"/>
      <c r="AU251" s="355"/>
      <c r="AV251" s="355"/>
      <c r="AW251" s="355"/>
      <c r="AX251" s="356"/>
    </row>
    <row r="252" spans="1:50" ht="45" customHeight="1" x14ac:dyDescent="0.2">
      <c r="B252" s="104" t="s">
        <v>129</v>
      </c>
      <c r="C252" s="37" t="s">
        <v>101</v>
      </c>
      <c r="D252" s="51" t="s">
        <v>93</v>
      </c>
      <c r="E252" s="41" t="s">
        <v>111</v>
      </c>
      <c r="F252" s="94">
        <f>IF(E252="Prevenir o detectar",15,IF(E252="No es control",0,""))</f>
        <v>15</v>
      </c>
      <c r="G252" s="354" t="s">
        <v>461</v>
      </c>
      <c r="H252" s="355"/>
      <c r="I252" s="355"/>
      <c r="J252" s="356"/>
      <c r="K252" s="96" t="s">
        <v>111</v>
      </c>
      <c r="L252" s="94">
        <f t="shared" ref="L252" si="48">IF(K252="Prevenir o detectar",15,IF(K252="No es control",0,""))</f>
        <v>15</v>
      </c>
      <c r="M252" s="397" t="s">
        <v>467</v>
      </c>
      <c r="N252" s="398"/>
      <c r="O252" s="398"/>
      <c r="P252" s="398"/>
      <c r="Q252" s="398"/>
      <c r="R252" s="399"/>
      <c r="S252" s="41" t="s">
        <v>111</v>
      </c>
      <c r="T252" s="94">
        <f t="shared" ref="T252" si="49">IF(S252="Prevenir o detectar",15,IF(S252="No es control",0,""))</f>
        <v>15</v>
      </c>
      <c r="U252" s="354" t="s">
        <v>474</v>
      </c>
      <c r="V252" s="355"/>
      <c r="W252" s="355"/>
      <c r="X252" s="355"/>
      <c r="Y252" s="355"/>
      <c r="Z252" s="356"/>
      <c r="AA252" s="41" t="s">
        <v>111</v>
      </c>
      <c r="AB252" s="94">
        <f>IF(AA252="Prevenir o detectar",15,IF(AA252="No es control",0,""))</f>
        <v>15</v>
      </c>
      <c r="AC252" s="354" t="s">
        <v>481</v>
      </c>
      <c r="AD252" s="355"/>
      <c r="AE252" s="355"/>
      <c r="AF252" s="355"/>
      <c r="AG252" s="355"/>
      <c r="AH252" s="356"/>
      <c r="AI252" s="96" t="s">
        <v>111</v>
      </c>
      <c r="AJ252" s="94">
        <f t="shared" ref="AJ252" si="50">IF(AI252="Prevenir o detectar",15,IF(AI252="No es control",0,""))</f>
        <v>15</v>
      </c>
      <c r="AK252" s="354" t="s">
        <v>488</v>
      </c>
      <c r="AL252" s="355"/>
      <c r="AM252" s="355"/>
      <c r="AN252" s="355"/>
      <c r="AO252" s="355"/>
      <c r="AP252" s="356"/>
      <c r="AQ252" s="41" t="s">
        <v>111</v>
      </c>
      <c r="AR252" s="94">
        <f t="shared" ref="AR252" si="51">IF(AQ252="Prevenir o detectar",15,IF(AQ252="No es control",0,""))</f>
        <v>15</v>
      </c>
      <c r="AS252" s="355" t="s">
        <v>493</v>
      </c>
      <c r="AT252" s="355"/>
      <c r="AU252" s="355"/>
      <c r="AV252" s="355"/>
      <c r="AW252" s="355"/>
      <c r="AX252" s="356"/>
    </row>
    <row r="253" spans="1:50" ht="30" customHeight="1" x14ac:dyDescent="0.2">
      <c r="B253" s="105" t="s">
        <v>131</v>
      </c>
      <c r="C253" s="37" t="s">
        <v>102</v>
      </c>
      <c r="D253" s="51" t="s">
        <v>94</v>
      </c>
      <c r="E253" s="39" t="s">
        <v>113</v>
      </c>
      <c r="F253" s="94">
        <f>IF(E253="Confiable",15,IF(E253="No confiable",0,""))</f>
        <v>15</v>
      </c>
      <c r="G253" s="354" t="s">
        <v>462</v>
      </c>
      <c r="H253" s="355"/>
      <c r="I253" s="355"/>
      <c r="J253" s="356"/>
      <c r="K253" s="95" t="s">
        <v>113</v>
      </c>
      <c r="L253" s="94">
        <f t="shared" ref="L253" si="52">IF(K253="Confiable",15,IF(K253="No confiable",0,""))</f>
        <v>15</v>
      </c>
      <c r="M253" s="397" t="s">
        <v>468</v>
      </c>
      <c r="N253" s="398"/>
      <c r="O253" s="398"/>
      <c r="P253" s="398"/>
      <c r="Q253" s="398"/>
      <c r="R253" s="399"/>
      <c r="S253" s="39" t="s">
        <v>113</v>
      </c>
      <c r="T253" s="94">
        <f t="shared" ref="T253" si="53">IF(S253="Confiable",15,IF(S253="No confiable",0,""))</f>
        <v>15</v>
      </c>
      <c r="U253" s="354" t="s">
        <v>475</v>
      </c>
      <c r="V253" s="355"/>
      <c r="W253" s="355"/>
      <c r="X253" s="355"/>
      <c r="Y253" s="355"/>
      <c r="Z253" s="356"/>
      <c r="AA253" s="39" t="s">
        <v>113</v>
      </c>
      <c r="AB253" s="94">
        <f>IF(AA253="Confiable",15,IF(AA253="No confiable",0,""))</f>
        <v>15</v>
      </c>
      <c r="AC253" s="354" t="s">
        <v>482</v>
      </c>
      <c r="AD253" s="355"/>
      <c r="AE253" s="355"/>
      <c r="AF253" s="355"/>
      <c r="AG253" s="355"/>
      <c r="AH253" s="356"/>
      <c r="AI253" s="95" t="s">
        <v>113</v>
      </c>
      <c r="AJ253" s="94">
        <f t="shared" ref="AJ253" si="54">IF(AI253="Confiable",15,IF(AI253="No confiable",0,""))</f>
        <v>15</v>
      </c>
      <c r="AK253" s="354" t="s">
        <v>489</v>
      </c>
      <c r="AL253" s="355"/>
      <c r="AM253" s="355"/>
      <c r="AN253" s="355"/>
      <c r="AO253" s="355"/>
      <c r="AP253" s="356"/>
      <c r="AQ253" s="39" t="s">
        <v>113</v>
      </c>
      <c r="AR253" s="94">
        <f t="shared" ref="AR253" si="55">IF(AQ253="Confiable",15,IF(AQ253="No confiable",0,""))</f>
        <v>15</v>
      </c>
      <c r="AS253" s="355" t="s">
        <v>494</v>
      </c>
      <c r="AT253" s="355"/>
      <c r="AU253" s="355"/>
      <c r="AV253" s="355"/>
      <c r="AW253" s="355"/>
      <c r="AX253" s="356"/>
    </row>
    <row r="254" spans="1:50" ht="45" customHeight="1" x14ac:dyDescent="0.2">
      <c r="B254" s="105" t="s">
        <v>132</v>
      </c>
      <c r="C254" s="37" t="s">
        <v>103</v>
      </c>
      <c r="D254" s="51" t="s">
        <v>95</v>
      </c>
      <c r="E254" s="41" t="s">
        <v>115</v>
      </c>
      <c r="F254" s="94">
        <f>IF(E254="Se investigan y resuelven oportunamente",15,IF(E254="No se investigan y resuelven oportunamente",0,""))</f>
        <v>15</v>
      </c>
      <c r="G254" s="354" t="s">
        <v>463</v>
      </c>
      <c r="H254" s="355"/>
      <c r="I254" s="355"/>
      <c r="J254" s="356"/>
      <c r="K254" s="96" t="s">
        <v>115</v>
      </c>
      <c r="L254" s="94">
        <f t="shared" ref="L254" si="56">IF(K254="Se investigan y resuelven oportunamente",15,IF(K254="No se investigan y resuelven oportunamente",0,""))</f>
        <v>15</v>
      </c>
      <c r="M254" s="397" t="s">
        <v>469</v>
      </c>
      <c r="N254" s="398"/>
      <c r="O254" s="398"/>
      <c r="P254" s="398"/>
      <c r="Q254" s="398"/>
      <c r="R254" s="399"/>
      <c r="S254" s="41" t="s">
        <v>115</v>
      </c>
      <c r="T254" s="94">
        <f t="shared" ref="T254" si="57">IF(S254="Se investigan y resuelven oportunamente",15,IF(S254="No se investigan y resuelven oportunamente",0,""))</f>
        <v>15</v>
      </c>
      <c r="U254" s="354" t="s">
        <v>476</v>
      </c>
      <c r="V254" s="355"/>
      <c r="W254" s="355"/>
      <c r="X254" s="355"/>
      <c r="Y254" s="355"/>
      <c r="Z254" s="356"/>
      <c r="AA254" s="41" t="s">
        <v>115</v>
      </c>
      <c r="AB254" s="94">
        <f>IF(AA254="Se investigan y resuelven oportunamente",15,IF(AA254="No se investigan y resuelven oportunamente",0,""))</f>
        <v>15</v>
      </c>
      <c r="AC254" s="354" t="s">
        <v>483</v>
      </c>
      <c r="AD254" s="355"/>
      <c r="AE254" s="355"/>
      <c r="AF254" s="355"/>
      <c r="AG254" s="355"/>
      <c r="AH254" s="356"/>
      <c r="AI254" s="96" t="s">
        <v>115</v>
      </c>
      <c r="AJ254" s="94">
        <f t="shared" ref="AJ254" si="58">IF(AI254="Se investigan y resuelven oportunamente",15,IF(AI254="No se investigan y resuelven oportunamente",0,""))</f>
        <v>15</v>
      </c>
      <c r="AK254" s="354" t="s">
        <v>490</v>
      </c>
      <c r="AL254" s="355"/>
      <c r="AM254" s="355"/>
      <c r="AN254" s="355"/>
      <c r="AO254" s="355"/>
      <c r="AP254" s="356"/>
      <c r="AQ254" s="41" t="s">
        <v>115</v>
      </c>
      <c r="AR254" s="94">
        <f t="shared" ref="AR254" si="59">IF(AQ254="Se investigan y resuelven oportunamente",15,IF(AQ254="No se investigan y resuelven oportunamente",0,""))</f>
        <v>15</v>
      </c>
      <c r="AS254" s="355" t="s">
        <v>495</v>
      </c>
      <c r="AT254" s="355"/>
      <c r="AU254" s="355"/>
      <c r="AV254" s="355"/>
      <c r="AW254" s="355"/>
      <c r="AX254" s="356"/>
    </row>
    <row r="255" spans="1:50" ht="30" customHeight="1" thickBot="1" x14ac:dyDescent="0.25">
      <c r="B255" s="64" t="s">
        <v>130</v>
      </c>
      <c r="C255" s="103" t="s">
        <v>104</v>
      </c>
      <c r="D255" s="52" t="s">
        <v>96</v>
      </c>
      <c r="E255" s="42" t="s">
        <v>117</v>
      </c>
      <c r="F255" s="97">
        <f>IF(E255="Completa",10,IF(E255="Incompleta",5,IF(E255="No existe",0,"")))</f>
        <v>10</v>
      </c>
      <c r="G255" s="346" t="s">
        <v>464</v>
      </c>
      <c r="H255" s="347"/>
      <c r="I255" s="347"/>
      <c r="J255" s="348"/>
      <c r="K255" s="98" t="s">
        <v>117</v>
      </c>
      <c r="L255" s="97">
        <f t="shared" ref="L255" si="60">IF(K255="Completa",10,IF(K255="Incompleta",5,IF(K255="No existe",0,"")))</f>
        <v>10</v>
      </c>
      <c r="M255" s="394" t="s">
        <v>470</v>
      </c>
      <c r="N255" s="395"/>
      <c r="O255" s="395"/>
      <c r="P255" s="395"/>
      <c r="Q255" s="395"/>
      <c r="R255" s="396"/>
      <c r="S255" s="42" t="s">
        <v>117</v>
      </c>
      <c r="T255" s="97">
        <f t="shared" ref="T255" si="61">IF(S255="Completa",10,IF(S255="Incompleta",5,IF(S255="No existe",0,"")))</f>
        <v>10</v>
      </c>
      <c r="U255" s="346" t="s">
        <v>477</v>
      </c>
      <c r="V255" s="347"/>
      <c r="W255" s="347"/>
      <c r="X255" s="347"/>
      <c r="Y255" s="347"/>
      <c r="Z255" s="348"/>
      <c r="AA255" s="42" t="s">
        <v>117</v>
      </c>
      <c r="AB255" s="97">
        <f>IF(AA255="Completa",10,IF(AA255="Incompleta",5,IF(AA255="No existe",0,"")))</f>
        <v>10</v>
      </c>
      <c r="AC255" s="346" t="s">
        <v>484</v>
      </c>
      <c r="AD255" s="347"/>
      <c r="AE255" s="347"/>
      <c r="AF255" s="347"/>
      <c r="AG255" s="347"/>
      <c r="AH255" s="348"/>
      <c r="AI255" s="98" t="s">
        <v>117</v>
      </c>
      <c r="AJ255" s="97">
        <f t="shared" ref="AJ255" si="62">IF(AI255="Completa",10,IF(AI255="Incompleta",5,IF(AI255="No existe",0,"")))</f>
        <v>10</v>
      </c>
      <c r="AK255" s="346" t="s">
        <v>491</v>
      </c>
      <c r="AL255" s="347"/>
      <c r="AM255" s="347"/>
      <c r="AN255" s="347"/>
      <c r="AO255" s="347"/>
      <c r="AP255" s="348"/>
      <c r="AQ255" s="42" t="s">
        <v>117</v>
      </c>
      <c r="AR255" s="97">
        <f t="shared" ref="AR255" si="63">IF(AQ255="Completa",10,IF(AQ255="Incompleta",5,IF(AQ255="No existe",0,"")))</f>
        <v>10</v>
      </c>
      <c r="AS255" s="347" t="s">
        <v>496</v>
      </c>
      <c r="AT255" s="347"/>
      <c r="AU255" s="347"/>
      <c r="AV255" s="347"/>
      <c r="AW255" s="347"/>
      <c r="AX255" s="348"/>
    </row>
    <row r="256" spans="1:50" ht="7.5" customHeight="1" thickBot="1" x14ac:dyDescent="0.25">
      <c r="D256" s="38"/>
      <c r="J256" s="87"/>
      <c r="K256" s="99"/>
      <c r="L256" s="100"/>
      <c r="M256" s="87"/>
      <c r="S256" s="99"/>
      <c r="T256" s="100"/>
      <c r="U256" s="87"/>
      <c r="AH256" s="87"/>
      <c r="AI256" s="99"/>
      <c r="AJ256" s="100"/>
      <c r="AK256" s="87"/>
      <c r="AQ256" s="99"/>
      <c r="AR256" s="100"/>
      <c r="AS256" s="87"/>
    </row>
    <row r="257" spans="4:45" x14ac:dyDescent="0.2">
      <c r="D257" s="48" t="s">
        <v>97</v>
      </c>
      <c r="E257" s="349">
        <f>IF(SUM(F249:F255)=0,"-",SUM(F249:F255))</f>
        <v>100</v>
      </c>
      <c r="F257" s="350"/>
      <c r="G257" s="351"/>
      <c r="J257" s="88"/>
      <c r="K257" s="349">
        <f t="shared" ref="K257" si="64">IF(SUM(L249:L255)=0,"-",SUM(L249:L255))</f>
        <v>100</v>
      </c>
      <c r="L257" s="350"/>
      <c r="M257" s="88"/>
      <c r="S257" s="349">
        <f t="shared" ref="S257" si="65">IF(SUM(T249:T255)=0,"-",SUM(T249:T255))</f>
        <v>100</v>
      </c>
      <c r="T257" s="350"/>
      <c r="U257" s="88"/>
      <c r="AA257" s="349">
        <f>IF(SUM(AB249:AB255)=0,"-",SUM(AB249:AB255))</f>
        <v>100</v>
      </c>
      <c r="AB257" s="350"/>
      <c r="AC257" s="351"/>
      <c r="AH257" s="88"/>
      <c r="AI257" s="349">
        <f t="shared" ref="AI257" si="66">IF(SUM(AJ249:AJ255)=0,"-",SUM(AJ249:AJ255))</f>
        <v>100</v>
      </c>
      <c r="AJ257" s="350"/>
      <c r="AK257" s="88"/>
      <c r="AQ257" s="349">
        <f t="shared" ref="AQ257" si="67">IF(SUM(AR249:AR255)=0,"-",SUM(AR249:AR255))</f>
        <v>100</v>
      </c>
      <c r="AR257" s="350"/>
      <c r="AS257" s="88"/>
    </row>
    <row r="258" spans="4:45" ht="15.75" customHeight="1" thickBot="1" x14ac:dyDescent="0.25">
      <c r="D258" s="49" t="s">
        <v>123</v>
      </c>
      <c r="E258" s="352" t="str">
        <f>IF(E257&lt;=74,"Débil",IF(E257&lt;=89,"Moderado",IF(E257&lt;=100,"Fuerte","")))</f>
        <v>Fuerte</v>
      </c>
      <c r="F258" s="353"/>
      <c r="G258" s="351"/>
      <c r="J258" s="88"/>
      <c r="K258" s="352" t="str">
        <f t="shared" ref="K258" si="68">IF(K257&lt;=74,"Débil",IF(K257&lt;=89,"Moderado",IF(K257&lt;=100,"Fuerte","")))</f>
        <v>Fuerte</v>
      </c>
      <c r="L258" s="353"/>
      <c r="M258" s="88"/>
      <c r="S258" s="352" t="str">
        <f t="shared" ref="S258" si="69">IF(S257&lt;=74,"Débil",IF(S257&lt;=89,"Moderado",IF(S257&lt;=100,"Fuerte","")))</f>
        <v>Fuerte</v>
      </c>
      <c r="T258" s="353"/>
      <c r="U258" s="88"/>
      <c r="AA258" s="352" t="str">
        <f>IF(AA257&lt;=74,"Débil",IF(AA257&lt;=89,"Moderado",IF(AA257&lt;=100,"Fuerte","")))</f>
        <v>Fuerte</v>
      </c>
      <c r="AB258" s="353"/>
      <c r="AC258" s="351"/>
      <c r="AH258" s="88"/>
      <c r="AI258" s="352" t="str">
        <f t="shared" ref="AI258" si="70">IF(AI257&lt;=74,"Débil",IF(AI257&lt;=89,"Moderado",IF(AI257&lt;=100,"Fuerte","")))</f>
        <v>Fuerte</v>
      </c>
      <c r="AJ258" s="353"/>
      <c r="AK258" s="88"/>
      <c r="AQ258" s="352" t="str">
        <f t="shared" ref="AQ258" si="71">IF(AQ257&lt;=74,"Débil",IF(AQ257&lt;=89,"Moderado",IF(AQ257&lt;=100,"Fuerte","")))</f>
        <v>Fuerte</v>
      </c>
      <c r="AR258" s="353"/>
      <c r="AS258" s="88"/>
    </row>
  </sheetData>
  <dataConsolidate/>
  <mergeCells count="430">
    <mergeCell ref="O64:T64"/>
    <mergeCell ref="O65:T65"/>
    <mergeCell ref="O66:T66"/>
    <mergeCell ref="O67:T67"/>
    <mergeCell ref="M69:N69"/>
    <mergeCell ref="M70:N70"/>
    <mergeCell ref="G33:L33"/>
    <mergeCell ref="E35:F35"/>
    <mergeCell ref="E36:F36"/>
    <mergeCell ref="M53:N53"/>
    <mergeCell ref="M42:N42"/>
    <mergeCell ref="O42:T43"/>
    <mergeCell ref="E70:F70"/>
    <mergeCell ref="G48:L48"/>
    <mergeCell ref="G49:L49"/>
    <mergeCell ref="G50:L50"/>
    <mergeCell ref="U53:V53"/>
    <mergeCell ref="M57:T57"/>
    <mergeCell ref="M58:T58"/>
    <mergeCell ref="M59:N59"/>
    <mergeCell ref="O59:T60"/>
    <mergeCell ref="O61:T61"/>
    <mergeCell ref="O62:T62"/>
    <mergeCell ref="O63:T63"/>
    <mergeCell ref="O47:T47"/>
    <mergeCell ref="W47:AB47"/>
    <mergeCell ref="O48:T48"/>
    <mergeCell ref="W48:AB48"/>
    <mergeCell ref="O49:T49"/>
    <mergeCell ref="W49:AB49"/>
    <mergeCell ref="O50:T50"/>
    <mergeCell ref="W50:AB50"/>
    <mergeCell ref="M52:N52"/>
    <mergeCell ref="U52:V52"/>
    <mergeCell ref="U42:V42"/>
    <mergeCell ref="W42:AB43"/>
    <mergeCell ref="O44:T44"/>
    <mergeCell ref="W44:AB44"/>
    <mergeCell ref="O45:T45"/>
    <mergeCell ref="W45:AB45"/>
    <mergeCell ref="O46:T46"/>
    <mergeCell ref="W46:AB46"/>
    <mergeCell ref="E19:F19"/>
    <mergeCell ref="B6:D7"/>
    <mergeCell ref="G29:L29"/>
    <mergeCell ref="G30:L30"/>
    <mergeCell ref="G31:L31"/>
    <mergeCell ref="G32:L32"/>
    <mergeCell ref="M40:T40"/>
    <mergeCell ref="U40:AB40"/>
    <mergeCell ref="M41:T41"/>
    <mergeCell ref="U41:AB41"/>
    <mergeCell ref="B21:L21"/>
    <mergeCell ref="B23:D24"/>
    <mergeCell ref="E23:L23"/>
    <mergeCell ref="E24:L24"/>
    <mergeCell ref="B25:B26"/>
    <mergeCell ref="C25:D26"/>
    <mergeCell ref="E25:F25"/>
    <mergeCell ref="G25:L26"/>
    <mergeCell ref="B27:B28"/>
    <mergeCell ref="G27:L27"/>
    <mergeCell ref="G28:L28"/>
    <mergeCell ref="B38:L38"/>
    <mergeCell ref="B40:D41"/>
    <mergeCell ref="G229:L230"/>
    <mergeCell ref="G184:L184"/>
    <mergeCell ref="G185:L185"/>
    <mergeCell ref="G186:L186"/>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E144:F144"/>
    <mergeCell ref="K144:L144"/>
    <mergeCell ref="K143:R143"/>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G67:L67"/>
    <mergeCell ref="B59:B60"/>
    <mergeCell ref="C59:D60"/>
    <mergeCell ref="E59:F59"/>
    <mergeCell ref="G59:L60"/>
    <mergeCell ref="B61:B62"/>
    <mergeCell ref="G61:L61"/>
    <mergeCell ref="E52:F52"/>
    <mergeCell ref="E53:F53"/>
    <mergeCell ref="B44:B45"/>
    <mergeCell ref="G44:L44"/>
    <mergeCell ref="G45:L45"/>
    <mergeCell ref="G46:L46"/>
    <mergeCell ref="G47:L47"/>
    <mergeCell ref="G62:L62"/>
    <mergeCell ref="B72:L72"/>
    <mergeCell ref="B74:D75"/>
    <mergeCell ref="E74:L74"/>
    <mergeCell ref="E75:L75"/>
    <mergeCell ref="B76:B77"/>
    <mergeCell ref="C76:D77"/>
    <mergeCell ref="E76:F76"/>
    <mergeCell ref="G76:L77"/>
    <mergeCell ref="B78:B79"/>
    <mergeCell ref="G78:L78"/>
    <mergeCell ref="G79:L79"/>
    <mergeCell ref="G80:L80"/>
    <mergeCell ref="G81:L81"/>
    <mergeCell ref="G82:L82"/>
    <mergeCell ref="G83:L83"/>
    <mergeCell ref="G84:L84"/>
    <mergeCell ref="E86:F86"/>
    <mergeCell ref="E87:F87"/>
    <mergeCell ref="B89:L89"/>
    <mergeCell ref="B91:D92"/>
    <mergeCell ref="E91:L91"/>
    <mergeCell ref="E92:L92"/>
    <mergeCell ref="B93:B94"/>
    <mergeCell ref="C93:D94"/>
    <mergeCell ref="E93:F93"/>
    <mergeCell ref="G93:L94"/>
    <mergeCell ref="B95:B96"/>
    <mergeCell ref="G95:L95"/>
    <mergeCell ref="G96:L96"/>
    <mergeCell ref="G97:L97"/>
    <mergeCell ref="G98:L98"/>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S125:Z125"/>
    <mergeCell ref="S126:Z126"/>
    <mergeCell ref="S127:T127"/>
    <mergeCell ref="U127:Z128"/>
    <mergeCell ref="U129:Z129"/>
    <mergeCell ref="U130:Z130"/>
    <mergeCell ref="U131:Z131"/>
    <mergeCell ref="U132:Z132"/>
    <mergeCell ref="U133:Z133"/>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G163:J163"/>
    <mergeCell ref="M163:R163"/>
    <mergeCell ref="G164:J164"/>
    <mergeCell ref="M164:R164"/>
    <mergeCell ref="G165:J165"/>
    <mergeCell ref="M165:R165"/>
    <mergeCell ref="G166:J166"/>
    <mergeCell ref="M166:R166"/>
    <mergeCell ref="G167:J167"/>
    <mergeCell ref="M167:R167"/>
    <mergeCell ref="G168:J168"/>
    <mergeCell ref="M168:R168"/>
    <mergeCell ref="G169:J169"/>
    <mergeCell ref="M169:R169"/>
    <mergeCell ref="E171:F171"/>
    <mergeCell ref="G171:G172"/>
    <mergeCell ref="K171:L171"/>
    <mergeCell ref="E172:F172"/>
    <mergeCell ref="K172:L172"/>
    <mergeCell ref="B191:L191"/>
    <mergeCell ref="B193:D194"/>
    <mergeCell ref="E193:L193"/>
    <mergeCell ref="E194:L194"/>
    <mergeCell ref="B195:B196"/>
    <mergeCell ref="C195:D196"/>
    <mergeCell ref="E195:F195"/>
    <mergeCell ref="G195:L196"/>
    <mergeCell ref="B197:B198"/>
    <mergeCell ref="G197:L197"/>
    <mergeCell ref="G198:L198"/>
    <mergeCell ref="G199:L199"/>
    <mergeCell ref="G200:L200"/>
    <mergeCell ref="G201:L201"/>
    <mergeCell ref="G202:L202"/>
    <mergeCell ref="G203:L203"/>
    <mergeCell ref="E205:F205"/>
    <mergeCell ref="E206:F206"/>
    <mergeCell ref="B208:L208"/>
    <mergeCell ref="B210:D211"/>
    <mergeCell ref="E210:L210"/>
    <mergeCell ref="E211:L211"/>
    <mergeCell ref="B212:B213"/>
    <mergeCell ref="C212:D213"/>
    <mergeCell ref="E212:F212"/>
    <mergeCell ref="G212:L213"/>
    <mergeCell ref="B214:B215"/>
    <mergeCell ref="G214:L214"/>
    <mergeCell ref="G215:L215"/>
    <mergeCell ref="G216:L216"/>
    <mergeCell ref="G217:L217"/>
    <mergeCell ref="G218:L218"/>
    <mergeCell ref="G219:L219"/>
    <mergeCell ref="G220:L220"/>
    <mergeCell ref="E222:F222"/>
    <mergeCell ref="E223:F223"/>
    <mergeCell ref="B243:L243"/>
    <mergeCell ref="B245:D246"/>
    <mergeCell ref="E245:J245"/>
    <mergeCell ref="K245:R245"/>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S245:Z245"/>
    <mergeCell ref="E246:J246"/>
    <mergeCell ref="K246:R246"/>
    <mergeCell ref="S246:Z246"/>
    <mergeCell ref="B247:B248"/>
    <mergeCell ref="C247:D248"/>
    <mergeCell ref="E247:F247"/>
    <mergeCell ref="G247:J248"/>
    <mergeCell ref="K247:L247"/>
    <mergeCell ref="M247:R248"/>
    <mergeCell ref="S247:T247"/>
    <mergeCell ref="U247:Z248"/>
    <mergeCell ref="B249:B250"/>
    <mergeCell ref="G249:J249"/>
    <mergeCell ref="M249:R249"/>
    <mergeCell ref="U249:Z249"/>
    <mergeCell ref="G250:J250"/>
    <mergeCell ref="M250:R250"/>
    <mergeCell ref="U250:Z250"/>
    <mergeCell ref="G251:J251"/>
    <mergeCell ref="M251:R251"/>
    <mergeCell ref="U251:Z251"/>
    <mergeCell ref="G252:J252"/>
    <mergeCell ref="M252:R252"/>
    <mergeCell ref="U252:Z252"/>
    <mergeCell ref="G253:J253"/>
    <mergeCell ref="M253:R253"/>
    <mergeCell ref="U253:Z253"/>
    <mergeCell ref="G254:J254"/>
    <mergeCell ref="M254:R254"/>
    <mergeCell ref="U254:Z254"/>
    <mergeCell ref="G255:J255"/>
    <mergeCell ref="M255:R255"/>
    <mergeCell ref="U255:Z255"/>
    <mergeCell ref="E257:F257"/>
    <mergeCell ref="G257:G258"/>
    <mergeCell ref="K257:L257"/>
    <mergeCell ref="S257:T257"/>
    <mergeCell ref="E258:F258"/>
    <mergeCell ref="K258:L258"/>
    <mergeCell ref="S258:T258"/>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AC249:AH249"/>
    <mergeCell ref="AK249:AP249"/>
    <mergeCell ref="AS249:AX249"/>
    <mergeCell ref="AC250:AH250"/>
    <mergeCell ref="AK250:AP250"/>
    <mergeCell ref="AS250:AX250"/>
    <mergeCell ref="AC251:AH251"/>
    <mergeCell ref="AK251:AP251"/>
    <mergeCell ref="AS251:AX251"/>
    <mergeCell ref="AC252:AH252"/>
    <mergeCell ref="AK252:AP252"/>
    <mergeCell ref="AS252:AX252"/>
    <mergeCell ref="AC253:AH253"/>
    <mergeCell ref="AK253:AP253"/>
    <mergeCell ref="AS253:AX253"/>
    <mergeCell ref="AC254:AH254"/>
    <mergeCell ref="AK254:AP254"/>
    <mergeCell ref="AS254:AX254"/>
    <mergeCell ref="AC255:AH255"/>
    <mergeCell ref="AK255:AP255"/>
    <mergeCell ref="AS255:AX255"/>
    <mergeCell ref="AA257:AB257"/>
    <mergeCell ref="AC257:AC258"/>
    <mergeCell ref="AI257:AJ257"/>
    <mergeCell ref="AQ257:AR257"/>
    <mergeCell ref="AA258:AB258"/>
    <mergeCell ref="AI258:AJ258"/>
    <mergeCell ref="AQ258:AR258"/>
  </mergeCells>
  <dataValidations count="7">
    <dataValidation type="list" allowBlank="1" showInputMessage="1" showErrorMessage="1" sqref="E10 E112 E231 E146 K146 E61 E44 E78 E95 E180 E129 K129 S129 K163 E163 E197 E214 E249 K249 S249 AA249 AI249 AQ249 M44 U44 M61 E27" xr:uid="{00000000-0002-0000-0400-000000000000}">
      <formula1>P_1</formula1>
    </dataValidation>
    <dataValidation type="list" allowBlank="1" showInputMessage="1" showErrorMessage="1" sqref="E11 E113 E232 E147 K147 E62 E45 E79 E96 E181 E130 K130 S130 K164 E164 E198 E215 E250 K250 S250 AA250 AI250 AQ250 M45 U45 M62 E28" xr:uid="{00000000-0002-0000-0400-000001000000}">
      <formula1>P_2</formula1>
    </dataValidation>
    <dataValidation type="list" allowBlank="1" showInputMessage="1" showErrorMessage="1" sqref="E12 E114 E233 E148 K148 E63 E46 E80 E97 E182 E131 K131 S131 K165 E165 E199 E216 E251 K251 S251 AA251 AI251 AQ251 M46 U46 M63 E29" xr:uid="{00000000-0002-0000-0400-000002000000}">
      <formula1>P_3</formula1>
    </dataValidation>
    <dataValidation type="list" allowBlank="1" showInputMessage="1" showErrorMessage="1" sqref="E13 E115 E234 E149 K149 E64 E47 E81 E98 E183 E132 K132 S132 K166 E166 E200 E217 E252 K252 S252 AA252 AI252 AQ252 M47 U47 M64 E30" xr:uid="{00000000-0002-0000-0400-000003000000}">
      <formula1>P_4</formula1>
    </dataValidation>
    <dataValidation type="list" allowBlank="1" showInputMessage="1" showErrorMessage="1" sqref="E14 E116 E235 E150 K150 E65 E48 E82 E99 E184 E133 K133 S133 K167 E167 E201 E218 E253 K253 S253 AA253 AI253 AQ253 M48 U48 M65 E31" xr:uid="{00000000-0002-0000-0400-000004000000}">
      <formula1>P_5</formula1>
    </dataValidation>
    <dataValidation type="list" allowBlank="1" showInputMessage="1" showErrorMessage="1" sqref="E16 E118 E237 E152 K152 E67 E50 E84 E101 E186 E135 K135 S135 K169 E169 E203 E220 E255 K255 S255 AA255 AI255 AQ255 M50 U50 M67 E33" xr:uid="{00000000-0002-0000-0400-000005000000}">
      <formula1>P_7</formula1>
    </dataValidation>
    <dataValidation type="list" allowBlank="1" showInputMessage="1" showErrorMessage="1" sqref="E15 E117 E236 E151 K151 E66 E49 E83 E100 E185 E134 K134 S134 K168 E168 E202 E219 E254 K254 S254 AA254 AI254 AQ254 M49 U49 M66 E32" xr:uid="{00000000-0002-0000-04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Mapa</vt:lpstr>
      <vt:lpstr>Listas</vt:lpstr>
      <vt:lpstr>Matriz</vt:lpstr>
      <vt:lpstr>Anexo 1 - Impacto (RC)</vt:lpstr>
      <vt:lpstr>Anexo 2 - Controles (Corrup).</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2020-07-31T22:09:21Z</cp:lastPrinted>
  <dcterms:created xsi:type="dcterms:W3CDTF">2020-01-13T19:31:31Z</dcterms:created>
  <dcterms:modified xsi:type="dcterms:W3CDTF">2021-01-13T22:49:47Z</dcterms:modified>
</cp:coreProperties>
</file>