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C:\Users\Julio\Downloads\"/>
    </mc:Choice>
  </mc:AlternateContent>
  <xr:revisionPtr revIDLastSave="0" documentId="13_ncr:1_{91988431-F90F-46DE-93F3-842C21DE6378}" xr6:coauthVersionLast="47" xr6:coauthVersionMax="47" xr10:uidLastSave="{00000000-0000-0000-0000-000000000000}"/>
  <bookViews>
    <workbookView xWindow="-120" yWindow="-120" windowWidth="20730" windowHeight="11160" tabRatio="911" firstSheet="2" activeTab="2" xr2:uid="{00000000-000D-0000-FFFF-FFFF00000000}"/>
  </bookViews>
  <sheets>
    <sheet name="Mapa" sheetId="4" state="hidden" r:id="rId1"/>
    <sheet name="Listas" sheetId="3" state="hidden" r:id="rId2"/>
    <sheet name="Matriz" sheetId="1" r:id="rId3"/>
    <sheet name="Anexo 1 - Impacto (RC)" sheetId="7" r:id="rId4"/>
    <sheet name="Anexo 2 - Controles (Corrup)." sheetId="6" r:id="rId5"/>
  </sheets>
  <externalReferences>
    <externalReference r:id="rId6"/>
  </externalReferences>
  <definedNames>
    <definedName name="_xlnm._FilterDatabase" localSheetId="2" hidden="1">Matriz!$A$12:$AP$35</definedName>
    <definedName name="A">[1]Listas!$I$6:$I$7</definedName>
    <definedName name="B">[1]Listas!#REF!</definedName>
    <definedName name="Ejecución">Listas!$P$3:$P$6</definedName>
    <definedName name="evaluación">'Anexo 2 - Controles (Corrup).'!$E$19</definedName>
    <definedName name="Frecuencia">Listas!$E$3:$E$8</definedName>
    <definedName name="Impacto">Listas!$F$3:$F$8</definedName>
    <definedName name="MACROPROCESO">[1]Listas!$B$5:$B$9</definedName>
    <definedName name="Macroprocesos">Listas!$A$3:$A$7</definedName>
    <definedName name="P_1">Listas!$I$3:$I$5</definedName>
    <definedName name="P_2">Listas!$J$3:$J$5</definedName>
    <definedName name="P_3">Listas!$K$3:$K$5</definedName>
    <definedName name="P_4">Listas!$L$3:$L$5</definedName>
    <definedName name="P_5">Listas!$M$3:$M$5</definedName>
    <definedName name="P_6">Listas!$N$3:$N$5</definedName>
    <definedName name="P_7">Listas!$O$3:$O$6</definedName>
    <definedName name="P_8">Listas!$Q$3:$Q$5</definedName>
    <definedName name="P_9">Listas!$R$3:$R$6</definedName>
    <definedName name="Procesos">Listas!$B$3:$B$15</definedName>
    <definedName name="Si_No">Listas!$G$3:$G$5</definedName>
    <definedName name="TIPO">[1]Listas!#REF!</definedName>
    <definedName name="TIPO_">[1]Listas!$H$6:$H$8</definedName>
    <definedName name="Tipo_Impacto">Listas!$D$3:$D$12</definedName>
    <definedName name="Tipología">Listas!$C$3:$C$6</definedName>
    <definedName name="_xlnm.Print_Titles" localSheetId="2">Matriz!$1:$12</definedName>
    <definedName name="Valor_Riesgo">Listas!$H$3:$H$7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Z6" i="1" l="1"/>
  <c r="Z7" i="1"/>
  <c r="Z8" i="1"/>
  <c r="Q4" i="7"/>
  <c r="Q5" i="7" s="1"/>
  <c r="AA246" i="6"/>
  <c r="S246" i="6"/>
  <c r="K246" i="6"/>
  <c r="E246" i="6"/>
  <c r="B243" i="6"/>
  <c r="A243" i="6"/>
  <c r="AA257" i="6"/>
  <c r="AA258" i="6" s="1"/>
  <c r="R34" i="1" s="1"/>
  <c r="V34" i="1" s="1"/>
  <c r="T255" i="6"/>
  <c r="L255" i="6"/>
  <c r="F255" i="6"/>
  <c r="T254" i="6"/>
  <c r="L254" i="6"/>
  <c r="F254" i="6"/>
  <c r="T253" i="6"/>
  <c r="L253" i="6"/>
  <c r="F253" i="6"/>
  <c r="T252" i="6"/>
  <c r="L252" i="6"/>
  <c r="F252" i="6"/>
  <c r="T251" i="6"/>
  <c r="L251" i="6"/>
  <c r="F251" i="6"/>
  <c r="T250" i="6"/>
  <c r="L250" i="6"/>
  <c r="F250" i="6"/>
  <c r="T249" i="6"/>
  <c r="L249" i="6"/>
  <c r="F249" i="6"/>
  <c r="N31" i="1"/>
  <c r="L31" i="1"/>
  <c r="E257" i="6" l="1"/>
  <c r="E258" i="6" s="1"/>
  <c r="R31" i="1" s="1"/>
  <c r="V31" i="1" s="1"/>
  <c r="O31" i="1"/>
  <c r="P31" i="1" s="1"/>
  <c r="K257" i="6"/>
  <c r="K258" i="6" s="1"/>
  <c r="R32" i="1" s="1"/>
  <c r="V32" i="1" s="1"/>
  <c r="S257" i="6"/>
  <c r="S258" i="6" s="1"/>
  <c r="R33" i="1" s="1"/>
  <c r="V33" i="1" s="1"/>
  <c r="T34" i="1"/>
  <c r="U34" i="1" s="1"/>
  <c r="T33" i="1" l="1"/>
  <c r="U33" i="1" s="1"/>
  <c r="T32" i="1"/>
  <c r="U32" i="1" s="1"/>
  <c r="T31" i="1"/>
  <c r="U31" i="1" s="1"/>
  <c r="X31" i="1" l="1"/>
  <c r="Y31" i="1" s="1"/>
  <c r="AA31" i="1" s="1"/>
  <c r="AD31" i="1" s="1"/>
  <c r="AE31" i="1" s="1"/>
  <c r="AC31" i="1" l="1"/>
  <c r="AF31" i="1" s="1"/>
  <c r="AG31" i="1" s="1"/>
  <c r="AH31" i="1" l="1"/>
  <c r="AI31" i="1" s="1"/>
  <c r="AJ31" i="1" s="1"/>
  <c r="F33" i="6"/>
  <c r="F32" i="6"/>
  <c r="F31" i="6"/>
  <c r="F30" i="6"/>
  <c r="F29" i="6"/>
  <c r="F28" i="6"/>
  <c r="F27" i="6"/>
  <c r="E24" i="6"/>
  <c r="B21" i="6"/>
  <c r="A21" i="6"/>
  <c r="D4" i="7"/>
  <c r="D5" i="7" s="1"/>
  <c r="L14" i="1"/>
  <c r="N14" i="1"/>
  <c r="O14" i="1" l="1"/>
  <c r="P14" i="1" s="1"/>
  <c r="E35" i="6"/>
  <c r="E36" i="6" s="1"/>
  <c r="R14" i="1" s="1"/>
  <c r="C4" i="7" l="1"/>
  <c r="E4" i="7"/>
  <c r="F4" i="7"/>
  <c r="G4" i="7"/>
  <c r="H4" i="7"/>
  <c r="I4" i="7"/>
  <c r="J4" i="7"/>
  <c r="K4" i="7"/>
  <c r="L4" i="7"/>
  <c r="M4" i="7"/>
  <c r="N4" i="7"/>
  <c r="O4" i="7"/>
  <c r="P4" i="7"/>
  <c r="E211" i="6" l="1"/>
  <c r="E194" i="6"/>
  <c r="B208" i="6"/>
  <c r="A208" i="6"/>
  <c r="B191" i="6"/>
  <c r="A191" i="6"/>
  <c r="F220" i="6"/>
  <c r="F219" i="6"/>
  <c r="F218" i="6"/>
  <c r="F217" i="6"/>
  <c r="F216" i="6"/>
  <c r="F215" i="6"/>
  <c r="F214" i="6"/>
  <c r="F203" i="6"/>
  <c r="F202" i="6"/>
  <c r="F201" i="6"/>
  <c r="F200" i="6"/>
  <c r="F199" i="6"/>
  <c r="F198" i="6"/>
  <c r="F197" i="6"/>
  <c r="E222" i="6" l="1"/>
  <c r="E223" i="6" s="1"/>
  <c r="R29" i="1" s="1"/>
  <c r="E205" i="6"/>
  <c r="E206" i="6" s="1"/>
  <c r="R28" i="1" s="1"/>
  <c r="A157" i="6" l="1"/>
  <c r="B157" i="6"/>
  <c r="K160" i="6"/>
  <c r="E160" i="6"/>
  <c r="L169" i="6"/>
  <c r="F169" i="6"/>
  <c r="L168" i="6"/>
  <c r="F168" i="6"/>
  <c r="L167" i="6"/>
  <c r="F167" i="6"/>
  <c r="L166" i="6"/>
  <c r="F166" i="6"/>
  <c r="L165" i="6"/>
  <c r="F165" i="6"/>
  <c r="L164" i="6"/>
  <c r="F164" i="6"/>
  <c r="L163" i="6"/>
  <c r="F163" i="6"/>
  <c r="E171" i="6" l="1"/>
  <c r="E172" i="6" s="1"/>
  <c r="R25" i="1" s="1"/>
  <c r="K171" i="6"/>
  <c r="K172" i="6" s="1"/>
  <c r="R26" i="1" s="1"/>
  <c r="W22" i="1"/>
  <c r="W21" i="1"/>
  <c r="W20" i="1"/>
  <c r="S126" i="6"/>
  <c r="K126" i="6"/>
  <c r="E126" i="6"/>
  <c r="B123" i="6"/>
  <c r="A123" i="6"/>
  <c r="T135" i="6"/>
  <c r="T134" i="6"/>
  <c r="T133" i="6"/>
  <c r="T132" i="6"/>
  <c r="T131" i="6"/>
  <c r="T130" i="6"/>
  <c r="T129" i="6"/>
  <c r="L135" i="6"/>
  <c r="F135" i="6"/>
  <c r="L134" i="6"/>
  <c r="F134" i="6"/>
  <c r="L133" i="6"/>
  <c r="F133" i="6"/>
  <c r="L132" i="6"/>
  <c r="F132" i="6"/>
  <c r="L131" i="6"/>
  <c r="F131" i="6"/>
  <c r="L130" i="6"/>
  <c r="F130" i="6"/>
  <c r="L129" i="6"/>
  <c r="F129" i="6"/>
  <c r="E137" i="6" l="1"/>
  <c r="E138" i="6" s="1"/>
  <c r="R20" i="1" s="1"/>
  <c r="K137" i="6"/>
  <c r="K138" i="6" s="1"/>
  <c r="R21" i="1" s="1"/>
  <c r="S137" i="6"/>
  <c r="S138" i="6" s="1"/>
  <c r="R22" i="1" s="1"/>
  <c r="E177" i="6"/>
  <c r="B174" i="6"/>
  <c r="A174" i="6"/>
  <c r="F186" i="6"/>
  <c r="F185" i="6"/>
  <c r="F184" i="6"/>
  <c r="F183" i="6"/>
  <c r="F182" i="6"/>
  <c r="F181" i="6"/>
  <c r="F180" i="6"/>
  <c r="E188" i="6" l="1"/>
  <c r="E189" i="6" s="1"/>
  <c r="R27" i="1" s="1"/>
  <c r="T27" i="1" s="1"/>
  <c r="U27" i="1" s="1"/>
  <c r="E92" i="6" l="1"/>
  <c r="B89" i="6"/>
  <c r="A89" i="6"/>
  <c r="F101" i="6"/>
  <c r="F100" i="6"/>
  <c r="F99" i="6"/>
  <c r="F98" i="6"/>
  <c r="F97" i="6"/>
  <c r="F96" i="6"/>
  <c r="F95" i="6"/>
  <c r="E103" i="6" l="1"/>
  <c r="E104" i="6" s="1"/>
  <c r="R18" i="1" s="1"/>
  <c r="E75" i="6" l="1"/>
  <c r="B72" i="6"/>
  <c r="A72" i="6"/>
  <c r="F84" i="6"/>
  <c r="F83" i="6"/>
  <c r="F82" i="6"/>
  <c r="F81" i="6"/>
  <c r="F80" i="6"/>
  <c r="F79" i="6"/>
  <c r="F78" i="6"/>
  <c r="E86" i="6" l="1"/>
  <c r="E87" i="6" s="1"/>
  <c r="R17" i="1" s="1"/>
  <c r="E41" i="6" l="1"/>
  <c r="B38" i="6"/>
  <c r="A38" i="6"/>
  <c r="F50" i="6"/>
  <c r="F49" i="6"/>
  <c r="F48" i="6"/>
  <c r="F47" i="6"/>
  <c r="F46" i="6"/>
  <c r="F45" i="6"/>
  <c r="F44" i="6"/>
  <c r="E52" i="6" l="1"/>
  <c r="E53" i="6" s="1"/>
  <c r="R15" i="1" l="1"/>
  <c r="T15" i="1" s="1"/>
  <c r="U15" i="1" s="1"/>
  <c r="X15" i="1" s="1"/>
  <c r="E58" i="6"/>
  <c r="B55" i="6"/>
  <c r="A55" i="6"/>
  <c r="F67" i="6"/>
  <c r="F66" i="6"/>
  <c r="F65" i="6"/>
  <c r="F64" i="6"/>
  <c r="F63" i="6"/>
  <c r="F62" i="6"/>
  <c r="F61" i="6"/>
  <c r="N16" i="1"/>
  <c r="L16" i="1"/>
  <c r="L18" i="1"/>
  <c r="N18" i="1"/>
  <c r="T18" i="1"/>
  <c r="U18" i="1" s="1"/>
  <c r="X18" i="1" s="1"/>
  <c r="Y18" i="1" s="1"/>
  <c r="AA18" i="1" s="1"/>
  <c r="V18" i="1"/>
  <c r="AD18" i="1" l="1"/>
  <c r="AE18" i="1" s="1"/>
  <c r="AC18" i="1"/>
  <c r="AF18" i="1" s="1"/>
  <c r="AG18" i="1" s="1"/>
  <c r="O16" i="1"/>
  <c r="P16" i="1" s="1"/>
  <c r="E69" i="6"/>
  <c r="E70" i="6" s="1"/>
  <c r="O18" i="1"/>
  <c r="P18" i="1" s="1"/>
  <c r="R16" i="1" l="1"/>
  <c r="V16" i="1" s="1"/>
  <c r="AH18" i="1"/>
  <c r="AI18" i="1" s="1"/>
  <c r="AJ18" i="1" s="1"/>
  <c r="T16" i="1" l="1"/>
  <c r="U16" i="1" s="1"/>
  <c r="X16" i="1" s="1"/>
  <c r="Y16" i="1" l="1"/>
  <c r="AC16" i="1" s="1"/>
  <c r="AF16" i="1" s="1"/>
  <c r="AG16" i="1" s="1"/>
  <c r="K143" i="6"/>
  <c r="E143" i="6"/>
  <c r="B140" i="6"/>
  <c r="A140" i="6"/>
  <c r="L152" i="6"/>
  <c r="F152" i="6"/>
  <c r="L151" i="6"/>
  <c r="F151" i="6"/>
  <c r="L150" i="6"/>
  <c r="F150" i="6"/>
  <c r="L149" i="6"/>
  <c r="F149" i="6"/>
  <c r="L148" i="6"/>
  <c r="F148" i="6"/>
  <c r="L147" i="6"/>
  <c r="F147" i="6"/>
  <c r="L146" i="6"/>
  <c r="F146" i="6"/>
  <c r="N23" i="1"/>
  <c r="L23" i="1"/>
  <c r="AA16" i="1" l="1"/>
  <c r="AD16" i="1" s="1"/>
  <c r="AE16" i="1" s="1"/>
  <c r="E154" i="6"/>
  <c r="E155" i="6" s="1"/>
  <c r="R23" i="1" s="1"/>
  <c r="T23" i="1" s="1"/>
  <c r="U23" i="1" s="1"/>
  <c r="O23" i="1"/>
  <c r="P23" i="1" s="1"/>
  <c r="K154" i="6"/>
  <c r="K155" i="6" s="1"/>
  <c r="R24" i="1" s="1"/>
  <c r="V24" i="1" s="1"/>
  <c r="AH16" i="1" l="1"/>
  <c r="AI16" i="1" s="1"/>
  <c r="AJ16" i="1" s="1"/>
  <c r="V23" i="1"/>
  <c r="T24" i="1"/>
  <c r="U24" i="1" s="1"/>
  <c r="X23" i="1" s="1"/>
  <c r="Y23" i="1" s="1"/>
  <c r="AC23" i="1" l="1"/>
  <c r="AF23" i="1" s="1"/>
  <c r="AG23" i="1" s="1"/>
  <c r="AA23" i="1"/>
  <c r="AD23" i="1" s="1"/>
  <c r="AH23" i="1" l="1"/>
  <c r="AI23" i="1" s="1"/>
  <c r="AJ23" i="1" s="1"/>
  <c r="AE23" i="1"/>
  <c r="E109" i="6" l="1"/>
  <c r="B106" i="6"/>
  <c r="A106" i="6"/>
  <c r="F118" i="6"/>
  <c r="F117" i="6"/>
  <c r="F116" i="6"/>
  <c r="F115" i="6"/>
  <c r="F114" i="6"/>
  <c r="F113" i="6"/>
  <c r="F112" i="6"/>
  <c r="E120" i="6" l="1"/>
  <c r="E121" i="6" s="1"/>
  <c r="R19" i="1" s="1"/>
  <c r="E228" i="6"/>
  <c r="B225" i="6"/>
  <c r="A225" i="6"/>
  <c r="F237" i="6"/>
  <c r="F236" i="6"/>
  <c r="F235" i="6"/>
  <c r="F234" i="6"/>
  <c r="F233" i="6"/>
  <c r="F232" i="6"/>
  <c r="F231" i="6"/>
  <c r="L30" i="1"/>
  <c r="N30" i="1"/>
  <c r="O30" i="1" l="1"/>
  <c r="P30" i="1" s="1"/>
  <c r="E239" i="6"/>
  <c r="E240" i="6" s="1"/>
  <c r="R30" i="1" s="1"/>
  <c r="V30" i="1" l="1"/>
  <c r="T30" i="1"/>
  <c r="U30" i="1" s="1"/>
  <c r="X30" i="1" s="1"/>
  <c r="Y30" i="1" s="1"/>
  <c r="AA30" i="1" s="1"/>
  <c r="AD30" i="1" s="1"/>
  <c r="AE30" i="1" s="1"/>
  <c r="A4" i="6"/>
  <c r="AC30" i="1" l="1"/>
  <c r="AF30" i="1" s="1"/>
  <c r="AG30" i="1" s="1"/>
  <c r="E7" i="6"/>
  <c r="B4" i="6"/>
  <c r="AH30" i="1" l="1"/>
  <c r="AI30" i="1" s="1"/>
  <c r="AJ30" i="1" s="1"/>
  <c r="E5" i="7"/>
  <c r="F5" i="7"/>
  <c r="G5" i="7"/>
  <c r="H5" i="7"/>
  <c r="I5" i="7"/>
  <c r="J5" i="7"/>
  <c r="K5" i="7"/>
  <c r="L5" i="7"/>
  <c r="M5" i="7"/>
  <c r="N5" i="7"/>
  <c r="O5" i="7"/>
  <c r="P5" i="7"/>
  <c r="AM4" i="1" l="1"/>
  <c r="AM3" i="1"/>
  <c r="AM2" i="1"/>
  <c r="AM1" i="1"/>
  <c r="Z1" i="1"/>
  <c r="L15" i="1" l="1"/>
  <c r="N15" i="1"/>
  <c r="L17" i="1"/>
  <c r="N17" i="1"/>
  <c r="L19" i="1"/>
  <c r="N19" i="1"/>
  <c r="L20" i="1"/>
  <c r="N20" i="1"/>
  <c r="L25" i="1"/>
  <c r="N25" i="1"/>
  <c r="L27" i="1"/>
  <c r="N27" i="1"/>
  <c r="L28" i="1"/>
  <c r="N28" i="1"/>
  <c r="L29" i="1"/>
  <c r="N29" i="1"/>
  <c r="L35" i="1"/>
  <c r="N35" i="1"/>
  <c r="AA35" i="1"/>
  <c r="AD35" i="1" s="1"/>
  <c r="AC35" i="1"/>
  <c r="AF35" i="1" s="1"/>
  <c r="AG35" i="1" s="1"/>
  <c r="O17" i="1" l="1"/>
  <c r="P17" i="1" s="1"/>
  <c r="O35" i="1"/>
  <c r="P35" i="1" s="1"/>
  <c r="O29" i="1"/>
  <c r="P29" i="1" s="1"/>
  <c r="O19" i="1"/>
  <c r="P19" i="1" s="1"/>
  <c r="O28" i="1"/>
  <c r="P28" i="1" s="1"/>
  <c r="O27" i="1"/>
  <c r="P27" i="1" s="1"/>
  <c r="O25" i="1"/>
  <c r="P25" i="1" s="1"/>
  <c r="O20" i="1"/>
  <c r="P20" i="1" s="1"/>
  <c r="O15" i="1"/>
  <c r="P15" i="1" s="1"/>
  <c r="AH35" i="1"/>
  <c r="AI35" i="1" s="1"/>
  <c r="AJ35" i="1" s="1"/>
  <c r="AE35" i="1"/>
  <c r="C5" i="7" l="1"/>
  <c r="F16" i="6"/>
  <c r="F15" i="6"/>
  <c r="F14" i="6"/>
  <c r="F13" i="6"/>
  <c r="F12" i="6"/>
  <c r="F11" i="6"/>
  <c r="F10" i="6"/>
  <c r="E18" i="6" l="1"/>
  <c r="N13" i="1"/>
  <c r="L13" i="1"/>
  <c r="E19" i="6" l="1"/>
  <c r="O13" i="1"/>
  <c r="P13" i="1" s="1"/>
  <c r="R13" i="1" l="1"/>
  <c r="T13" i="1" s="1"/>
  <c r="U13" i="1" s="1"/>
  <c r="X13" i="1" s="1"/>
  <c r="Y13" i="1" s="1"/>
  <c r="AC13" i="1" s="1"/>
  <c r="AF13" i="1" s="1"/>
  <c r="AG13" i="1" s="1"/>
  <c r="T14" i="1" l="1"/>
  <c r="U14" i="1" s="1"/>
  <c r="X14" i="1" s="1"/>
  <c r="Y14" i="1" s="1"/>
  <c r="V14" i="1"/>
  <c r="V13" i="1"/>
  <c r="T19" i="1"/>
  <c r="U19" i="1" s="1"/>
  <c r="X19" i="1" s="1"/>
  <c r="Y19" i="1" s="1"/>
  <c r="V19" i="1"/>
  <c r="V29" i="1"/>
  <c r="T29" i="1"/>
  <c r="U29" i="1" s="1"/>
  <c r="X29" i="1" s="1"/>
  <c r="Y29" i="1" s="1"/>
  <c r="Y15" i="1"/>
  <c r="V15" i="1"/>
  <c r="V25" i="1"/>
  <c r="T25" i="1"/>
  <c r="U25" i="1" s="1"/>
  <c r="V20" i="1"/>
  <c r="T20" i="1"/>
  <c r="U20" i="1" s="1"/>
  <c r="T26" i="1"/>
  <c r="U26" i="1" s="1"/>
  <c r="V26" i="1"/>
  <c r="T21" i="1"/>
  <c r="U21" i="1" s="1"/>
  <c r="V21" i="1"/>
  <c r="V27" i="1"/>
  <c r="X27" i="1"/>
  <c r="Y27" i="1" s="1"/>
  <c r="T35" i="1"/>
  <c r="U35" i="1" s="1"/>
  <c r="X35" i="1" s="1"/>
  <c r="Y35" i="1" s="1"/>
  <c r="V35" i="1"/>
  <c r="T22" i="1"/>
  <c r="U22" i="1" s="1"/>
  <c r="V22" i="1"/>
  <c r="V17" i="1"/>
  <c r="T17" i="1"/>
  <c r="U17" i="1" s="1"/>
  <c r="X17" i="1" s="1"/>
  <c r="Y17" i="1" s="1"/>
  <c r="T28" i="1"/>
  <c r="U28" i="1" s="1"/>
  <c r="X28" i="1" s="1"/>
  <c r="Y28" i="1" s="1"/>
  <c r="V28" i="1"/>
  <c r="AA13" i="1"/>
  <c r="X25" i="1" l="1"/>
  <c r="Y25" i="1" s="1"/>
  <c r="X20" i="1"/>
  <c r="Y20" i="1" s="1"/>
  <c r="AC14" i="1"/>
  <c r="AF14" i="1" s="1"/>
  <c r="AG14" i="1" s="1"/>
  <c r="AA14" i="1"/>
  <c r="AD14" i="1" s="1"/>
  <c r="AA28" i="1"/>
  <c r="AD28" i="1" s="1"/>
  <c r="AC28" i="1"/>
  <c r="AF28" i="1" s="1"/>
  <c r="AG28" i="1" s="1"/>
  <c r="AA29" i="1"/>
  <c r="AD29" i="1" s="1"/>
  <c r="AC29" i="1"/>
  <c r="AF29" i="1" s="1"/>
  <c r="AG29" i="1" s="1"/>
  <c r="AA27" i="1"/>
  <c r="AD27" i="1" s="1"/>
  <c r="AC27" i="1"/>
  <c r="AF27" i="1" s="1"/>
  <c r="AG27" i="1" s="1"/>
  <c r="AA17" i="1"/>
  <c r="AD17" i="1" s="1"/>
  <c r="AC17" i="1"/>
  <c r="AF17" i="1" s="1"/>
  <c r="AG17" i="1" s="1"/>
  <c r="AA15" i="1"/>
  <c r="AD15" i="1" s="1"/>
  <c r="AC15" i="1"/>
  <c r="AF15" i="1" s="1"/>
  <c r="AG15" i="1" s="1"/>
  <c r="AA19" i="1"/>
  <c r="AD19" i="1" s="1"/>
  <c r="AC19" i="1"/>
  <c r="AF19" i="1" s="1"/>
  <c r="AG19" i="1" s="1"/>
  <c r="AD13" i="1"/>
  <c r="AE13" i="1" s="1"/>
  <c r="AH14" i="1" l="1"/>
  <c r="AI14" i="1" s="1"/>
  <c r="AJ14" i="1" s="1"/>
  <c r="AE14" i="1"/>
  <c r="AH29" i="1"/>
  <c r="AI29" i="1" s="1"/>
  <c r="AJ29" i="1" s="1"/>
  <c r="AE29" i="1"/>
  <c r="AH28" i="1"/>
  <c r="AI28" i="1" s="1"/>
  <c r="AJ28" i="1" s="1"/>
  <c r="AE28" i="1"/>
  <c r="AA25" i="1"/>
  <c r="AD25" i="1" s="1"/>
  <c r="AC25" i="1"/>
  <c r="AF25" i="1" s="1"/>
  <c r="AG25" i="1" s="1"/>
  <c r="AC20" i="1"/>
  <c r="AF20" i="1" s="1"/>
  <c r="AG20" i="1" s="1"/>
  <c r="AA20" i="1"/>
  <c r="AD20" i="1" s="1"/>
  <c r="AE27" i="1"/>
  <c r="AH27" i="1"/>
  <c r="AI27" i="1" s="1"/>
  <c r="AJ27" i="1" s="1"/>
  <c r="AH17" i="1"/>
  <c r="AI17" i="1" s="1"/>
  <c r="AJ17" i="1" s="1"/>
  <c r="AE17" i="1"/>
  <c r="AH15" i="1"/>
  <c r="AI15" i="1" s="1"/>
  <c r="AJ15" i="1" s="1"/>
  <c r="AE15" i="1"/>
  <c r="AE19" i="1"/>
  <c r="AH19" i="1"/>
  <c r="AI19" i="1" s="1"/>
  <c r="AJ19" i="1" s="1"/>
  <c r="AH13" i="1"/>
  <c r="AI13" i="1" s="1"/>
  <c r="AJ13" i="1" s="1"/>
  <c r="AH25" i="1" l="1"/>
  <c r="AI25" i="1" s="1"/>
  <c r="AJ25" i="1" s="1"/>
  <c r="AE25" i="1"/>
  <c r="AH20" i="1"/>
  <c r="AI20" i="1" s="1"/>
  <c r="AJ20" i="1" s="1"/>
  <c r="AE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Fredy Garcia Lopez</author>
    <author>Juan Manuel Solano Peña</author>
  </authors>
  <commentList>
    <comment ref="F11" authorId="0" shapeId="0" xr:uid="{00000000-0006-0000-0200-000001000000}">
      <text>
        <r>
          <rPr>
            <sz val="9"/>
            <color indexed="81"/>
            <rFont val="Tahoma"/>
            <family val="2"/>
          </rPr>
          <t xml:space="preserve">Describir la situación de riesgo, siguiendo los parámetros de formulación descritos en el documento EPLE-MN-003 MANUAL METODOLÓGICO PARA LA ADMINISTRACIÓN DEL RIESGO.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¿Qué, cómo, cuándo puede suceder y qué consecuencias trae su materialización?</t>
        </r>
      </text>
    </comment>
    <comment ref="G11" authorId="0" shapeId="0" xr:uid="{00000000-0006-0000-0200-000002000000}">
      <text>
        <r>
          <rPr>
            <sz val="9"/>
            <color indexed="81"/>
            <rFont val="Tahoma"/>
            <family val="2"/>
          </rPr>
          <t>Detallar la manera en la que se presenta la materialización del riesgo, considerando sus posibles causas y consecuencias</t>
        </r>
      </text>
    </comment>
    <comment ref="H11" authorId="0" shapeId="0" xr:uid="{00000000-0006-0000-0200-000003000000}">
      <text>
        <r>
          <rPr>
            <sz val="9"/>
            <color indexed="81"/>
            <rFont val="Tahoma"/>
            <family val="2"/>
          </rPr>
          <t>Seleccionar, de acuerdo con las tipologías descritas y con el riesgo identificado.</t>
        </r>
      </text>
    </comment>
    <comment ref="I11" authorId="0" shapeId="0" xr:uid="{00000000-0006-0000-0200-000004000000}">
      <text>
        <r>
          <rPr>
            <sz val="9"/>
            <color indexed="81"/>
            <rFont val="Tahoma"/>
            <family val="2"/>
          </rPr>
          <t>Describir las causas internas y/o externas que generan la posibilidad de presentación del riesgo.</t>
        </r>
      </text>
    </comment>
    <comment ref="J11" authorId="0" shapeId="0" xr:uid="{00000000-0006-0000-0200-000005000000}">
      <text>
        <r>
          <rPr>
            <sz val="9"/>
            <color indexed="81"/>
            <rFont val="Tahoma"/>
            <family val="2"/>
          </rPr>
          <t>Identificar los efectos que pueden suceder cuando el riesgo se manifiesta, al interior o externas a la entidad.</t>
        </r>
      </text>
    </comment>
    <comment ref="K11" authorId="0" shapeId="0" xr:uid="{00000000-0006-0000-0200-000006000000}">
      <text>
        <r>
          <rPr>
            <sz val="9"/>
            <color indexed="81"/>
            <rFont val="Tahoma"/>
            <family val="2"/>
          </rPr>
          <t>Analizar sobre las causas qué tan posible es que ocurra el riesgo, expresado en términos de frecuencia o factibilidad.</t>
        </r>
      </text>
    </comment>
    <comment ref="L11" authorId="0" shapeId="0" xr:uid="{00000000-0006-0000-0200-000007000000}">
      <text>
        <r>
          <rPr>
            <sz val="9"/>
            <color indexed="81"/>
            <rFont val="Tahoma"/>
            <family val="2"/>
          </rPr>
          <t xml:space="preserve">Cálculo Automático
</t>
        </r>
      </text>
    </comment>
    <comment ref="M11" authorId="0" shapeId="0" xr:uid="{00000000-0006-0000-0200-000008000000}">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N11" authorId="0" shapeId="0" xr:uid="{00000000-0006-0000-0200-000009000000}">
      <text>
        <r>
          <rPr>
            <sz val="9"/>
            <color indexed="81"/>
            <rFont val="Tahoma"/>
            <family val="2"/>
          </rPr>
          <t xml:space="preserve">Cálculo Automático
</t>
        </r>
      </text>
    </comment>
    <comment ref="O11" authorId="0" shapeId="0" xr:uid="{00000000-0006-0000-0200-00000A000000}">
      <text>
        <r>
          <rPr>
            <sz val="9"/>
            <color indexed="81"/>
            <rFont val="Tahoma"/>
            <family val="2"/>
          </rPr>
          <t xml:space="preserve">Cálculo Automático
</t>
        </r>
      </text>
    </comment>
    <comment ref="P11" authorId="0" shapeId="0" xr:uid="{00000000-0006-0000-0200-00000B000000}">
      <text>
        <r>
          <rPr>
            <sz val="9"/>
            <color indexed="81"/>
            <rFont val="Tahoma"/>
            <family val="2"/>
          </rPr>
          <t>Cálculo Automático.</t>
        </r>
      </text>
    </comment>
    <comment ref="Q11" authorId="1" shapeId="0" xr:uid="{00000000-0006-0000-0200-00000C000000}">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R11" authorId="0" shapeId="0" xr:uid="{00000000-0006-0000-0200-00000D000000}">
      <text>
        <r>
          <rPr>
            <sz val="9"/>
            <color indexed="81"/>
            <rFont val="Tahoma"/>
            <family val="2"/>
          </rPr>
          <t>Diligenciar los criterios de evaluación de diseño del control, descritos en el Anexo 2 de la matriz, para los controles descritos por cada riesgo.</t>
        </r>
      </text>
    </comment>
    <comment ref="S11" authorId="0" shapeId="0" xr:uid="{00000000-0006-0000-0200-00000E000000}">
      <text>
        <r>
          <rPr>
            <sz val="9"/>
            <color indexed="81"/>
            <rFont val="Tahoma"/>
            <family val="2"/>
          </rPr>
          <t>Seleccionar de la lista, según la frecuencia de ejecución del control:</t>
        </r>
        <r>
          <rPr>
            <b/>
            <sz val="9"/>
            <color indexed="81"/>
            <rFont val="Tahoma"/>
            <family val="2"/>
          </rPr>
          <t xml:space="preserve">
</t>
        </r>
        <r>
          <rPr>
            <sz val="9"/>
            <color indexed="81"/>
            <rFont val="Tahoma"/>
            <family val="2"/>
          </rPr>
          <t>Fuerte - (siempre se ejecuta)
Moderado - (algunas veces)
Débil - (nunca ejecuta el control)</t>
        </r>
      </text>
    </comment>
    <comment ref="T11" authorId="0" shapeId="0" xr:uid="{00000000-0006-0000-0200-00000F000000}">
      <text>
        <r>
          <rPr>
            <sz val="9"/>
            <color indexed="81"/>
            <rFont val="Tahoma"/>
            <family val="2"/>
          </rPr>
          <t>Cálculo automático</t>
        </r>
      </text>
    </comment>
    <comment ref="U11" authorId="0" shapeId="0" xr:uid="{00000000-0006-0000-0200-000010000000}">
      <text>
        <r>
          <rPr>
            <sz val="9"/>
            <color indexed="81"/>
            <rFont val="Tahoma"/>
            <family val="2"/>
          </rPr>
          <t>Cálculo Automático.</t>
        </r>
      </text>
    </comment>
    <comment ref="V11" authorId="0" shapeId="0" xr:uid="{00000000-0006-0000-0200-000011000000}">
      <text>
        <r>
          <rPr>
            <sz val="9"/>
            <color indexed="81"/>
            <rFont val="Tahoma"/>
            <family val="2"/>
          </rPr>
          <t>Cálculo Automático.</t>
        </r>
      </text>
    </comment>
    <comment ref="W11" authorId="0" shapeId="0" xr:uid="{00000000-0006-0000-0200-000012000000}">
      <text>
        <r>
          <rPr>
            <sz val="9"/>
            <color indexed="81"/>
            <rFont val="Tahoma"/>
            <family val="2"/>
          </rPr>
          <t xml:space="preserve">Ponderar la importancia de los controles definidos para un riesgo.
</t>
        </r>
      </text>
    </comment>
    <comment ref="X11" authorId="0" shapeId="0" xr:uid="{00000000-0006-0000-0200-000013000000}">
      <text>
        <r>
          <rPr>
            <sz val="9"/>
            <color indexed="81"/>
            <rFont val="Tahoma"/>
            <family val="2"/>
          </rPr>
          <t>Resultado de la suma promedio del valor de solidez de cada control, por su porcentaje de ponderación.</t>
        </r>
      </text>
    </comment>
    <comment ref="Y11" authorId="0" shapeId="0" xr:uid="{00000000-0006-0000-0200-000014000000}">
      <text>
        <r>
          <rPr>
            <sz val="9"/>
            <color indexed="81"/>
            <rFont val="Tahoma"/>
            <family val="2"/>
          </rPr>
          <t>Cálculo automático, del promedio ponderado de los resultados de solidez individual de los controles y sus ponderaciones.</t>
        </r>
      </text>
    </comment>
    <comment ref="Z11" authorId="0" shapeId="0" xr:uid="{00000000-0006-0000-0200-000015000000}">
      <text>
        <r>
          <rPr>
            <sz val="9"/>
            <color indexed="81"/>
            <rFont val="Tahoma"/>
            <family val="2"/>
          </rPr>
          <t>Seleccionar de la lista, teniendo en cuenta si la aplicación del control reduce la probabilidad de ocurrencia del riesgo.</t>
        </r>
      </text>
    </comment>
    <comment ref="AA11" authorId="0" shapeId="0" xr:uid="{00000000-0006-0000-0200-000016000000}">
      <text>
        <r>
          <rPr>
            <sz val="9"/>
            <color indexed="81"/>
            <rFont val="Tahoma"/>
            <family val="2"/>
          </rPr>
          <t xml:space="preserve">Cálculo Automático.
</t>
        </r>
      </text>
    </comment>
    <comment ref="AB11" authorId="0" shapeId="0" xr:uid="{00000000-0006-0000-0200-000017000000}">
      <text>
        <r>
          <rPr>
            <sz val="9"/>
            <color indexed="81"/>
            <rFont val="Tahoma"/>
            <family val="2"/>
          </rPr>
          <t xml:space="preserve">Seleccionar de la lista, teniendo en cuenta si la aplicación del control reduce el impacto en las consecuencias de materialización del riesgo.
</t>
        </r>
      </text>
    </comment>
    <comment ref="AC11" authorId="0" shapeId="0" xr:uid="{00000000-0006-0000-0200-000018000000}">
      <text>
        <r>
          <rPr>
            <sz val="9"/>
            <color indexed="81"/>
            <rFont val="Tahoma"/>
            <family val="2"/>
          </rPr>
          <t>Cálculo Automático.</t>
        </r>
      </text>
    </comment>
    <comment ref="AI11" authorId="0" shapeId="0" xr:uid="{00000000-0006-0000-0200-000019000000}">
      <text>
        <r>
          <rPr>
            <sz val="9"/>
            <color indexed="81"/>
            <rFont val="Tahoma"/>
            <family val="2"/>
          </rPr>
          <t xml:space="preserve">Cálculo automático de la zona de riesgo residual
</t>
        </r>
      </text>
    </comment>
    <comment ref="AJ11" authorId="0" shapeId="0" xr:uid="{00000000-0006-0000-0200-00001A000000}">
      <text>
        <r>
          <rPr>
            <sz val="9"/>
            <color indexed="81"/>
            <rFont val="Tahoma"/>
            <family val="2"/>
          </rPr>
          <t xml:space="preserve">Resultado automático, en función de la zona de riesgo residual identificada.
</t>
        </r>
      </text>
    </comment>
    <comment ref="AK11" authorId="1" shapeId="0" xr:uid="{00000000-0006-0000-0200-00001B000000}">
      <text>
        <r>
          <rPr>
            <sz val="9"/>
            <color indexed="81"/>
            <rFont val="Tahoma"/>
            <family val="2"/>
          </rPr>
          <t>Registre las acciones necesarias para evidenciar la gestión de los riesgos en el proceso.</t>
        </r>
      </text>
    </comment>
    <comment ref="AL11" authorId="1" shapeId="0" xr:uid="{00000000-0006-0000-0200-00001C000000}">
      <text>
        <r>
          <rPr>
            <sz val="9"/>
            <color indexed="81"/>
            <rFont val="Tahoma"/>
            <family val="2"/>
          </rPr>
          <t>Indique el soporte de cumplimiento de la actividad propuesta</t>
        </r>
      </text>
    </comment>
    <comment ref="AM11" authorId="1" shapeId="0" xr:uid="{00000000-0006-0000-0200-00001D000000}">
      <text>
        <r>
          <rPr>
            <sz val="9"/>
            <color indexed="81"/>
            <rFont val="Tahoma"/>
            <family val="2"/>
          </rPr>
          <t>Toda acción de tratamiento , debe tener un responsable.
Indique el cargo de la persona responsable.</t>
        </r>
      </text>
    </comment>
    <comment ref="AN11" authorId="1" shapeId="0" xr:uid="{00000000-0006-0000-0200-00001E000000}">
      <text>
        <r>
          <rPr>
            <sz val="9"/>
            <color indexed="81"/>
            <rFont val="Tahoma"/>
            <family val="2"/>
          </rPr>
          <t xml:space="preserve">Toda acción formulada debe tener una fecha de inicio y una fecha de finalización.
</t>
        </r>
      </text>
    </comment>
    <comment ref="AO11" authorId="1" shapeId="0" xr:uid="{00000000-0006-0000-0200-00001F000000}">
      <text>
        <r>
          <rPr>
            <sz val="9"/>
            <color indexed="81"/>
            <rFont val="Tahoma"/>
            <family val="2"/>
          </rPr>
          <t>Defina un indicador por cada acción de tratamiento que formule.
El indicador permitirá realizar un seguimiento al avance de la acción propuesta.</t>
        </r>
      </text>
    </comment>
    <comment ref="A12" authorId="0" shapeId="0" xr:uid="{00000000-0006-0000-0200-000020000000}">
      <text>
        <r>
          <rPr>
            <sz val="9"/>
            <color indexed="81"/>
            <rFont val="Tahoma"/>
            <family val="2"/>
          </rPr>
          <t>Seleccionar el macroproceso al que pertenece o se asocia el proceso / proyecto evaluado.</t>
        </r>
      </text>
    </comment>
    <comment ref="B12" authorId="0" shapeId="0" xr:uid="{00000000-0006-0000-0200-000021000000}">
      <text>
        <r>
          <rPr>
            <sz val="9"/>
            <color indexed="81"/>
            <rFont val="Tahoma"/>
            <family val="2"/>
          </rPr>
          <t>Seleccionar de la lista el proceso / proyecto sobre el cual se adelantará el análisis de riesgos.</t>
        </r>
      </text>
    </comment>
    <comment ref="C12" authorId="0" shapeId="0" xr:uid="{00000000-0006-0000-0200-000022000000}">
      <text>
        <r>
          <rPr>
            <sz val="9"/>
            <color indexed="81"/>
            <rFont val="Tahoma"/>
            <family val="2"/>
          </rPr>
          <t xml:space="preserve">Describir el objetivo, asociado a la caracterización del proceso identificado o al proyecto.
</t>
        </r>
      </text>
    </comment>
    <comment ref="D12" authorId="0" shapeId="0" xr:uid="{00000000-0006-0000-0200-000023000000}">
      <text>
        <r>
          <rPr>
            <sz val="9"/>
            <color indexed="81"/>
            <rFont val="Tahoma"/>
            <family val="2"/>
          </rPr>
          <t>Seleccionar de la lista el tipo de riesgo a documentar:
- Gestión
- Corrupción
- Ambiental</t>
        </r>
      </text>
    </comment>
    <comment ref="E12" authorId="0" shapeId="0" xr:uid="{00000000-0006-0000-0200-000024000000}">
      <text>
        <r>
          <rPr>
            <sz val="9"/>
            <color indexed="81"/>
            <rFont val="Tahoma"/>
            <family val="2"/>
          </rPr>
          <t>Asignar código de identificación del riesgo, relacionado con el proceso y con el tipo de riesgo.</t>
        </r>
      </text>
    </comment>
    <comment ref="AD12" authorId="0" shapeId="0" xr:uid="{00000000-0006-0000-0200-000025000000}">
      <text>
        <r>
          <rPr>
            <sz val="9"/>
            <color indexed="81"/>
            <rFont val="Tahoma"/>
            <family val="2"/>
          </rPr>
          <t xml:space="preserve">Cálculo automático de probabilidad o frecuencia, después de analizar los controles.
</t>
        </r>
      </text>
    </comment>
    <comment ref="AE12" authorId="0" shapeId="0" xr:uid="{00000000-0006-0000-0200-000026000000}">
      <text>
        <r>
          <rPr>
            <sz val="9"/>
            <color indexed="81"/>
            <rFont val="Tahoma"/>
            <family val="2"/>
          </rPr>
          <t xml:space="preserve">Cálculo automático, que corresponde con el nuevo descriptor de probabilidad después de controles.
</t>
        </r>
      </text>
    </comment>
    <comment ref="AF12" authorId="0" shapeId="0" xr:uid="{00000000-0006-0000-0200-000027000000}">
      <text>
        <r>
          <rPr>
            <sz val="9"/>
            <color indexed="81"/>
            <rFont val="Tahoma"/>
            <family val="2"/>
          </rPr>
          <t>Cálculo automático de impacto, después de analizar los controles.</t>
        </r>
      </text>
    </comment>
    <comment ref="AG12" authorId="0" shapeId="0" xr:uid="{00000000-0006-0000-0200-000028000000}">
      <text>
        <r>
          <rPr>
            <sz val="9"/>
            <color indexed="81"/>
            <rFont val="Tahoma"/>
            <family val="2"/>
          </rPr>
          <t xml:space="preserve">Cálculo automático, que corresponde con el nuevo descriptor de impacto después de controles.
</t>
        </r>
      </text>
    </comment>
    <comment ref="AH12" authorId="0" shapeId="0" xr:uid="{00000000-0006-0000-0200-000029000000}">
      <text>
        <r>
          <rPr>
            <sz val="9"/>
            <color indexed="81"/>
            <rFont val="Tahoma"/>
            <family val="2"/>
          </rPr>
          <t xml:space="preserve">Cálculo automático del nivel de exposición después del análisis de controles.
</t>
        </r>
      </text>
    </comment>
  </commentList>
</comments>
</file>

<file path=xl/sharedStrings.xml><?xml version="1.0" encoding="utf-8"?>
<sst xmlns="http://schemas.openxmlformats.org/spreadsheetml/2006/main" count="1680" uniqueCount="539">
  <si>
    <t>Identificación del riesgo</t>
  </si>
  <si>
    <t>Macroproceso</t>
  </si>
  <si>
    <t>Proceso / Proyecto</t>
  </si>
  <si>
    <t>PROBABILIDAD</t>
  </si>
  <si>
    <t xml:space="preserve">Casi Seguro (5) </t>
  </si>
  <si>
    <t>Probable (4)</t>
  </si>
  <si>
    <t>Posible (3)</t>
  </si>
  <si>
    <t>Improbable (2)</t>
  </si>
  <si>
    <t>Raro (1)</t>
  </si>
  <si>
    <t>Insignificante (1)</t>
  </si>
  <si>
    <t>Menor (2)</t>
  </si>
  <si>
    <t>Moderado (3)</t>
  </si>
  <si>
    <t>Mayor (4)</t>
  </si>
  <si>
    <t>Catastrófico (5)</t>
  </si>
  <si>
    <t>IMPACTO</t>
  </si>
  <si>
    <t>MACROPROCESOS</t>
  </si>
  <si>
    <t xml:space="preserve">PROCESOS </t>
  </si>
  <si>
    <t>FRECUENCIA</t>
  </si>
  <si>
    <t>SI/NO</t>
  </si>
  <si>
    <t>Estratégico</t>
  </si>
  <si>
    <t>Planeación Estratégica</t>
  </si>
  <si>
    <t>Gestión</t>
  </si>
  <si>
    <t>Rara vez</t>
  </si>
  <si>
    <t>Si</t>
  </si>
  <si>
    <t>Baja</t>
  </si>
  <si>
    <t>Misional</t>
  </si>
  <si>
    <t xml:space="preserve">Gestión de las Comunicaciones </t>
  </si>
  <si>
    <t>Corrupción</t>
  </si>
  <si>
    <t>Financiero</t>
  </si>
  <si>
    <t>Improbable</t>
  </si>
  <si>
    <t>No</t>
  </si>
  <si>
    <t>Moderada</t>
  </si>
  <si>
    <t>Apoyo</t>
  </si>
  <si>
    <t>Diseño y Creación de Contenidos</t>
  </si>
  <si>
    <t>Operativo</t>
  </si>
  <si>
    <t>Posible</t>
  </si>
  <si>
    <t>Moderado</t>
  </si>
  <si>
    <t>Alta</t>
  </si>
  <si>
    <t>Control, Seguimiento y Evaluación</t>
  </si>
  <si>
    <t>Emisión de Contenidos</t>
  </si>
  <si>
    <t>Probable</t>
  </si>
  <si>
    <t>Mayor</t>
  </si>
  <si>
    <t>Extrema</t>
  </si>
  <si>
    <t xml:space="preserve">Comercialización </t>
  </si>
  <si>
    <t>Tecnológico</t>
  </si>
  <si>
    <t>Casi seguro</t>
  </si>
  <si>
    <t>Catastrófico</t>
  </si>
  <si>
    <t>Producción de Televisión</t>
  </si>
  <si>
    <t xml:space="preserve">Gestión Financiera y Facturación </t>
  </si>
  <si>
    <t xml:space="preserve">Gestión Jurídica y Contractual </t>
  </si>
  <si>
    <t xml:space="preserve">Gestión de Recursos y Administración de la Información </t>
  </si>
  <si>
    <t>Gestión del Talento Humano</t>
  </si>
  <si>
    <t>Servicio a la Ciudadania y Defensor del Televidente</t>
  </si>
  <si>
    <t xml:space="preserve">Control, Seguimiento y Evaluación </t>
  </si>
  <si>
    <t>Objetivo del proceso / proyecto</t>
  </si>
  <si>
    <t>Código</t>
  </si>
  <si>
    <t>Tipología</t>
  </si>
  <si>
    <t>VALORACIÓN DEL RIESGO</t>
  </si>
  <si>
    <t>(1-2)</t>
  </si>
  <si>
    <t>(3-6)</t>
  </si>
  <si>
    <t>(8-12)</t>
  </si>
  <si>
    <t>(15-25)</t>
  </si>
  <si>
    <t>Bajo</t>
  </si>
  <si>
    <t>Alto</t>
  </si>
  <si>
    <t>Extremo</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</si>
  <si>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</si>
  <si>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</si>
  <si>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</si>
  <si>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</si>
  <si>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</si>
  <si>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</si>
  <si>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Descripción</t>
  </si>
  <si>
    <t>Cumplimiento</t>
  </si>
  <si>
    <t>Seguridad Digital</t>
  </si>
  <si>
    <t>Ambientales</t>
  </si>
  <si>
    <t>Seguridad y Salud (SST)</t>
  </si>
  <si>
    <t>TIPO RIESGO</t>
  </si>
  <si>
    <t>Análisis de Riesgo (Riesgo inherente)</t>
  </si>
  <si>
    <t>Zona de riesgo Inherente</t>
  </si>
  <si>
    <t>F</t>
  </si>
  <si>
    <t>I</t>
  </si>
  <si>
    <t>Insignificante</t>
  </si>
  <si>
    <t>Menor</t>
  </si>
  <si>
    <r>
      <t xml:space="preserve">Riesgo 
</t>
    </r>
    <r>
      <rPr>
        <sz val="10"/>
        <color theme="1"/>
        <rFont val="Arial"/>
        <family val="2"/>
      </rPr>
      <t>(¿Qué puede suceder?)</t>
    </r>
  </si>
  <si>
    <r>
      <t xml:space="preserve">Consecuencias
</t>
    </r>
    <r>
      <rPr>
        <sz val="10"/>
        <color theme="1"/>
        <rFont val="Arial"/>
        <family val="2"/>
      </rPr>
      <t>(Lo que podría ocasionar…)</t>
    </r>
  </si>
  <si>
    <r>
      <t xml:space="preserve">Total Nivel de Exposición
</t>
    </r>
    <r>
      <rPr>
        <sz val="10"/>
        <color theme="1"/>
        <rFont val="Arial"/>
        <family val="2"/>
      </rPr>
      <t>(F x I)</t>
    </r>
  </si>
  <si>
    <t>Descripción del control</t>
  </si>
  <si>
    <t>¿Existe un responsable asignado a la ejecución del control?</t>
  </si>
  <si>
    <r>
      <t xml:space="preserve">Probabilidad o Frecuencia
</t>
    </r>
    <r>
      <rPr>
        <sz val="10"/>
        <color theme="1"/>
        <rFont val="Arial"/>
        <family val="2"/>
      </rPr>
      <t>(Sobre las causas)</t>
    </r>
  </si>
  <si>
    <r>
      <t xml:space="preserve">Impacto
</t>
    </r>
    <r>
      <rPr>
        <sz val="10"/>
        <color theme="1"/>
        <rFont val="Arial"/>
        <family val="2"/>
      </rPr>
      <t>(Sobre las consecuencias)</t>
    </r>
  </si>
  <si>
    <r>
      <t xml:space="preserve">Información general  </t>
    </r>
    <r>
      <rPr>
        <sz val="10"/>
        <color theme="1"/>
        <rFont val="Arial"/>
        <family val="2"/>
      </rPr>
      <t>(asignada por planeación)</t>
    </r>
  </si>
  <si>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</si>
  <si>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</si>
  <si>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</si>
  <si>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</si>
  <si>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</si>
  <si>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</si>
  <si>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Resultado</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</si>
  <si>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</si>
  <si>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</si>
  <si>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</si>
  <si>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</si>
  <si>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</si>
  <si>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</si>
  <si>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</si>
  <si>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</si>
  <si>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</si>
  <si>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</si>
  <si>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</si>
  <si>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</si>
  <si>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</si>
  <si>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</si>
  <si>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</si>
  <si>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</si>
  <si>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</si>
  <si>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</si>
  <si>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</si>
  <si>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</si>
  <si>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</si>
  <si>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</si>
  <si>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Valoración</t>
  </si>
  <si>
    <t>Cualitativa</t>
  </si>
  <si>
    <t>Cuantitativa</t>
  </si>
  <si>
    <t>Tipo</t>
  </si>
  <si>
    <t>CONTROL 1</t>
  </si>
  <si>
    <t>Criterio</t>
  </si>
  <si>
    <t>Aspecto a evaluar</t>
  </si>
  <si>
    <t>Responsable</t>
  </si>
  <si>
    <t>Periodicidad</t>
  </si>
  <si>
    <t>Propósito</t>
  </si>
  <si>
    <t>Evidencias</t>
  </si>
  <si>
    <t>Control</t>
  </si>
  <si>
    <t>Observaciones, desviaciones o diferencias</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</si>
  <si>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</si>
  <si>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</si>
  <si>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</si>
  <si>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</si>
  <si>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</si>
  <si>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</si>
  <si>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</si>
  <si>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</si>
  <si>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</si>
  <si>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</si>
  <si>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</si>
  <si>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</si>
  <si>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</si>
  <si>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</si>
  <si>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</si>
  <si>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</si>
  <si>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</si>
  <si>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</si>
  <si>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</si>
  <si>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</si>
  <si>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</si>
  <si>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</si>
  <si>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</si>
  <si>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</si>
  <si>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¿Requiere acciones para fortalecer el control?</t>
  </si>
  <si>
    <t>EVALUACIÓN DE DISEÑO DEL CONTROL</t>
  </si>
  <si>
    <t>Riesgo Residual</t>
  </si>
  <si>
    <t>Zona de riesgo residual</t>
  </si>
  <si>
    <t>¿Disminuye probabilidad?</t>
  </si>
  <si>
    <t>¿Disminuye impacto?</t>
  </si>
  <si>
    <t>Directamente</t>
  </si>
  <si>
    <t>No disminuye</t>
  </si>
  <si>
    <t>Indirectamente</t>
  </si>
  <si>
    <t>Evaluación de ejecución</t>
  </si>
  <si>
    <t>Solidez conjunta</t>
  </si>
  <si>
    <t>Solidez individual</t>
  </si>
  <si>
    <t>Ponderación
(%)</t>
  </si>
  <si>
    <t>Valor #</t>
  </si>
  <si>
    <t>Valor Ponderado</t>
  </si>
  <si>
    <t>Evaluación de controles</t>
  </si>
  <si>
    <t>Valor de reducción de probabilidad</t>
  </si>
  <si>
    <t>Valor de reducción de impacto</t>
  </si>
  <si>
    <t>P9</t>
  </si>
  <si>
    <t>Probabilidad e impacto después de controles</t>
  </si>
  <si>
    <t>F'</t>
  </si>
  <si>
    <t>Probabilidad (residual)</t>
  </si>
  <si>
    <t>I'</t>
  </si>
  <si>
    <t>Impacto (residual)</t>
  </si>
  <si>
    <r>
      <t xml:space="preserve">Total nivel de exposición residual
</t>
    </r>
    <r>
      <rPr>
        <sz val="10"/>
        <color theme="1"/>
        <rFont val="Arial"/>
        <family val="2"/>
      </rPr>
      <t>(F' x I')</t>
    </r>
  </si>
  <si>
    <t>ANEXO 1 - IMPACTO (RIESGO DE CORRUPCIÓN)</t>
  </si>
  <si>
    <t>Opciones de manejo</t>
  </si>
  <si>
    <t>Evaluación de diseño
(Anexo 2)</t>
  </si>
  <si>
    <t>Plazo de ejecución</t>
  </si>
  <si>
    <t>Plan de manejo de riesgos</t>
  </si>
  <si>
    <t>Clasificación</t>
  </si>
  <si>
    <t>Actividad de control</t>
  </si>
  <si>
    <t>Soporte</t>
  </si>
  <si>
    <t>Ambiental</t>
  </si>
  <si>
    <r>
      <t xml:space="preserve">Causa - Vulnerabilidades y amenazas
 </t>
    </r>
    <r>
      <rPr>
        <sz val="10"/>
        <color theme="1"/>
        <rFont val="Arial"/>
        <family val="2"/>
      </rPr>
      <t>(Factores Internos y Externos, Agente Generador)</t>
    </r>
  </si>
  <si>
    <t>CÓDIGO: EPLE-FT-025</t>
  </si>
  <si>
    <t>VERSIÓN: 09</t>
  </si>
  <si>
    <t>RESPONSABLE: PLANEACIÓN</t>
  </si>
  <si>
    <t>MATRIZ DE CALIFICACIÓN, EVALUACIÓN Y RESPUESTA A LOS RIESGOS</t>
  </si>
  <si>
    <t>FECHA DE APROBACIÓN: 15/01/2020</t>
  </si>
  <si>
    <t>Indicador / producto</t>
  </si>
  <si>
    <t>MAPA DE RIESGOS</t>
  </si>
  <si>
    <t>Orientar estratégicamente al Canal a través de la formulación y seguimiento de políticas, planes, programas, proyectos, procesos y procedimientos, con el propósito de lograr el cumplimiento de la misión y de los objetivos estratégicos de la entidad.</t>
  </si>
  <si>
    <t>Generar contenidos audiovisuales que permitan construir ciudadanía a partir de la defensa y promoción de los Derechos Humanos y una Cultura de Paz.</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</si>
  <si>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</si>
  <si>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Ofrecer los productos y servicios de Canal Capital a clientes públicos y privados a través de diversas estrategias de mercadeo, con el fin de posicionar al canal y generar beneficios económicos y sociales.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</si>
  <si>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</si>
  <si>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</si>
  <si>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Atender los diferentes requerimientos de los ciudadanos con el apoyo del área competente para satisfacer sus necesidades</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</si>
  <si>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</si>
  <si>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</si>
  <si>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EPLE-RC-001</t>
  </si>
  <si>
    <t>MPTV-RC-001</t>
  </si>
  <si>
    <t>MDCC-RC-001</t>
  </si>
  <si>
    <t>MECN-RC-001</t>
  </si>
  <si>
    <t>MCOM-RC-001</t>
  </si>
  <si>
    <t>AGTH-RC-001</t>
  </si>
  <si>
    <t>AGFF-RC-001</t>
  </si>
  <si>
    <t>AGFF-RC-002</t>
  </si>
  <si>
    <t>AAUT-RC-001</t>
  </si>
  <si>
    <t>CCSE-RC-001</t>
  </si>
  <si>
    <t>Favorecimiento de un tercero en el proceso de contratación de equipos y servicios relacionados del área</t>
  </si>
  <si>
    <t>Interés de vincular a una persona sin el cumplimiento de la totalidad de requisitos, por influencia externa o por presión de un tercero.</t>
  </si>
  <si>
    <t xml:space="preserve">Manipulación de la información para beneficio de un tercero </t>
  </si>
  <si>
    <t>Registrar operaciones contables no ciertas con el fin de beneficiar a un tercero.</t>
  </si>
  <si>
    <t>Facilitar copias de material audiovisual sin el debido procedimiento a cambio de beneficios económicos personales dados por parte de terceros</t>
  </si>
  <si>
    <t>1. Inadecuado manejo de los recursos del Canal por desvío intencional de recursos a título propio o a favor de terceros</t>
  </si>
  <si>
    <t>1. Presiones por parte de terceros o superiores
2. Ocultamiento de fallas en las operaciones contables.</t>
  </si>
  <si>
    <t>1. Omisión de los requisitos de vinculación de personal de planta  para favorecer a un particular.
2. Manipulación de los documentos de vinculación y/o requisitos de ingreso de personal de planta para favorecer su contratación.
3. Presión de superiores para vincular a un tercero.</t>
  </si>
  <si>
    <t>1. Interés de obtener comisiones o beneficiar a terceros.
2. Falta de transparencia al interior del área.</t>
  </si>
  <si>
    <t>1. Falta de articulación y comunicación efectiva entre la oficina de Atención al Ciudadano y la Coordinación de Programación. 
2. Incumplimiento del procedimiento establecido para la entrega de copias de material audiovisual.</t>
  </si>
  <si>
    <t>1. Investigaciones Penales y Fiscales.
2. Información errada para la toma de decisiones.
3. Daño de la imagen institucional.</t>
  </si>
  <si>
    <t>1. Medidas disciplinarias y penales.
2. Detrimento patrimonial.
3. Afectación de la imagen institucional.</t>
  </si>
  <si>
    <t>1. Pérdida o alteración de la información. 
2. Pérdida de credibilidad de la gestión documental de la entidad
3. Sanciones e investigaciones 
4. Procesos disciplinarios, fiscales y penales 
5. Pérdidas económicas para el Canal.</t>
  </si>
  <si>
    <t xml:space="preserve">No </t>
  </si>
  <si>
    <t>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t>
  </si>
  <si>
    <t>Ejecutar el procedimiento AGRI-SA-PD-010 TOMA FÍSICA DE INVENTARIOS 
Puntos de control: 3,6, 7 y 9</t>
  </si>
  <si>
    <t xml:space="preserve">Control al préstamo y consulta de los documentos físicos </t>
  </si>
  <si>
    <t>Ejecutar procedimiento: AGRI-SA-PD-008 SALIDA DE ELEMENTOS. 
Puntos de Control: 2,3,6,7 y 8</t>
  </si>
  <si>
    <t xml:space="preserve">Coordinadora Técnica </t>
  </si>
  <si>
    <t xml:space="preserve">Profesional Universitario de Talento humano </t>
  </si>
  <si>
    <t xml:space="preserve">Técnico de Servicios Administrativos  </t>
  </si>
  <si>
    <t>Profesional Universitario de Sistemas</t>
  </si>
  <si>
    <t>Coordinadora jurídica y contractual</t>
  </si>
  <si>
    <t>Auxiliar de Atención al Ciudadano</t>
  </si>
  <si>
    <t>Subdirectora Financiera.
Profesionales de la Subdirección Financiera.</t>
  </si>
  <si>
    <t>Profesional Universitario de Planeación.
Equipo de Planeación.</t>
  </si>
  <si>
    <t>Se puede materializar el riesgo de corrupción para la entrega de copias de material audiovisual a cambio de beneficios económicos personales, ocasionado por el desconocimiento u omisión del procedimiento frente a los requisitos que se deben tener en cuenta para la entrega de las copias, las tarifas o los costos incurridos, así como la falta de comunicación entre las áreas, lo que podría ocasionar detrimento de los recursos y posibles investigaciones por incumplimiento a la Ley de derechos de autor y derechos de imagen.</t>
  </si>
  <si>
    <t>Verificar, revisar y registrar la solicitud (auxiliar de atención al ciudadano). Verificar, aprobar y autorizar la entrega y el cobro de la copia solicitada (Director Operativo y Coordinador de Programación).</t>
  </si>
  <si>
    <t xml:space="preserve">Solicitud expresa del ciudadano. </t>
  </si>
  <si>
    <t>No se tiene conocimiento por parte del auxiliar de atención al ciudadano del total de solicitudes de copias de material audiovisual que ingresan por medios diferentes a los establecidos para este fin.</t>
  </si>
  <si>
    <t xml:space="preserve">1. Procesos disciplinarios. 
2. Inhabilidades 
3. Investigaciones por los entes de control </t>
  </si>
  <si>
    <t>Se cuenta con un designado para el desarrollo de la actividad de control.</t>
  </si>
  <si>
    <t xml:space="preserve">El técnico de recursos humanos es la persona responsable de hacer la validación de la documentación de la persona a contratar. </t>
  </si>
  <si>
    <t>Cada vez que ingresa un servidor se realiza la validación de la documentación teniendo en cuenta lo definido en el procedimiento.</t>
  </si>
  <si>
    <t xml:space="preserve">Con la aplicación del punto de control se verifica el cumplimiento de los requisitos mínimos para desempeñar un cargo. </t>
  </si>
  <si>
    <t xml:space="preserve">La información de la evaluación reposa en la historia laboral del servidor. </t>
  </si>
  <si>
    <t xml:space="preserve">La verificación a partir del formato definido en el procedimiento garantiza que se identifique el cumplimiento de los requisitos mínimos exigidos para el desempeño del cargo. </t>
  </si>
  <si>
    <t xml:space="preserve">Se hacen revisiones sobre la información remitida, de acuerdo con las metas programadas en el sistema, la información remitida por los responsables de las metas y los registros del área. </t>
  </si>
  <si>
    <t>La información es remitida por los líderes y responsables de las metas y proyectos de inversión en la entidad.</t>
  </si>
  <si>
    <t>En caso de inconsistencias, se acude a resolverlas directamente con el responsable del reporte, con el fin de reportar la información correctamente.</t>
  </si>
  <si>
    <t xml:space="preserve">1. Realizar una reunión interna en el área de recursos humanos, abordando la temática de selección de personal. </t>
  </si>
  <si>
    <t>Gestión de Recursos y Administración de la Información (Sistemas)</t>
  </si>
  <si>
    <t>Revisar que los anexos técnicos contengan información detallada de acuerdo a los bienes y/o servicios que se vayan a contratar y evidencien la pluralidad del mercado.</t>
  </si>
  <si>
    <t>Comparar lo valores históricos de la contratación de bienes y servicios con las condiciones actuales del mercado y las referencias de entidades estatales.</t>
  </si>
  <si>
    <t>CONTROL 2</t>
  </si>
  <si>
    <t xml:space="preserve">el control se ejecuta antes de realizar el proceso de convocatoria y contratación de los bienes y/o servicios. </t>
  </si>
  <si>
    <t>Es tomada de la entidad, el mercado y entidades estatales de referencia.</t>
  </si>
  <si>
    <t>se toman acciones previas a la contratación para determinar el valor real de los bienes y/o servicios.</t>
  </si>
  <si>
    <t>El coordinador de programación.</t>
  </si>
  <si>
    <t>El reporte alterado de información por parte de los líderes y/o responsables de la información por influencia y/o presión de terceros en los sistemas de seguimiento al presupuesto y a la ejecución de metas. Esto puede generar consecuencias de tipo sancionatorio ante entes de control, además de información equivocada sobre resultados en la gestión institucional.</t>
  </si>
  <si>
    <t>1. Presiones por parte de terceros para reportar información alterada frente a los compromisos presupuestales y de gestión.</t>
  </si>
  <si>
    <t>Establecer en los estudios de conveniencia y oportunidad y/o en los en los pliegos de condiciones, disposiciones que permitan direccionar hacia un grupo y/o firma en particular, la obtención de un contrato determinado, por acción u omisión generada con dolo, presión de superiores o terceros, en busca de un beneficio privado, resultando en una desviación de la gestión pública.</t>
  </si>
  <si>
    <t>1. Intereses privados de personal del canal de generar favorecimiento propio o hacia un tercero.</t>
  </si>
  <si>
    <t xml:space="preserve">
1. Desviación de recursos.
2. Investigaciones disciplinarias, penales y fiscales.
3. Riesgos de incumplimiento por parte del contratista que no cumpliría con la capacidad e idoneidad para ejecutar el contrato.</t>
  </si>
  <si>
    <t>Coordinación jurídica</t>
  </si>
  <si>
    <t>La Coordinación tiene dentro sus funciones, las de vigilancia, seguimiento y control de los procesos de contratación del Canal.</t>
  </si>
  <si>
    <t>Los controles establecidos por la Coordinación Jurídica no tiene el alcance de detectar las desviaciones de corrupción que se generen en el área requirente, toda vez que no se cuenta con el conocimiento técnico que permita establecer si realmente el bien o servicio solicitado es en efecto una necesidad, además bajo los parámetros establecidos por el área solicitante.</t>
  </si>
  <si>
    <t>Se realizan mesas de trabajo con el fin de aclarar las inquietudes que surjan en los procesos de contratación, con el área requirente.</t>
  </si>
  <si>
    <t>Se cuenta con actas, coreos y los VoBo de los documentos consolidados, en su versión definitiva.</t>
  </si>
  <si>
    <t>Gestión de Recursos y Administración de la Información (Servicios administrativos)</t>
  </si>
  <si>
    <t>CONTROL 3</t>
  </si>
  <si>
    <t>CONTROL 4</t>
  </si>
  <si>
    <t xml:space="preserve">Se cuenta con una empresa de vigilancia </t>
  </si>
  <si>
    <t xml:space="preserve">Si, es confiable </t>
  </si>
  <si>
    <t>Gestión de Recursos y Administración de la Información (Gestión documental)</t>
  </si>
  <si>
    <t xml:space="preserve">Entrega de documentos digitales a través de correo electrónico al solicitante </t>
  </si>
  <si>
    <t xml:space="preserve">Con la aplicación del control se deja trazabilidad de la información asociada al préstamo de los documentos de archivo central. </t>
  </si>
  <si>
    <t xml:space="preserve">Con la aplicación del control se previenen las causas para la pérdida y/o manipulación de la información almacenada en el archivo. </t>
  </si>
  <si>
    <t xml:space="preserve">La registros permiten identificar las necesidad de información del solicitante así como las fechas del préstamo y devolución de los documentos. </t>
  </si>
  <si>
    <t xml:space="preserve">No se tiene definido </t>
  </si>
  <si>
    <t xml:space="preserve">La registros permiten identificar las necesidad de información del solicitante así como las fechas del préstamo de los documentos. </t>
  </si>
  <si>
    <t xml:space="preserve">Se cuenta con los soportes correspondientes del préstamo de la información. </t>
  </si>
  <si>
    <t xml:space="preserve">Líder de Gestión Documental 
Equipo de Gestión Documental </t>
  </si>
  <si>
    <t>El riesgo de corrupción relacionado con la posibilidad de recibir o solicitar cualquier dádiva o beneficio a nombre propio o de terceros, podría ser causado por un inadecuado manejo de los recursos del Canal por desvío intencional de recursos a título propio o a favor de terceros, ocasionando detrimento patrimonial e investigaciones por parte de los entes de control y vigilancia.</t>
  </si>
  <si>
    <t>El riesgo corrupción asociado con el registro de operaciones contables no ciertas con el fin de beneficiar a un tercero, podría ser causado por presiones por parte de terceros o superiores u ocultamiento de fallas en las operaciones contables, ocasionando detrimento patrimonial e investigaciones por parte de los entes de control y vigilancia.</t>
  </si>
  <si>
    <t>Aplicar procedimiento: AGFF-PD-010 LIQUIDACIÓN ÓRDENES DE PAGO 
Puntos de control: 11, 12.</t>
  </si>
  <si>
    <t xml:space="preserve">Aplicar procedimiento: AGFF-PD-010 LIQUIDACIÓN ÓRDENES DE PAGO 
Puntos de control: 1, 2, 4,5 8,9, </t>
  </si>
  <si>
    <t xml:space="preserve">Dentro del procedimiento se cuenta con designación de responsables dependiendo de cada punto de control. </t>
  </si>
  <si>
    <t xml:space="preserve">El equipo de la Subdirección Financiera cuenta con personal para cada actividad durante el proceso de radicación, inclusión , contabilización y pago de las OP y ejecución presupuestal. </t>
  </si>
  <si>
    <t xml:space="preserve">La información con la cual se realiza la revisión es suministrada por la coordinación jurídica a la Subdirección Financiera con el fin de validar la pertinencia del pago. </t>
  </si>
  <si>
    <t xml:space="preserve">Las desviaciones o diferencias encontradas durante el procedo de radicación, contabilización y pago, son subsanadas de manera oportuna a partir de la aplicación de los diferentes filtros de información manejados internamente. </t>
  </si>
  <si>
    <t xml:space="preserve">En el sistema contable se ve reflejada la trazabilidad de la operación. </t>
  </si>
  <si>
    <t>AGRI-SA-RC-001</t>
  </si>
  <si>
    <t>AGRI-SI-RC-001</t>
  </si>
  <si>
    <t>AGRI-GD-RC-001</t>
  </si>
  <si>
    <t>La omisión de los requisitos de vinculación de personal sumado a la manipulación de los documentos de vinculación y/o requisitos de ingreso por presión de superiores o interés de tipo particular para vincular personal no idóneo puede generar investigaciones y sanciones disciplinarias.</t>
  </si>
  <si>
    <t>Puede materializarse el riesgo de corrupción sobre apropiación de los elementos y/o activos de la entidad, como consecuencia de debilidades en los controles de entrada y salida de elementos, ocasionando detrimento patrimonial de la entidad e investigaciones de los diferentes entes de control.</t>
  </si>
  <si>
    <t>La materialización del riesgo se presenta cuando el área no determina de manera clara las condiciones técnicas de los servicios a adquirir o por lo contrario esta descripción discrimina tecnológicamente o comercialmente a proveedores u oferentes para favorecer a otros.
esto puede generar investigaciones, detrimento patrimonial y actos de corrupción dentro del área</t>
  </si>
  <si>
    <t>Servicio a la Ciudadanía y Defensor del Televidente</t>
  </si>
  <si>
    <t>Con el diligenciamiento del formato se determina que la persona cumple con los requisitos de experiencia y formación para desempeñar el cargo correspondiente.</t>
  </si>
  <si>
    <t>Esta determinada por las condiciones tecnológicas del mercado y de la entidad.</t>
  </si>
  <si>
    <t>Son resueltos por los oferentes contractuales teniendo como base las condiciones técnicas de los productos requeridos.</t>
  </si>
  <si>
    <t>Las actividades de control de aplican de manera concomitante con la iniciación del proceso de contratación.</t>
  </si>
  <si>
    <t>La Coordinación Jurídica admite bajo el principio de buena fe, que la solicitud de contracción realizada por el área requirente, se ajusta a la realidad del Canal.</t>
  </si>
  <si>
    <t xml:space="preserve">El área tiene un responsable encargado del almacén </t>
  </si>
  <si>
    <t xml:space="preserve">El área cuenta con un sistema de  inventarios  que  permite prevenir o detectar las causas que pueden dar origen al riesgo, Ej.: verificar, validar, cotejar, comparar, revisar, etc. Con cada uno de  los responsables de  los bienes. </t>
  </si>
  <si>
    <t xml:space="preserve">Se deja la información en físico así como los correos electrónico de solicitud de información. </t>
  </si>
  <si>
    <t xml:space="preserve">Al momento de radicar las órdenes de pago se hace un revisión completa del contrato, los pagos, el Registro Presupuestal las fechas de cobro y los montos establecidos. Lo cual garantiza que se efectúa el pago pactado entre las partes. </t>
  </si>
  <si>
    <t xml:space="preserve">Con el desarrollo del control es de fácil detección cualquier irregularidad en las OP radicadas. </t>
  </si>
  <si>
    <t>Reportes de avances manipulados e inconsistentes respecto a la ejecución real de presupuesto y de metas en los proyectos de inversión  de la Entidad, a favor de un tercero.</t>
  </si>
  <si>
    <t>El profesional universitario de planeación revisa, de forma periódica según la programación de la SDP, junto con los profesionales de apoyo del área, la información reportada sobre el cumplimiento en las metas de la entidad, según la información remitida por los líderes y responsables de las mismas. En caso de identificar inconsistencias en los reportes, solicita aclaraciones y validaciones sobre estos. Posteriormente, hace el registro de la información final en el aplicativo de seguimiento correspondiente (SEGPLAN).</t>
  </si>
  <si>
    <t>Administración inadecuada  de los recursos asignados para la producción de contenidos con el fin obtener beneficio propio o para favorecer un tercero</t>
  </si>
  <si>
    <t>Debido a la ausencia o incumplimiento de controles definidos para el préstamos de bienes o equipos para la producción de contenidos, a  la posible inexistencia, desconocimiento o incumplimiento de los lineamientos internos para el uso del transporte para la producción de contenido, o a la ausencia de criterios para la selección de proveedores que prestan servicios de administración delegada o adquisición de contenidos, se puede propiciar la administración inadecuada  de los recursos asignados para la producción de contenidos de capital con el fin obtener beneficio propio o para favorecer un tercero, lo que trae como consecuencia Investigaciones disciplinarias, deterioro de la imagen institucional o desgaste administrativo.</t>
  </si>
  <si>
    <t>El control permite mitigar la causa "Ausencia o incumplimiento de los controles definidos para el préstamos de bienes o equipos para la producción" y con ello prevenir la ocurrencia del riesgo.</t>
  </si>
  <si>
    <t xml:space="preserve">Se cuenta con el documento autorización de salida de equipos el cual es remitido a las áreas correspondientes del trámite de los equipos. </t>
  </si>
  <si>
    <t>El riesgo de corrupción se puede presentar cuando por presión de terceros para favorecimiento de un particular, en conflicto de intereses, se privilegia acomodación de contenidos en la parrilla de programación. Esto puede ocasionar sanciones, daño a la imagen institucional y pérdida de credibilidad.</t>
  </si>
  <si>
    <t>Continuidad  de emisión diaria, parrilla de programación y bitácora de emisión.</t>
  </si>
  <si>
    <t>Responsabilidad del coordinador de programación descrito en el manual de funciones.</t>
  </si>
  <si>
    <t>El control valida que los contenidos puestos en la parrilla den cumplimiento con los lineamientos editoriales de Capital.</t>
  </si>
  <si>
    <t>Manipulación de la información precontractual para la adquisición de equipos y servicios asociados al proceso.</t>
  </si>
  <si>
    <t>1. Medidas disciplinarias, penales y fiscales.
2. Afectaciones en  la calidad de la producción y emisión de contenidos.</t>
  </si>
  <si>
    <t>La persona responsable dentro del proceso es la coordinadora técnica apoyada por su equipo de trabajo.</t>
  </si>
  <si>
    <t xml:space="preserve">Con la aplicación del control se previene la ocurrencia del riesgo. </t>
  </si>
  <si>
    <t xml:space="preserve">A la fecha no se han requerido investigaciones producto de la ejecución del control, en caso de identificar una posible desviación se tomarán las medidas correspondientes.  Por solicitud del área jurídica podrán presentarse revisiones e investigaciones adicionales. </t>
  </si>
  <si>
    <t>EGCM-RC-001</t>
  </si>
  <si>
    <t>Difusión intencional de información atendiendo a intereses particulares internos y/o externos.</t>
  </si>
  <si>
    <t xml:space="preserve">Se puede presentar el riesgo de corrupción cuando se comunica o difunde información basada en intereses para el beneficio de particulares debido a presiones de terceros que pueden derivar en daño de la imagen institucional y posibles procesos sancionatorios. </t>
  </si>
  <si>
    <t>Coordinadora de prensa y comunicaciones</t>
  </si>
  <si>
    <t xml:space="preserve">La ejecución del control se encuentra a cargo de la Coordinadora de Prensa y Comunicaciones y su equipo. </t>
  </si>
  <si>
    <t xml:space="preserve">La Coordinadora de Prensa y Comunicaciones cuenta con la autonomía para la aprobación de contenido a publicar. </t>
  </si>
  <si>
    <t xml:space="preserve">La ejecución del control permite identificar cualquier tipo de falencia en la información a publicar. </t>
  </si>
  <si>
    <t xml:space="preserve">La ejecución del control permite realizar un filtro a la información, previniendo la materialización del riesgo. </t>
  </si>
  <si>
    <t xml:space="preserve">La fuente de información es confiable dado el origen de la misma. </t>
  </si>
  <si>
    <t xml:space="preserve">Se cuenta con la trazabilidad de la ejecución a partir de las comunicaciones. </t>
  </si>
  <si>
    <t>Apropiarse de manera particular de los elementos y/o bienes destinados para el desarrollo las actividades institucionales.</t>
  </si>
  <si>
    <t>1. Debilidades de control, en la salida y entrada de los elementos autorizados. 
2. Excesiva discrecionalidad.</t>
  </si>
  <si>
    <t>Sistema de seguridad física y tecnológica para la custodia de los bienes de la entidad. (Contrato de vigilancia).
1. Personal capacitado
2. Cámaras de monitoreo en HD
3. Sistema de comunicación.</t>
  </si>
  <si>
    <t>El área tiene las funciones y responsabilidades segregadas en el equipo, técnico de servicios administrativos (manual de funciones), y los contratistas de apoyo (obligaciones contractuales).</t>
  </si>
  <si>
    <t>El área cuenta con un sistema de inventario que permite realizar cualquier movimiento para los bienes contando con la trazabilidad documental respectiva.</t>
  </si>
  <si>
    <t>Con la aplicación del control se minimiza al máximo la posible salida no controlada de elementos del inventario de Capital</t>
  </si>
  <si>
    <t xml:space="preserve">Si es confiable por que la información relacionada en los soportes documentales da garantía de un control real de los elementos entregados por el almacén. </t>
  </si>
  <si>
    <t xml:space="preserve">No se han identificado casos en los cuales desde la salida de elementos se hayan identificado inconsistencias físicas al momento de hacer la entrega. </t>
  </si>
  <si>
    <t xml:space="preserve">Se cuenta con toda la trazabilidad de la información que da cuenta de la aplicación de los puntos de control </t>
  </si>
  <si>
    <t>El área tiene un responsable encargado del almacén cuyas obligaciones contractuales relacionan la toma física de inventarios.</t>
  </si>
  <si>
    <t xml:space="preserve">La periodicidad con la que se realiza  la toma fisca, mitiga la posibilidad de que se presente el riesgo. </t>
  </si>
  <si>
    <t xml:space="preserve">Si es confiable toda vez que es tomada a partir de el sistema de inventarios de Capital el cual se actualiza periódicamente, así como las conciliaciones contables de los bienes de la entidad. </t>
  </si>
  <si>
    <t>Si se cuenta con investigación oportuna, y después se procede con las investigaciones correspondientes tanto internas como externas (proceso disciplinario, investigaciones con entes de control, autoridades entre otros)</t>
  </si>
  <si>
    <t>Se cuenta con toda la trazabilidad de la ejecución de los inventarios programados desde el área de servicios administrativos</t>
  </si>
  <si>
    <t xml:space="preserve">Es permanente,  utilizando controles operativos, personal de vigilancia, cámaras de monitoreo y sistemas de comunicación </t>
  </si>
  <si>
    <t xml:space="preserve">Ayuda a controlar mas no prevenir </t>
  </si>
  <si>
    <t>Si realiza un control sobre las observaciones identificadas a través de la supervisión del contrato de vigilancia.</t>
  </si>
  <si>
    <t>El profesional de sistemas o quien adelante los estudios previos de contratación dentro del área.</t>
  </si>
  <si>
    <t xml:space="preserve">El control es ejecutado por el profesional universitario (manual de funciones) de sistemas y su equipo de trabajo (obligaciones contractuales) </t>
  </si>
  <si>
    <t xml:space="preserve">El control se ejecuta antes de realizar el proceso de convocatoria y contratación de los bienes y/o servicios. </t>
  </si>
  <si>
    <t>La aplicación de la actividad de control, determina la necesidad de la entidad y enmarca la oferta del mercado, aun así no garantiza que el riesgo sea 100% mitigado.</t>
  </si>
  <si>
    <t>Este control es parte integral del proceso contractual.</t>
  </si>
  <si>
    <t>El profesional de sistemas o quien adelante los estudios previos de contratación.</t>
  </si>
  <si>
    <t>La aplicación del control busca compara las condiciones del mercado para evitar sobrecostos y beneficiar a terceros.</t>
  </si>
  <si>
    <t>Puede presentarse el riesgo de corrupción de manipulación de la información para el beneficio de un tercero, como causa de la búsqueda de beneficios particulares sobre información específica y/o clasificada de capital, por fallas en el control de su custodia o de su confidencialidad, ocasionando alteraciones en la misma, sanciones e investigaciones y pérdida de la credibilidad en la gestión documental institucional.</t>
  </si>
  <si>
    <t xml:space="preserve">1. Interés sobre cualquier documento con información de Capital 
2. Falta de control con el custodio documental 
3. Bajo control sobre la confidencialidad de la información con el equipo de trabajo
4. Rotación del personal </t>
  </si>
  <si>
    <t>Al ser una entrega digital la información no puede ser modificada o alterada de alguna forma.</t>
  </si>
  <si>
    <t xml:space="preserve">Los puntos de control 6 y 7 del procedimiento AGRI-GD-PD-004 PRESTAMO Y CONSULTA DOCUMENTAL define como responsables a los encargados de los archivos de gestión de cada dependencia y central de la entidad. </t>
  </si>
  <si>
    <t>AGJC-RC-001</t>
  </si>
  <si>
    <t>1. Incumplimiento de la Ley 23 de 1982 de derechos de autor y derechos de imagen.
2. Incumplimiento de los términos establecidos para la difusión, comercialización y reproducción de las copias de material audiovisual.
3. Detrimento en los recursos obtenidos por parte del Canal respecto a los pagos asociados por concepto de copias de material audiovisual.</t>
  </si>
  <si>
    <t>Ejecutar procedimiento: AAUT-PD-001 ATENCIÓN Y RESPUESTA A REQUERIMIENTOS DE LA CIUDADANÍA - Punto de Control actividad 10</t>
  </si>
  <si>
    <t>1. Emitir una comunicación a las áreas involucradas en el proceso de copias de material audiovisual sobre las actividades a desarrollar para el registro, validación, aprobación y autorización de entrega y cobro de las copias de material audiovisual, así como sobre las implicaciones en las que se incurren al no cumplir con lo establecido en el mismo.
2. Enviar mensualmente un reporte al área de tráfico con las solicitudes que se encuentran registradas en el cuadro de control y que fueron recibidas por el área de atención al ciudadano.</t>
  </si>
  <si>
    <t>1.  Comunicación enviada a las áreas competentes a través de correo electrónico.
2. Correo electrónico mensual con el reporte de las solicitudes de copias e material recibidas.</t>
  </si>
  <si>
    <t>1.  Una comunicación enviada a las áreas competentes.
2. 6 correos electrónicos enviados para revisión del área de tráfico.</t>
  </si>
  <si>
    <t>Para el registro y radicación de la solicitud el auxiliar de atención al ciudadano. Para la aprobación y cobro del material audiovisual el Director Operativo y el Coordinador de Programación (manual de funciones).</t>
  </si>
  <si>
    <t xml:space="preserve">Cada vez que se presenta una solicitud de copia de material audiovisual es registrada en la herramienta definida en el control lo cual garantiza que se reduzca al máximo la posible desviación de la solicitud de copias. </t>
  </si>
  <si>
    <t>El diligenciamiento del cuadro de control garantizar que se tenga conocimiento pleno de la gestión asociada con la solicitud de copias.</t>
  </si>
  <si>
    <t xml:space="preserve">Jefe de la Oficina de Control Interno y Profesionales de la Oficina de Control Interno </t>
  </si>
  <si>
    <t xml:space="preserve">El responsable asignado es el Jefe de la Oficina de Control Interno y los profesionales con los que cuente la Oficina. </t>
  </si>
  <si>
    <t>Determinadas en el Manual especifico de Funciones y competencias de Canal Capital.</t>
  </si>
  <si>
    <t>La aplicación de los controles se ejecuta en cada etapa de la auditoría, se extiende a los papeles de trabajo y cumplimiento del objetivo formulado.</t>
  </si>
  <si>
    <t xml:space="preserve">Permite prevenir que se presenten resultados sin la debida aprobación o formalización de las observaciones. </t>
  </si>
  <si>
    <t>Se encuentra soportada con los papeles de trabajo de cada auditoría, así como de las evidencias entregadas por las unidades auditadas.</t>
  </si>
  <si>
    <t>Se realiza la verificación comparando los soportes remitidos por el área responsable de reportar la información versus papeles de trabajo e informe consolidado.</t>
  </si>
  <si>
    <t>Correos electrónicos, documentos con comentarios y actas de reunión en las que se consigna la ejecución del control.</t>
  </si>
  <si>
    <t>Se verifica lo observado por el área con los soportes entregados por el área, en caso de no corresponder se procede a la modificación de manera previa a la publicación o emisión del seguimiento.</t>
  </si>
  <si>
    <t xml:space="preserve">Se encuentran definidas en el anexo - Compromiso ético del auditor interno. </t>
  </si>
  <si>
    <t>Se ejecutan los principios y reglas durante el desarrollo de las funciones asignadas.</t>
  </si>
  <si>
    <t>Permite identificar las necesidades de formación del equipo de la Oficina de Control Interno con el fin mejorar las competencias que le permitan cumplir los principios descritos.</t>
  </si>
  <si>
    <t xml:space="preserve">Se construye sobre la normatividad vigente en materia de Control Interno basados en buenas prácticas nacionales e internacionales. </t>
  </si>
  <si>
    <t>Se programan capacitaciones internas sobre el contenido del código y otros temas que fortalezcan las capacidades del equipo de la Oficina de Control Interno.</t>
  </si>
  <si>
    <t>Se soporta en actas de reunión de socialización del código de ética, así como del compromiso remitido al expediente de cada auditor.</t>
  </si>
  <si>
    <t>La materialización del riesgo se presenta cuando el área realiza una orientación de forma maliciosa para favorecer a un tercero  estableciendo condiciones técnicas viciadas de los servicios a adquirir, discriminando tecnológicamente o comercialmente a proveedores u oferentes. Esto puede generar investigaciones de tipo penal, fiscal y disciplinario.</t>
  </si>
  <si>
    <t>Profesional de producción, coordinador técnico, director operativo y contratista del laboratorio</t>
  </si>
  <si>
    <t>Para los tres responsables esta definido en el manual de funciones, para el caso de los contratistas esta asignada en las obligaciones contractuales.</t>
  </si>
  <si>
    <t>El control se realiza cada vez que un servidor público o contratista solicita un bien o equipo de producción al profesional de producción, coordinador técnico o director operativo</t>
  </si>
  <si>
    <t>Las autorizaciones de salida de equipos contiene información suministrada por la persona que solicita el permiso y el profesional de producción, coordinador técnico, director operativo por esta razón se considera confiable.</t>
  </si>
  <si>
    <t xml:space="preserve">1. Impactos negativos en la imagen institucional.
2. Perdida de credibilidad en el canal tanto interna como externamente. 
3. Investigaciones y procesos sancionatorios por entes de control. </t>
  </si>
  <si>
    <t>Ofrecer a las audiencias una programación de contenidos de calidad que planteen la transformación de la sociedad hacia un modelo participativo e incluyente.</t>
  </si>
  <si>
    <t>ANEXO 2 - VALORACIÓN DE CONTROLES
RIESGOS DE CORRUPCIÓN</t>
  </si>
  <si>
    <t>1. Investigaciones disciplinarias
2. Deterioro de la imagen institucional
3. Desgaste administrativo</t>
  </si>
  <si>
    <t>1. Realizar revisiones periódicas de acuerdo con la programación de la SDP sobre el cumplimiento en la ejecución de los proyectos de inversión, como insumo de validación para el reporte y registro de información en el sistema SEGPLAN.</t>
  </si>
  <si>
    <t xml:space="preserve">1. Revisar procedimiento AGRI-SA-PD-008 SALIDA DE ELEMENTOS y actualización en caso de  requerirlo. </t>
  </si>
  <si>
    <t>2. Revisar procedimiento AGRI-SA-PD-010 TOMA FÍSICA DE INVENTARIOS  y actualizar en caso de requerirlo.</t>
  </si>
  <si>
    <t xml:space="preserve">3. Contrato de seguridad firmado y estudios de seguridad </t>
  </si>
  <si>
    <t xml:space="preserve">1. Un (1) procedimiento actualizado. O documento que sustente dicha actividad. </t>
  </si>
  <si>
    <t>1. Elaborar anexos técnicos para la adquisición de bienes y/o servicios que realiza el área.</t>
  </si>
  <si>
    <t>2. Identificar los valores de referencia históricos de la entidad y del sector (Colombia Compra Eficiente)</t>
  </si>
  <si>
    <t>1. Anexo técnico de los procesos adelantados en el periodo</t>
  </si>
  <si>
    <t>1. Número de anexos técnicos elaborados / Total de contratos de adquisición de bienes y servicios del área.</t>
  </si>
  <si>
    <t xml:space="preserve">1. Diligenciar el formato de préstamo de expedientes </t>
  </si>
  <si>
    <t xml:space="preserve">2. Revisar mensualmente la base de datos de las solicitudes para préstamo de documentos recibidas a través de correo electrónico. </t>
  </si>
  <si>
    <t>1. Formato de préstamo de documentos diligenciado
2. Base de datos de control de préstamos de expedientes.
3. Registro de indicadores de préstamo de documentos</t>
  </si>
  <si>
    <t>4. Correo electrónico de solicitud de préstamo de expedientes
5. Base de datos de control de préstamos de expedientes.
6. Registro de indicadores de préstamo de documentos</t>
  </si>
  <si>
    <t>1. Información registrada y actualizada en el formato de préstamo de expedientes</t>
  </si>
  <si>
    <t>2. Número de solicitudes por correo electrónico atendidas / Número de solicitudes de préstamo de documentos recibidas mediante correo electrónico.</t>
  </si>
  <si>
    <t>1. Procedimientos actualizados y publicados</t>
  </si>
  <si>
    <t xml:space="preserve">1. Acta de reunión de equipo de trabajo de la subdirección asociada a la revisión del procedimiento 
2. Procedimiento actualizado </t>
  </si>
  <si>
    <t>1. Acta de asistencia a jornada de socialización.
2. Minutas contractuales con las cláusulas exigiendo la constitución de las garantías.</t>
  </si>
  <si>
    <t>Fecha de inicio:
01/01/2021
Fecha de finalización:
31/12/2021</t>
  </si>
  <si>
    <t>1. No. De actividades ejecutadas / No. De actividades programadas.
2. Número de pólizas exigidas / Número de contratos suscritos</t>
  </si>
  <si>
    <t>El control se ejecuta trimestralmente o según la programación de la SDP para la realización del reporte de información .</t>
  </si>
  <si>
    <r>
      <t>Se cuenta con los correos remitidos por los líderes y responsables de las metas</t>
    </r>
    <r>
      <rPr>
        <sz val="11"/>
        <color theme="1"/>
        <rFont val="Arial"/>
        <family val="2"/>
      </rPr>
      <t xml:space="preserve"> y el registro de la información reportada en el sistema SEGPLAN.</t>
    </r>
  </si>
  <si>
    <t>El profesional Universitario de Planeación y el equipo de profesionales de apoyo del área</t>
  </si>
  <si>
    <t>1. Correos electrónicos y/o actas de reunión con los responsables de las metas asociadas a los proyectos de inversión.
2. Reporte de información de seguimiento a la ejecución de proyectos de inversión en el sistema SEGPLAN, según la programación de la SDP.</t>
  </si>
  <si>
    <t>Fecha inicial:
01/01/2021
Fecha de finalización:
31/01/2022</t>
  </si>
  <si>
    <t>1. Número de reportes realizados en el sistema SEGPLAN / Total de reportes según la programación de la SDP para los seguimientos en SEGPLAN de la vigencia.</t>
  </si>
  <si>
    <t>Generar canales de comunicación internos y externos para fortalecer la gestión de la entidad, mediante estrategias comunicacional organizacional interna y estrategias de comunicación masiva de forma externa.</t>
  </si>
  <si>
    <t>El responsable asignado del establecimiento de las cláusulas de confidencialidad es la Coordinación Jurídica de Canal Capital.</t>
  </si>
  <si>
    <t>La aplicación del control se inicia desde la etapa precontractual, se extiende hasta la etapa poscontractual.</t>
  </si>
  <si>
    <t>Permite prevenir que se presenten vulneraciones a la información y/o uso inadecuado.</t>
  </si>
  <si>
    <t>Se construye sobre la normatividad en materia de contratación, uso de la información, confidencialidad y demás normatividad aplicable.</t>
  </si>
  <si>
    <t xml:space="preserve">Se soporta en los informes de supervisión entregados por el Jefe de la Oficina de Control Interno con destino al expediente de cada profesional del equipo y en los informes de supervisión en caso de que se detecten incumplimientos de alguna de las cláusulas señaladas. </t>
  </si>
  <si>
    <t>Fecha de inicio:
01/02/2021
Fecha de finalización:
31/12/2021</t>
  </si>
  <si>
    <t xml:space="preserve">El equipo de gestión del archivo central cuenta con obligaciones definidas frente al tema </t>
  </si>
  <si>
    <t xml:space="preserve">1. Interés de obtener comisiones o beneficiar a terceros.
2. Falta o incumplimiento de controles o lineamientos para establecer las condiciones técnicas, pliego de condiciones o reglas de participación según lo definido en el manual de contratación de Capital que se encuentre vigente. </t>
  </si>
  <si>
    <t>Implementar los lineamientos de contratación de la entidad según los establecido en el documento AGJC-CN-MN-001 Manual de contratación que se encuentre vigente.</t>
  </si>
  <si>
    <t xml:space="preserve">Cada vez que se requiera iniciar un proceso de contratación en el cual sea necesario efectuar un estudio de mercado, el coordinador del área técnica, el ingeniero de apoyo del área (contratista) o la persona que el coordinador y/o el director operativo designe, se debe adelantar las siguientes acciones:
1. Proyección de un anexo técnico que responda a la necesidad a satisfacer
2. Invitación a cotizar a empresas con capacidad de proveeer el producto o servicios a contratar
3. Comparación técnica, comercial y económica de las ofertas </t>
  </si>
  <si>
    <t>Carpeta "estudio de mercado"con la siguiente información:
1. Estudios de mercado de las contrataciones de los procesos de contratación a los que aplique
2. Ofertas de proveedores
3. Anexos técnicos
4. Archivo "cuadro consolidado"
5. "AGJC-CN-FT-028 listado de documentos para contratar"</t>
  </si>
  <si>
    <t>Fecha inicial:
01/01/2021
Fecha de finalización:
31/12/2021</t>
  </si>
  <si>
    <t>1. Número de documentos evidencia del proceso precontractual, elaborados por la coordinación técnica/ Total de contratos de adquisición de bienes y servicios de la coordinación técnica que requieren estudio de mercado.</t>
  </si>
  <si>
    <t xml:space="preserve">La coordinadora técnica tiene asignadas las funciones del caso para la ejecución del control, así mismo, el equipo de trabajo asociado cuenta con obligaciones contractuales orientadas al desarrollo del control. </t>
  </si>
  <si>
    <t xml:space="preserve">El control se realiza cada vez que se tiene una necesidad cuya contratación que requiere estudios de mercado y de acuerdo al Plan Anual de Adquisiciones. </t>
  </si>
  <si>
    <t>Es confiable toda vez que la coordinadora junto con su equipo establecen las condiciones y las valida con la información suministrada por los oferentes.</t>
  </si>
  <si>
    <t>Se cuenta con carpeta "estudio de mercado"con la siguiente información:
1. Estudios de mercado de las contrataciones de los procesos de contratación a los que aplique
2. Ofertas de proveedores
3. Anexos técnicos
4. Archivo "cuadro consolidado"
5. "AGJC-CN-FT-028 listado de documentos para contratar"</t>
  </si>
  <si>
    <t>Cumplir AGJC-CN-MN-001 MANUAL DE CONTRATACIÓN.
Para procesos de selección se tendrá en cuenta los siguientes factores: 
ETAPAS DEL PROCESO DE CONTRATACIÓN
- ETAPA DE PLANEACIÓN.
- Estudios y documentos previos
Para personas naturales y jurídicas realizar la verificación de idoneidad y experiencia de conformidad con la necesidad planteada por la dependencia solicitante de la contratación.</t>
  </si>
  <si>
    <r>
      <t>1. Realizar una jornada de socialización sobre el Manual de contratación</t>
    </r>
    <r>
      <rPr>
        <sz val="9"/>
        <color theme="1"/>
        <rFont val="Arial"/>
        <family val="2"/>
      </rPr>
      <t xml:space="preserve"> y los procedimientos asociados.
2. Exigir la constitución de las pólizas que cubran la totalidad de los riesgos asociados al incumplimiento en la ejecución del contrato.</t>
    </r>
  </si>
  <si>
    <t>1. Detrimento patrimonial
2. Investigaciones disciplinarias penales y fiscales.</t>
  </si>
  <si>
    <t>1. Procedimiento actualizado o soporte del proceso de revisión correspondiente</t>
  </si>
  <si>
    <t>2. Procedimiento actualizado o soporte del proceso de revisión correspondiente</t>
  </si>
  <si>
    <t>3. Revisión de las obligaciones contractuales del servicio de vigilancia de la entidad en su etapa precontractual
4. Solicitar anualmente un estudio de seguridad para Capital.</t>
  </si>
  <si>
    <t>1. Un (1) documento con el estudio de seguridad.
2. Una (1) minuta contractual delservicio de vigilancia con las obligaciones definidas por la entidad.</t>
  </si>
  <si>
    <t>Se cuenta con toda la trazabilidad de la información (cámaras de seguridad, software de la empresa de seguridad y personal de seguridad)</t>
  </si>
  <si>
    <t>1. Estudios del mercado y análisis del sector de los procesos adelantados</t>
  </si>
  <si>
    <t>1. Número de estudios de mercado y análisis de sector adelantados por adquisición de bienes y/o servicios / Total de contratos de adquisición de bienes y servicios del área.</t>
  </si>
  <si>
    <t xml:space="preserve">El área adelanta el estudio de mercado para adelantar el proceso de contratación y surte los tramites en las diferentes dependencias involucradas quienes sugieren los cambios a los que haya lugar. Desde sistemas es aplicado por el profesional universitario del área y su equipo e trabajo que tiene asignadas las obligaciones contractuales del caso. </t>
  </si>
  <si>
    <t>Versión:</t>
  </si>
  <si>
    <t>Fecha de actualización:</t>
  </si>
  <si>
    <t>Descripción de la versión:</t>
  </si>
  <si>
    <t>Debido al desconocimiento y/o falta de aplicación de los lineamientos definidos por la dirección operativa, para la elaboración de propuestas comerciales o por el favorecimiento a los clientes y/o proveedores para dar descuentos, es posible que se presente la obtención de comisiones u otro tipo de ventaja con los clientes y/o proveedores para favores intereses particulares.</t>
  </si>
  <si>
    <t>1. Favorecimiento a los clientes para dar descuentos no permitidos o no autorizados. 
2. Desconocimiento y/o falta de aplicación de los lineamientos definidos por la dirección operativa para la elaboración de cotizaciones  y/o propuesta creativa y presupuesto, asi como para la aplicación de descuentos</t>
  </si>
  <si>
    <t xml:space="preserve">1. Investigaciones penales y fiscales
2. Daño de la reputación corporativa y pública
3. Pérdida de recursos para el funcionamiento de operación </t>
  </si>
  <si>
    <t>*MCOM-PD-002 Gestión proyectos y negocios estratégicos
*Resolución de tarifas (en donde se establecen las autorización de descuentos)
*MCOM-FT-014 Cotización sector público y privado y/o contratos - ofertas comerciales y presupuesto</t>
  </si>
  <si>
    <t>Obtención de comisiones u otro tipo de ventajas con los clientes, favoreciendo intereses particulares en las líneas de proyectos estratégicos y en detrimento de la rentabilidad de Capital.</t>
  </si>
  <si>
    <t>Para la ejecución del control es realizada por el lider de proyectos estrategicos (contratista) y/o el profesional de ventas y mercadeo</t>
  </si>
  <si>
    <t>La responsabilidad para el profesional de ventas y mercadeo ha sido definida en el manual de funciones y para el Lider de proyectos estrategicos en el contrato</t>
  </si>
  <si>
    <t xml:space="preserve">La periodicidad definida para la ejecución del control es la apropiada de acuerdo con la dinamica de la gestión de proyectos y negocios estratégicos </t>
  </si>
  <si>
    <t>Las acciones propuestas son prevenivas toda vez que permiten monitorear y controlar el riesgo previo a que este se materialice</t>
  </si>
  <si>
    <t>El procedimiento "MCOM-PD-002 Gestión proyectos y negocios estratégicos" cuenta con la descripción de elementos rigurosos para la formulación y presentación de las propuestas y formalización de los contratos u ofertas comerciales que incluyen revisiones de aspectos técnicos, misionales, juridicos y finacieros, asi mismo la resolucón de tarifas y el seguimiento a la gestión del equipo de comunicación publica y negocios estrategicos presenta información confiable y trazable</t>
  </si>
  <si>
    <t>A la fecha no se han requerido investigaciones producto de la ejecución del control, en caso de identificar una posible desviación se tomarán las medidas correspondientes como se describe a continuación.
En caso de identificarse desviaciones en la formulacion de cotizaciones  y/o propuesta creativa y presupuesto, asi como para la aplicación de descuentos, el lider de proyectos estrategicos (contratista) y/o el profesional de ventas y mercadeo realizaran la revisión de los antecendetes del evento y el contexto del mismo y posteriormente elevara al caso al Director Operativo, con base en la decisión que esta instancia tome, se realizaran las acciones correspondientes segun corresponda.</t>
  </si>
  <si>
    <t xml:space="preserve">Documento de seguimiento ejecutivo de las cuentas </t>
  </si>
  <si>
    <t>El Lider de proyectos estrategicos y/o el profesional de ventas y mercadeo, cada vez que se perfecciona un contrato u oferta de servicio, realizan la asignación de los productores para las diferentes cuentas del área, asi mismo realizan las reuniones de tráfico (minimo dos veces en el mes) con los equipos de proyectos estratégicos (comunicación publica y negocios estrategicos). Como soporte de la ejecución de estas actividades se realiza el registro de la información en la herramienta dispuesta para este fin.</t>
  </si>
  <si>
    <t xml:space="preserve">1. Documento de seguimiento ejecutivo de las cuentas </t>
  </si>
  <si>
    <t>Lider de proyectos estrategicos
Profesional de ventas y mercadeo</t>
  </si>
  <si>
    <t xml:space="preserve">1. Número de reuniones de tráfico realizadas </t>
  </si>
  <si>
    <t>Vulnerabilidades
1. Intención de favorecimiento por parte del área que genera la necesidad de información. 
2. Establecer criterios de publicación basados en intereses o preferencias por áreas o personas.
Amenazas
1. Interés de la administración de no comunicar o publicar información parcialmente.</t>
  </si>
  <si>
    <t xml:space="preserve">Aplicar una ruta de revisión del contenido a publica o difundir por parte de la Coordinación de Prensa y Comunicaciones. </t>
  </si>
  <si>
    <t xml:space="preserve">Se realiza una verficación continua de la información a publicar que permite identificar cualquier tipo de desviación o diferencia. </t>
  </si>
  <si>
    <t xml:space="preserve">1. Mantener la aplicación de la ruta de revisión del contenido a publicar o difundir por parte de la Coordinación de Prensa y Comunicaciones. 
2. Incluir la descripción de la ruta de revisión de contenido a publicar en la Polìtica de Comunicaciones . </t>
  </si>
  <si>
    <t>1. Comunicaciones entre la Coordinación de Prensa y Comunicaciones y las diferentes áreas. 
2. Descripción de la ruta incluida en la Política de Comunicaciones.</t>
  </si>
  <si>
    <t>1. Politica de Comunicaciones con la ruta de aprobación incluida.</t>
  </si>
  <si>
    <t xml:space="preserve">* Acta de reunión interna tratando el tema de selección de personal. </t>
  </si>
  <si>
    <t>Número de reuniones realizadas / número de reuniones programadas.</t>
  </si>
  <si>
    <t>Ausencia de criterios para la invitación a oferentes que puedan proporcionar contenidos o  servicios logisticos requeridos por la dirección operativa.</t>
  </si>
  <si>
    <t>1. AGJC-CN-MN-001 Manual de contratacion que se encuentre vigente.
3. MPTV-PD-006 Presentación de iniciativas - banco de proyectos audiovisuales y digitales</t>
  </si>
  <si>
    <t>En caso de presentar evidencia de la materialización del riesgo la persona que autoriza la salida de bienes o quien detecte la falla realizará las investigaciones sobre el caso y compartirá las conclusiones al Director Operativo para la toma de decisiones y tramites subsiguientes según lo establecido por las instancias internas de Capital.</t>
  </si>
  <si>
    <t>Los lideres de las  áreas misionales (digital, proyectos estratégicos, cultura - ciudadania y educación, sistema informativo, entre otros), el coordinador de producción, el profesional universitario de producción,  los productores que estas instancias consideren, los colaboradores del área técnica y/o programación, los colaboradores de la subdirección financiera, juridica y administrativa designados, una vez se identifica la necesidad de adquisición de contenidos o servicios logisticos realizan la definición de las condiciones técnicas,  jurídicas y financieras para  la contratación de los proveedores de  requeridos por la dirección operativa.</t>
  </si>
  <si>
    <t>Expediente con la información precontractual para  la contratación de los proveedores requeridos por la dirección operativa tales como estudio previo y soportes. 
Esta información puede visualizarse en una carpeta drive compartida o en el link de secop II</t>
  </si>
  <si>
    <t>Coordinador de producción y/o director operativo</t>
  </si>
  <si>
    <t>Número de expedientes cargados carpeta drive compartida o en el link de secop II</t>
  </si>
  <si>
    <t>1. Detrimento patrimonial
2. Investigaciones Disciplinarias, Penales y Fiscales.
3. Sanciones</t>
  </si>
  <si>
    <t>1. Perdida de los recursos financieros de la empresa e inadecuado manejo de los mismos. 
2. Detrimento patrimonial
Investigaciones Disciplinarias, Penales y Fiscales
3. Sanciones</t>
  </si>
  <si>
    <t>1. Revisar y mantener actualizados (en caso de ser necesario) los procedimientos de la Subdirección Financiera, para que los mismos cumplan  con la normatividad en materia financiera.</t>
  </si>
  <si>
    <t>Subdirector Financiero.
Profesionales de la Subdirección Financiera.</t>
  </si>
  <si>
    <t>1. Revisar y mantener actualizados los procedimientos de la Subdirección Financiera, para que los mismos cumplan  con la normatividad en materia financiera.</t>
  </si>
  <si>
    <t>Favorecer a un tercero (persona, cliente o entidad) a través de la programación para la emisión de contenidos que no están asociados a la misionalidad de Capital o a un convenio o contrato suscrito por el canal</t>
  </si>
  <si>
    <t>1. Falta o incumplimiento de los puntos de control en la gestión de la programación en relación con contenidos que no provienen de los equipos de produción o comercialización del canal.</t>
  </si>
  <si>
    <t>1. Daño a la imagen institucional
2. Pérdida de credibilidad y clientes.
3. Afectación a la pertinencia de los contenidos
4. Investigaciones disciplinarias.</t>
  </si>
  <si>
    <t>MDCC-PD-002 Gestión de programación para el servicio de televisión.</t>
  </si>
  <si>
    <t>1.Realizar mínimo una vez al mes solicitudes a la dirección operativa para la validación de la parrilla de programación y/o novedades.
2.Remitir correos electrónicos comunicando a las áreas competentes la continuidad de emisión de cada día.
3. Diligenciar diariamente las bitácoras de seguimiento de los contenidos emitidos.</t>
  </si>
  <si>
    <t>1. Solicitud al dirección operativa de validación de la parrilla.
2. Correos electrónicos con la continuidad diaria de emisión.
3. Bitácoras diarias de seguimiento a la emisión.</t>
  </si>
  <si>
    <t>Coordinador de Programación
Auxiliar de tráfico</t>
  </si>
  <si>
    <t>1. Número de solicitudes realizadas al dirección operativa para la validación de la parrilla.
2. Número de correos electrónicos con la continuidad diaria de emisión.
3.  Número de bitácoras diarias de seguimiento a la emisión.</t>
  </si>
  <si>
    <t>Posibilidad de recibir o solicitar cualquier dádiva o beneficio a nombre propio o de terceros, por destinar recursos de la entidad; impactando de forma negativa los intereses del Canal.</t>
  </si>
  <si>
    <t>El control se realiza de acuerdo a las condiciones de la programación y al procedimiento que se encuentra vigente para tal fin, lo cual se considera oportuno</t>
  </si>
  <si>
    <t>La información es obtenida de reuniones con la dirección operativa, las solicitudes de emisión por parte de la gestión comercial, solicitudes de espacios por parte del ente regulador.</t>
  </si>
  <si>
    <t>A la fecha no se han requerido investigaciones producto de la ejecución del control, en caso de identificar una posible desviación se tomarán las medidas correspondientes como se describe a continuación.; no obstante en caso tal, el coordinador de programacion realizara el análisis e indagación de la situación presentada sobre programación de contenidos que no están asociados a la misionalidad de Capital o a un convenio o contrato suscrito por el canal.</t>
  </si>
  <si>
    <t xml:space="preserve">La presente verisón corresponde con la revisión adelantada a los riesgos de corrupción en el mes de julio de 2021 con los diferentes procesos responsables de las acciones reportadas. Producto de esta revisión no se identificaron cambios de fondo en los riesgos planteados inicialmente, por lo cual se ajustan las fechas para garantizar su seguimiento hasta el cierre de la vigencia.  </t>
  </si>
  <si>
    <t>Fecha de inicio: 01/02/2021
Fecha de fin: 31/12/2021</t>
  </si>
  <si>
    <t>Posibilidad de recibir y/o solicitar dádivas o beneficios a nombre propio o de terceros, omitiendo observaciones detectadas, en los informes de resultados o usando inadecuadamente la información a la que se tiene acceso.</t>
  </si>
  <si>
    <t>La recepción o solicitud de dádivas o beneficios, pueden ocasionar la omisión de observaciones detectadas en el desarrollo de evaluaciones y seguimientos y/o el uso inadecuado de información por alguno de los miembros del equipo de la Oficina de Control Interno. Lo cual puede generar perjuicios a la entidad, representados en: detrimentos patrimoniales,  sanciones al equipo de la Oficina de Control Interno, no realización de investigaciones (disciplinarias, penales o fiscales), obstáculos a la mejora continua y deterioro de la imagen de la OCI.</t>
  </si>
  <si>
    <t>1. Presiones por parte de los responsables del proceso evaluado a los miembros de la Oficina de Control Interno. 
2. Prevalencia de los intereses particulares sobre los institucionales.
3. Incumplimiento de normatividad y principios aplicables frente a la confidencialidad de la información, así como de auditoría.
4. Ausencia de una cultura ética del Equipo de la OCI.</t>
  </si>
  <si>
    <t xml:space="preserve">1. Detrimento patrimonial.
2. Sanciones al equipo de la Oficina de Control Interno.
3. Impedir la mejora continua de la organización.
4. Pérdida de credibilidad de la Oficina de Control Interno y/o de la organización. 
5. Impedir el inicio de indagaciones y/o investigaciones disciplinarias, penales y/o fiscales. </t>
  </si>
  <si>
    <t xml:space="preserve">El Jefe de la Oficina de Control Interno 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 </t>
  </si>
  <si>
    <t>El Comité Institucional de Coordinación de Control Interno supervisa las responsabilidades establecidas en el CCSE-PO-003 Estatuto de auditoría mediante la presentación periódica de su cumplimiento por parte del Jefe de la Oficina de Control Interno, así como de los resultados de las evaluación(es) y/o seguimiento(s) efectuados.</t>
  </si>
  <si>
    <t>Los profesionales de la Oficina de Control Interno diligencian y firman el formato "COMPROMISO ÉTICO DEL AUDITOR INTERNO CANAL CAPITAL" de conformidad con lo requerido en el CCSE-PO-004 Código de ética para auditores internos y el Jefe de la Oficina de Control Interno verifica que se diligencien y los remite al expediente contractual.</t>
  </si>
  <si>
    <t>Los profesionales de la Oficina de Control Interno suscriben sus contratos de prestación de servicios, incluida la cláusula de confidencialidad y uso de la información.</t>
  </si>
  <si>
    <t xml:space="preserve">Los responsables son el Comité Institucional de Coordinación de Control Interno y el Jefe de la Oficina de Control Interno. </t>
  </si>
  <si>
    <t>Determinadas en el Manual especifico de Funciones y competencias de Canal Capital, Resolución de conformación del Comité Institucional de Coordinación de Control Interno y demás normatividad aplicable en materia de Control Interno.</t>
  </si>
  <si>
    <t xml:space="preserve">La ejecución de los controles se aplica en cada Comité Institucional de Coordinación de Control Interno adelantado en Capital. </t>
  </si>
  <si>
    <t>Permite verificar que las evaluaciones y/o seguimientos adelantados generen valor para la entidad, que cuenten con los parámetros definidos y que evidencie el avance reportado por el área responsable de entregar la información.</t>
  </si>
  <si>
    <t>Se soporta con las evidencias entregadas por las áreas responsables en relación con el avance identificado por el equipo de la Oficina de Control Interno, registrado en los papeles de trabajo.</t>
  </si>
  <si>
    <t xml:space="preserve">Actas de reunión del Comité Institucional de Coordinación de Control Interno en las que se evidencia la ejecución de la supervisión de cumplimiento del estatuto y resultados del cumplimiento de las evaluaciones y/o seguimientos. </t>
  </si>
  <si>
    <t>Personas que prestan sus servicios a la Oficina de Control Interno y el Jefe de la Oficina de Control Interno</t>
  </si>
  <si>
    <t>Determinadas en la normatividad aplicable en materia de contratación, así de las disposiciones del Canal incluidas en la documentación del proceso contractual.</t>
  </si>
  <si>
    <t xml:space="preserve">Se programan capacitaciones internas tanto del equipo de la Oficina de Control Interno como de la Coordinación Jurídica en materia de contratación que fortalezcan el conocimiento del equipo en aspectos de contratación y demás temas relacionados. El supervisor en sus diferentes informes reporta al Ordenador del Gasto presuntos incumplimientos para adelantar las investigaciones a que haya lugar. </t>
  </si>
  <si>
    <t>1. Socializar el Procedimiento AUDITORIAS DE GESTIÓN (CCSE-PD-002).
2. Socializar el Procedimiento SEGUIMIENTOS (CCSE-PD-003) revisado y/o actualizado en la vigencia.</t>
  </si>
  <si>
    <t xml:space="preserve">3. Adelantar seguimiento el Plan de Fomento de la Cultura del Autocontrol formulado al inicio de la vigencia.
4. Realizar seguimiento al Plan de Fomento de la Cultura del Autocontrol mínimo una (1) vez al mes. </t>
  </si>
  <si>
    <t xml:space="preserve">4. Revisar y/o actualizar Código de Ética del Auditor - Canal Capital
5. Sensibilizar a los integrantes de la OCI, sobre el Código de Ética del Auditor y el Código de Integridad. </t>
  </si>
  <si>
    <t xml:space="preserve">6. Revisar y/o actualizar Estatuto de Auditoría - Canal Capital
7. Revisar y/o actualizar Manual de Auditoría Interna - Canal Capital
8. Socialización del Estatuto de Auditoría y Manual de Auditoría al equipo de la Oficina de Control Interno. </t>
  </si>
  <si>
    <t>1. Actas de reunión</t>
  </si>
  <si>
    <t>1. Plan de Fomento de la Cultura del Autocontrol.
2. Actas de reunión [con seguimiento]</t>
  </si>
  <si>
    <t>Fecha de inicio:
01/06/2021
Fecha de finalización:
31/12/2021</t>
  </si>
  <si>
    <t>1. Procedimientos socializados/2</t>
  </si>
  <si>
    <t>1. Plan de fomento formulado/1
2. Acta de reunión con seguimiento/6</t>
  </si>
  <si>
    <t>1. Código revisado y/o actualizado y socializado/1</t>
  </si>
  <si>
    <t>1. Documentos revisados y/o actualizados y socializados/2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</si>
</sst>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34"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1"/>
      <color theme="1"/>
      <name val="Arial"/>
      <family val="2"/>
    </font>
    <font>
      <sz val="10"/>
      <color theme="1"/>
      <name val="Arial"/>
      <family val="2"/>
    </font>
    <font>
      <sz val="9"/>
      <color theme="1"/>
      <name val="Arial"/>
      <family val="2"/>
    </font>
    <font>
      <b/>
      <sz val="10"/>
      <color theme="1"/>
      <name val="Arial"/>
      <family val="2"/>
    </font>
    <font>
      <sz val="9"/>
      <color indexed="81"/>
      <name val="Tahoma"/>
      <family val="2"/>
    </font>
    <font>
      <sz val="11"/>
      <color theme="1"/>
      <name val="Calibri"/>
      <family val="2"/>
      <scheme val="minor"/>
    </font>
    <font>
      <b/>
      <sz val="11"/>
      <color theme="1"/>
      <name val="Arial"/>
      <family val="2"/>
    </font>
    <font>
      <b/>
      <sz val="9"/>
      <color indexed="81"/>
      <name val="Tahoma"/>
      <family val="2"/>
    </font>
    <font>
      <i/>
      <sz val="11"/>
      <color theme="1"/>
      <name val="Arial"/>
      <family val="2"/>
    </font>
    <font>
      <i/>
      <sz val="10"/>
      <color theme="1"/>
      <name val="Arial"/>
      <family val="2"/>
    </font>
    <font>
      <b/>
      <sz val="8"/>
      <color theme="1"/>
      <name val="Arial"/>
      <family val="2"/>
    </font>
    <font>
      <sz val="10"/>
      <name val="Arial Narrow"/>
      <family val="2"/>
    </font>
    <font>
      <sz val="10"/>
      <name val="Arial Narrow"/>
      <family val="2"/>
      <charset val="1"/>
    </font>
    <font>
      <i/>
      <sz val="9"/>
      <color indexed="81"/>
      <name val="Tahoma"/>
      <family val="2"/>
    </font>
    <font>
      <sz val="9"/>
      <name val="Arial"/>
      <family val="2"/>
    </font>
    <font>
      <sz val="11"/>
      <color rgb="FFFF0000"/>
      <name val="Arial"/>
      <family val="2"/>
    </font>
    <font>
      <sz val="8"/>
      <name val="Calibri"/>
      <family val="2"/>
      <scheme val="minor"/>
    </font>
    <font>
      <b/>
      <sz val="9"/>
      <name val="Arial"/>
      <family val="2"/>
    </font>
    <font>
      <sz val="10"/>
      <color theme="1"/>
      <name val="Arial Narrow"/>
      <family val="2"/>
    </font>
    <font>
      <b/>
      <sz val="9"/>
      <color theme="1"/>
      <name val="Arial"/>
      <family val="2"/>
    </font>
    <font>
      <b/>
      <sz val="9"/>
      <color rgb="FFFF0000"/>
      <name val="Arial"/>
      <family val="2"/>
    </font>
    <font>
      <b/>
      <sz val="10"/>
      <color rgb="FFFF0000"/>
      <name val="Arial"/>
      <family val="2"/>
    </font>
    <font>
      <b/>
      <sz val="8"/>
      <color rgb="FFFF0000"/>
      <name val="Arial"/>
      <family val="2"/>
    </font>
    <font>
      <b/>
      <sz val="11"/>
      <color rgb="FFFF0000"/>
      <name val="Arial"/>
      <family val="2"/>
    </font>
    <font>
      <i/>
      <sz val="11"/>
      <color rgb="FFFF0000"/>
      <name val="Arial"/>
      <family val="2"/>
    </font>
    <font>
      <sz val="10"/>
      <color rgb="FFFF0000"/>
      <name val="Arial"/>
      <family val="2"/>
    </font>
  </fonts>
  <fills count="1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s>
  <borders count="87">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rgb="FF000000"/>
      </top>
      <bottom style="thin">
        <color rgb="FF000000"/>
      </bottom>
      <diagonal/>
    </border>
    <border>
      <left/>
      <right/>
      <top style="thin">
        <color rgb="FF000000"/>
      </top>
      <bottom style="medium">
        <color rgb="FF000000"/>
      </bottom>
      <diagonal/>
    </border>
    <border>
      <left/>
      <right/>
      <top style="medium">
        <color indexed="64"/>
      </top>
      <bottom style="thin">
        <color rgb="FF000000"/>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rgb="FF000000"/>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9">
    <xf numFmtId="0" fontId="0" fillId="0" borderId="0"/>
    <xf numFmtId="0" fontId="2" fillId="0" borderId="0"/>
    <xf numFmtId="0" fontId="7" fillId="0" borderId="0"/>
    <xf numFmtId="0" fontId="7" fillId="0" borderId="0"/>
    <xf numFmtId="9" fontId="13" fillId="0" borderId="0" applyFont="0" applyFill="0" applyBorder="0" applyAlignment="0" applyProtection="0"/>
    <xf numFmtId="44" fontId="13" fillId="0" borderId="0" applyFont="0" applyFill="0" applyBorder="0" applyAlignment="0" applyProtection="0"/>
    <xf numFmtId="0" fontId="2" fillId="0" borderId="0"/>
    <xf numFmtId="0" fontId="2" fillId="0" borderId="0"/>
    <xf numFmtId="44" fontId="13" fillId="0" borderId="0" applyFont="0" applyFill="0" applyBorder="0" applyAlignment="0" applyProtection="0"/>
  </cellStyleXfs>
  <cellXfs count="652">
    <xf numFmtId="0" fontId="0" fillId="0" borderId="0" xfId="0"/>
    <xf numFmtId="0" fontId="2" fillId="2" borderId="0" xfId="1" applyFill="1"/>
    <xf numFmtId="0" fontId="2" fillId="2" borderId="2" xfId="1" applyFill="1" applyBorder="1"/>
    <xf numFmtId="0" fontId="2" fillId="2" borderId="0"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Border="1" applyAlignment="1">
      <alignment vertical="center" wrapText="1"/>
    </xf>
    <xf numFmtId="0" fontId="5" fillId="2" borderId="0" xfId="1" applyFont="1" applyFill="1" applyBorder="1" applyAlignment="1">
      <alignment vertical="top" wrapText="1"/>
    </xf>
    <xf numFmtId="0" fontId="6" fillId="2" borderId="0" xfId="1" applyFont="1" applyFill="1" applyBorder="1" applyAlignment="1">
      <alignment vertical="top" wrapText="1"/>
    </xf>
    <xf numFmtId="0" fontId="5" fillId="2" borderId="0" xfId="1" applyFont="1" applyFill="1" applyBorder="1" applyAlignment="1">
      <alignment horizontal="center" vertical="top" wrapText="1"/>
    </xf>
    <xf numFmtId="0" fontId="8" fillId="0" borderId="0" xfId="0" applyFont="1"/>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1" fillId="0" borderId="4" xfId="0" applyFont="1" applyBorder="1" applyAlignment="1">
      <alignment horizontal="center" vertical="center"/>
    </xf>
    <xf numFmtId="0" fontId="9" fillId="0" borderId="0" xfId="0" applyFont="1"/>
    <xf numFmtId="0" fontId="9" fillId="0" borderId="9" xfId="0" applyFont="1" applyBorder="1" applyAlignment="1">
      <alignment vertical="center"/>
    </xf>
    <xf numFmtId="0" fontId="9" fillId="0" borderId="10" xfId="0" applyFont="1" applyBorder="1" applyAlignment="1">
      <alignment horizontal="center" vertical="center"/>
    </xf>
    <xf numFmtId="0" fontId="9" fillId="0" borderId="9" xfId="0" applyFont="1" applyBorder="1" applyAlignment="1">
      <alignment vertical="center" wrapText="1"/>
    </xf>
    <xf numFmtId="0" fontId="9" fillId="0" borderId="11" xfId="0" applyFont="1" applyBorder="1" applyAlignment="1">
      <alignment vertical="center"/>
    </xf>
    <xf numFmtId="0" fontId="9" fillId="0" borderId="13" xfId="0" applyFont="1" applyBorder="1" applyAlignment="1">
      <alignment horizontal="center" vertical="center"/>
    </xf>
    <xf numFmtId="0" fontId="9" fillId="0" borderId="20" xfId="0" applyFont="1" applyBorder="1" applyAlignment="1">
      <alignment vertical="center"/>
    </xf>
    <xf numFmtId="0" fontId="9" fillId="0" borderId="21" xfId="0" applyFont="1" applyBorder="1" applyAlignment="1">
      <alignment horizontal="center"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11" fillId="0" borderId="2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13" xfId="0" applyFont="1" applyBorder="1" applyAlignment="1">
      <alignment horizontal="left" vertical="center" wrapText="1"/>
    </xf>
    <xf numFmtId="0" fontId="1" fillId="0" borderId="0" xfId="0" applyFont="1" applyBorder="1" applyAlignment="1"/>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11" fillId="0" borderId="26" xfId="0" applyFont="1" applyBorder="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0" fontId="9" fillId="0" borderId="11" xfId="0" applyFont="1" applyBorder="1" applyAlignment="1">
      <alignment horizontal="left" vertical="center"/>
    </xf>
    <xf numFmtId="0" fontId="8" fillId="0" borderId="0" xfId="0" applyFont="1" applyProtection="1">
      <protection locked="0"/>
    </xf>
    <xf numFmtId="0" fontId="9" fillId="0" borderId="0" xfId="0" applyFont="1" applyAlignment="1" applyProtection="1">
      <alignment vertical="center"/>
      <protection locked="0"/>
    </xf>
    <xf numFmtId="0" fontId="10" fillId="0" borderId="0" xfId="0" applyFont="1" applyBorder="1" applyAlignment="1" applyProtection="1">
      <alignment horizontal="left" vertical="center" wrapText="1"/>
      <protection locked="0"/>
    </xf>
    <xf numFmtId="0" fontId="7" fillId="0" borderId="0" xfId="1" applyFont="1" applyFill="1" applyBorder="1" applyAlignment="1" applyProtection="1">
      <alignment vertical="center" wrapText="1"/>
      <protection locked="0"/>
    </xf>
    <xf numFmtId="0" fontId="19" fillId="0" borderId="4" xfId="0" applyFont="1" applyFill="1" applyBorder="1" applyAlignment="1">
      <alignment horizontal="center" vertical="center" wrapText="1"/>
    </xf>
    <xf numFmtId="0" fontId="20" fillId="0" borderId="4" xfId="0" applyFont="1" applyBorder="1" applyAlignment="1">
      <alignment horizontal="center" vertical="center" wrapText="1"/>
    </xf>
    <xf numFmtId="0" fontId="19" fillId="0" borderId="12"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0" borderId="47" xfId="0" applyFont="1" applyBorder="1" applyAlignment="1" applyProtection="1">
      <alignment horizontal="center" vertical="center" wrapText="1"/>
      <protection locked="0"/>
    </xf>
    <xf numFmtId="0" fontId="11" fillId="0" borderId="48" xfId="0" applyFont="1" applyBorder="1" applyAlignment="1" applyProtection="1">
      <alignment horizontal="center" vertical="center" wrapText="1"/>
      <protection locked="0"/>
    </xf>
    <xf numFmtId="0" fontId="9" fillId="0" borderId="9" xfId="0" applyFont="1" applyBorder="1" applyAlignment="1">
      <alignment horizontal="lef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9" xfId="0" applyFont="1" applyBorder="1" applyAlignment="1">
      <alignment horizontal="lef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8" fillId="0" borderId="0" xfId="0" applyFont="1" applyBorder="1"/>
    <xf numFmtId="0" fontId="8" fillId="0" borderId="0" xfId="0" applyFont="1" applyBorder="1" applyAlignment="1">
      <alignmen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9" xfId="0" applyFont="1" applyBorder="1" applyAlignment="1">
      <alignment horizontal="left" vertical="center"/>
    </xf>
    <xf numFmtId="0" fontId="9" fillId="0" borderId="60" xfId="0" applyFont="1" applyBorder="1" applyAlignment="1">
      <alignment horizontal="center" vertical="center"/>
    </xf>
    <xf numFmtId="0" fontId="9" fillId="0" borderId="61" xfId="0" applyFont="1" applyBorder="1" applyAlignment="1">
      <alignment vertical="center"/>
    </xf>
    <xf numFmtId="0" fontId="9" fillId="0" borderId="5" xfId="0" applyFont="1" applyBorder="1" applyAlignment="1">
      <alignment horizontal="center" vertical="center"/>
    </xf>
    <xf numFmtId="0" fontId="9" fillId="0" borderId="16" xfId="0" applyFont="1" applyBorder="1" applyAlignment="1">
      <alignment vertical="center"/>
    </xf>
    <xf numFmtId="0" fontId="9" fillId="0" borderId="16" xfId="0" applyFont="1" applyBorder="1" applyAlignment="1">
      <alignment vertical="center" wrapText="1"/>
    </xf>
    <xf numFmtId="0" fontId="9" fillId="0" borderId="23" xfId="0" applyFont="1" applyBorder="1" applyAlignment="1">
      <alignment horizontal="center" vertical="center"/>
    </xf>
    <xf numFmtId="0" fontId="9" fillId="0" borderId="52" xfId="0" applyFont="1" applyBorder="1" applyAlignment="1">
      <alignment vertical="center"/>
    </xf>
    <xf numFmtId="0" fontId="8" fillId="0" borderId="57" xfId="0" applyFont="1" applyBorder="1"/>
    <xf numFmtId="0" fontId="8" fillId="0" borderId="58" xfId="0" applyFont="1" applyBorder="1"/>
    <xf numFmtId="0" fontId="17" fillId="0" borderId="0" xfId="0" applyFont="1" applyBorder="1" applyAlignment="1">
      <alignmen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19" fillId="0" borderId="9"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2" xfId="0" applyFont="1" applyBorder="1" applyAlignment="1">
      <alignment horizontal="center" vertical="center" wrapText="1"/>
    </xf>
    <xf numFmtId="0" fontId="8" fillId="0" borderId="0" xfId="0" applyFont="1" applyAlignment="1">
      <alignment vertical="center"/>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Fill="1" applyBorder="1" applyAlignment="1">
      <alignment horizontal="center" vertical="center"/>
    </xf>
    <xf numFmtId="0" fontId="16" fillId="0" borderId="52" xfId="0" applyFont="1" applyBorder="1" applyAlignment="1">
      <alignment horizontal="center" vertical="center"/>
    </xf>
    <xf numFmtId="0" fontId="22" fillId="0" borderId="9" xfId="0" applyFont="1" applyBorder="1" applyAlignment="1">
      <alignment horizontal="left" vertical="center" wrapText="1"/>
    </xf>
    <xf numFmtId="0" fontId="22" fillId="0" borderId="4" xfId="0" applyFont="1" applyBorder="1" applyAlignment="1">
      <alignment horizontal="left" vertical="center" wrapText="1"/>
    </xf>
    <xf numFmtId="0" fontId="16" fillId="0" borderId="23" xfId="0" applyFont="1" applyBorder="1" applyAlignment="1">
      <alignment horizontal="center" vertical="center"/>
    </xf>
    <xf numFmtId="0" fontId="26" fillId="0" borderId="4" xfId="0" applyFont="1" applyBorder="1" applyAlignment="1">
      <alignment horizontal="center" vertical="center" wrapText="1"/>
    </xf>
    <xf numFmtId="0" fontId="26" fillId="0" borderId="12" xfId="0" applyFont="1" applyBorder="1" applyAlignment="1">
      <alignment horizontal="center" vertical="center" wrapText="1"/>
    </xf>
    <xf numFmtId="0" fontId="0" fillId="0" borderId="26" xfId="0" applyBorder="1"/>
    <xf numFmtId="0" fontId="10" fillId="0" borderId="11" xfId="0" applyFont="1" applyBorder="1" applyAlignment="1" applyProtection="1">
      <alignment horizontal="left" vertical="center" wrapText="1"/>
      <protection locked="0"/>
    </xf>
    <xf numFmtId="0" fontId="10" fillId="0" borderId="13" xfId="0" applyFont="1" applyBorder="1" applyAlignment="1" applyProtection="1">
      <alignment horizontal="center" vertical="center" wrapText="1"/>
    </xf>
    <xf numFmtId="9" fontId="10" fillId="0" borderId="9" xfId="4" applyFont="1" applyBorder="1" applyAlignment="1" applyProtection="1">
      <alignment horizontal="center" vertical="center" wrapText="1"/>
      <protection locked="0"/>
    </xf>
    <xf numFmtId="10" fontId="10" fillId="0" borderId="9" xfId="4" applyNumberFormat="1" applyFont="1" applyBorder="1" applyAlignment="1" applyProtection="1">
      <alignment horizontal="center" vertical="center" wrapText="1"/>
      <protection locked="0"/>
    </xf>
    <xf numFmtId="0" fontId="11" fillId="10" borderId="11" xfId="0" applyFont="1" applyFill="1" applyBorder="1" applyAlignment="1" applyProtection="1">
      <alignment horizontal="center" vertical="center"/>
      <protection locked="0"/>
    </xf>
    <xf numFmtId="0" fontId="11" fillId="10" borderId="12" xfId="0" applyFont="1" applyFill="1" applyBorder="1" applyAlignment="1" applyProtection="1">
      <alignment horizontal="center" vertical="center"/>
      <protection locked="0"/>
    </xf>
    <xf numFmtId="0" fontId="10" fillId="0" borderId="9" xfId="0" applyFont="1" applyBorder="1" applyAlignment="1" applyProtection="1">
      <alignment vertical="center" wrapText="1"/>
      <protection locked="0"/>
    </xf>
    <xf numFmtId="0" fontId="10" fillId="0" borderId="13"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12"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wrapText="1"/>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xf>
    <xf numFmtId="0" fontId="22" fillId="0" borderId="9" xfId="0" applyFont="1" applyBorder="1" applyAlignment="1" applyProtection="1">
      <alignment vertical="center" wrapText="1"/>
      <protection locked="0"/>
    </xf>
    <xf numFmtId="0" fontId="8" fillId="0" borderId="0" xfId="0" applyFont="1" applyAlignment="1" applyProtection="1">
      <alignment horizontal="center" vertical="center"/>
      <protection locked="0"/>
    </xf>
    <xf numFmtId="0" fontId="8" fillId="0" borderId="0" xfId="0" applyFont="1" applyBorder="1" applyProtection="1">
      <protection locked="0"/>
    </xf>
    <xf numFmtId="9" fontId="10" fillId="0" borderId="11" xfId="4" applyFont="1" applyBorder="1" applyAlignment="1" applyProtection="1">
      <alignment horizontal="center" vertical="center" wrapText="1"/>
      <protection locked="0"/>
    </xf>
    <xf numFmtId="0" fontId="11" fillId="14" borderId="13" xfId="0" applyFont="1" applyFill="1" applyBorder="1" applyAlignment="1" applyProtection="1">
      <alignment horizontal="center" vertical="center" wrapText="1"/>
      <protection locked="0"/>
    </xf>
    <xf numFmtId="0" fontId="11" fillId="14" borderId="12" xfId="0" applyFont="1" applyFill="1" applyBorder="1" applyAlignment="1" applyProtection="1">
      <alignment horizontal="center" vertical="center" wrapText="1"/>
      <protection locked="0"/>
    </xf>
    <xf numFmtId="0" fontId="11" fillId="14" borderId="11"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56"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0" borderId="9"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9" xfId="0" applyFont="1" applyBorder="1" applyAlignment="1" applyProtection="1">
      <alignment horizontal="center" vertical="center" wrapText="1"/>
      <protection locked="0"/>
    </xf>
    <xf numFmtId="0" fontId="22" fillId="0" borderId="4"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10" fillId="0" borderId="4" xfId="0" applyFont="1" applyBorder="1" applyAlignment="1">
      <alignment horizontal="center" vertical="center" wrapText="1"/>
    </xf>
    <xf numFmtId="0" fontId="10" fillId="2" borderId="4"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protection locked="0"/>
    </xf>
    <xf numFmtId="0" fontId="10" fillId="2" borderId="9" xfId="0" applyFont="1" applyFill="1" applyBorder="1" applyAlignment="1" applyProtection="1">
      <alignment horizontal="left" vertical="center" wrapText="1"/>
      <protection locked="0"/>
    </xf>
    <xf numFmtId="0" fontId="22" fillId="0" borderId="4" xfId="0" applyFont="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22" fillId="0" borderId="9" xfId="0" applyFont="1" applyBorder="1" applyAlignment="1" applyProtection="1">
      <alignment horizontal="left" vertical="center" wrapText="1"/>
      <protection locked="0"/>
    </xf>
    <xf numFmtId="0" fontId="25" fillId="0" borderId="80" xfId="0" applyFont="1" applyFill="1" applyBorder="1" applyAlignment="1" applyProtection="1">
      <alignment horizontal="center" vertical="center" wrapText="1"/>
    </xf>
    <xf numFmtId="0" fontId="25" fillId="0" borderId="25" xfId="0" applyFont="1" applyFill="1" applyBorder="1" applyAlignment="1" applyProtection="1">
      <alignment horizontal="center" vertical="center" wrapText="1"/>
    </xf>
    <xf numFmtId="0" fontId="10" fillId="0" borderId="6" xfId="0" applyFont="1" applyBorder="1" applyAlignment="1" applyProtection="1">
      <alignment vertical="center" wrapText="1"/>
      <protection locked="0"/>
    </xf>
    <xf numFmtId="0" fontId="10" fillId="0" borderId="7"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xf>
    <xf numFmtId="0" fontId="10" fillId="0" borderId="22" xfId="0" applyFont="1" applyBorder="1" applyAlignment="1" applyProtection="1">
      <alignment horizontal="center" vertical="center" wrapText="1"/>
    </xf>
    <xf numFmtId="0" fontId="25" fillId="0" borderId="24" xfId="0" applyFont="1" applyFill="1" applyBorder="1" applyAlignment="1" applyProtection="1">
      <alignment horizontal="center" vertical="center" wrapText="1"/>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0" borderId="8" xfId="0" applyFont="1" applyBorder="1" applyAlignment="1" applyProtection="1">
      <alignment horizontal="center" vertical="center" wrapText="1"/>
    </xf>
    <xf numFmtId="9" fontId="10" fillId="0" borderId="6" xfId="4" applyFont="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10" fillId="0" borderId="37" xfId="0" applyFont="1" applyBorder="1" applyAlignment="1" applyProtection="1">
      <alignment horizontal="center" vertical="center" wrapText="1"/>
    </xf>
    <xf numFmtId="0" fontId="10" fillId="0" borderId="8" xfId="0" applyFont="1" applyBorder="1" applyAlignment="1" applyProtection="1">
      <alignment horizontal="left" vertical="center" wrapText="1"/>
      <protection locked="0"/>
    </xf>
    <xf numFmtId="0" fontId="22" fillId="0" borderId="4" xfId="0" applyFont="1" applyBorder="1" applyAlignment="1">
      <alignment horizontal="center" vertical="center" wrapText="1"/>
    </xf>
    <xf numFmtId="0" fontId="10" fillId="0" borderId="11" xfId="0" applyFont="1" applyBorder="1" applyAlignment="1" applyProtection="1">
      <alignment vertical="center" wrapText="1"/>
      <protection locked="0"/>
    </xf>
    <xf numFmtId="0" fontId="10" fillId="2" borderId="9" xfId="0" applyFont="1" applyFill="1" applyBorder="1" applyAlignment="1" applyProtection="1">
      <alignment vertical="center" wrapText="1"/>
      <protection locked="0"/>
    </xf>
    <xf numFmtId="0" fontId="22" fillId="0" borderId="9" xfId="0" applyFont="1" applyBorder="1" applyAlignment="1">
      <alignment vertical="center" wrapText="1"/>
    </xf>
    <xf numFmtId="0" fontId="10" fillId="0" borderId="59" xfId="0" applyFont="1" applyBorder="1" applyAlignment="1" applyProtection="1">
      <alignment horizontal="center" vertical="center" wrapText="1"/>
    </xf>
    <xf numFmtId="0" fontId="0" fillId="0" borderId="0" xfId="0" applyFill="1"/>
    <xf numFmtId="0" fontId="0" fillId="0" borderId="7" xfId="0" applyFill="1" applyBorder="1" applyAlignment="1">
      <alignment horizontal="center" vertical="center"/>
    </xf>
    <xf numFmtId="0" fontId="0" fillId="0" borderId="12" xfId="0" applyFill="1" applyBorder="1" applyAlignment="1">
      <alignment horizontal="center" vertical="center"/>
    </xf>
    <xf numFmtId="0" fontId="11" fillId="0" borderId="48" xfId="0" applyFont="1" applyFill="1" applyBorder="1" applyAlignment="1" applyProtection="1">
      <alignment horizontal="center" vertical="center" wrapText="1"/>
      <protection locked="0"/>
    </xf>
    <xf numFmtId="0" fontId="22" fillId="0" borderId="4"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9" fillId="0" borderId="9" xfId="0" applyFont="1" applyBorder="1" applyAlignment="1">
      <alignment horizontal="lef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22" fillId="0" borderId="81" xfId="0" applyFont="1" applyBorder="1" applyAlignment="1" applyProtection="1">
      <alignment horizontal="center" vertical="center" wrapText="1"/>
      <protection locked="0"/>
    </xf>
    <xf numFmtId="0" fontId="22" fillId="0" borderId="10" xfId="0" applyFont="1" applyBorder="1" applyAlignment="1">
      <alignment horizontal="center" vertical="center" wrapText="1"/>
    </xf>
    <xf numFmtId="0" fontId="22" fillId="0" borderId="81" xfId="0" applyFont="1" applyBorder="1" applyAlignment="1" applyProtection="1">
      <alignment horizontal="left" vertical="center" wrapText="1"/>
      <protection locked="0"/>
    </xf>
    <xf numFmtId="0" fontId="22" fillId="0" borderId="83" xfId="0" applyFont="1" applyBorder="1" applyAlignment="1" applyProtection="1">
      <alignment horizontal="left" vertical="center" wrapText="1"/>
      <protection locked="0"/>
    </xf>
    <xf numFmtId="0" fontId="23" fillId="0" borderId="0" xfId="0" applyFont="1" applyProtection="1">
      <protection locked="0"/>
    </xf>
    <xf numFmtId="9" fontId="22" fillId="0" borderId="82" xfId="4" applyNumberFormat="1" applyFont="1" applyBorder="1" applyAlignment="1" applyProtection="1">
      <alignment horizontal="center" vertical="center" wrapText="1"/>
      <protection locked="0"/>
    </xf>
    <xf numFmtId="9" fontId="22" fillId="0" borderId="9" xfId="4" applyNumberFormat="1" applyFont="1" applyBorder="1" applyAlignment="1" applyProtection="1">
      <alignment horizontal="center" vertical="center" wrapText="1"/>
      <protection locked="0"/>
    </xf>
    <xf numFmtId="0" fontId="17" fillId="0" borderId="0" xfId="0" applyFont="1" applyAlignment="1">
      <alignment vertical="center"/>
    </xf>
    <xf numFmtId="0" fontId="23" fillId="0" borderId="0" xfId="0" applyFont="1"/>
    <xf numFmtId="0" fontId="32" fillId="0" borderId="0" xfId="0" applyFont="1" applyAlignment="1">
      <alignment horizontal="center" vertical="center"/>
    </xf>
    <xf numFmtId="0" fontId="33" fillId="0" borderId="0" xfId="0" applyFont="1" applyAlignment="1">
      <alignment vertical="center"/>
    </xf>
    <xf numFmtId="0" fontId="33" fillId="0" borderId="0" xfId="0" applyFont="1" applyAlignment="1">
      <alignment horizontal="center" vertical="center"/>
    </xf>
    <xf numFmtId="0" fontId="33" fillId="0" borderId="0" xfId="0" applyFont="1" applyAlignment="1">
      <alignment vertical="center" wrapText="1"/>
    </xf>
    <xf numFmtId="0" fontId="23" fillId="0" borderId="0" xfId="0" applyFont="1" applyAlignment="1">
      <alignment vertical="center"/>
    </xf>
    <xf numFmtId="0" fontId="1" fillId="0" borderId="0" xfId="0" applyFont="1"/>
    <xf numFmtId="0" fontId="19" fillId="0" borderId="20" xfId="0" applyFont="1" applyBorder="1" applyAlignment="1">
      <alignment horizontal="center" vertical="center" wrapText="1"/>
    </xf>
    <xf numFmtId="0" fontId="20" fillId="0" borderId="14" xfId="0" applyFont="1" applyBorder="1" applyAlignment="1">
      <alignment horizontal="center" vertical="center" wrapText="1"/>
    </xf>
    <xf numFmtId="0" fontId="19" fillId="0" borderId="14" xfId="0" applyFont="1" applyBorder="1" applyAlignment="1">
      <alignment horizontal="center" vertical="center" wrapText="1"/>
    </xf>
    <xf numFmtId="0" fontId="26" fillId="0" borderId="14" xfId="0" applyFont="1" applyBorder="1" applyAlignment="1">
      <alignment horizontal="center" vertical="center" wrapText="1"/>
    </xf>
    <xf numFmtId="0" fontId="19" fillId="0" borderId="14" xfId="0" applyFont="1" applyFill="1" applyBorder="1" applyAlignment="1">
      <alignment horizontal="center" vertical="center" wrapText="1"/>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9" fillId="0" borderId="50" xfId="0" applyFont="1" applyBorder="1" applyAlignment="1">
      <alignment horizontal="center" vertical="center"/>
    </xf>
    <xf numFmtId="0" fontId="7" fillId="0" borderId="41"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7" fillId="0" borderId="53" xfId="0" applyFont="1" applyFill="1" applyBorder="1" applyAlignment="1">
      <alignment vertical="center" wrapText="1"/>
    </xf>
    <xf numFmtId="0" fontId="7" fillId="0" borderId="55" xfId="0" applyFont="1" applyFill="1" applyBorder="1" applyAlignment="1">
      <alignment vertical="center" wrapText="1"/>
    </xf>
    <xf numFmtId="0" fontId="7" fillId="0" borderId="50" xfId="0" applyFont="1" applyFill="1" applyBorder="1" applyAlignment="1">
      <alignment vertical="center" wrapText="1"/>
    </xf>
    <xf numFmtId="0" fontId="27" fillId="0" borderId="0" xfId="0" applyFont="1" applyAlignment="1">
      <alignment horizontal="right" vertical="center"/>
    </xf>
    <xf numFmtId="0" fontId="10"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14" fontId="10" fillId="0" borderId="0" xfId="0" applyNumberFormat="1" applyFont="1" applyAlignment="1" applyProtection="1">
      <alignment horizontal="center" vertical="center"/>
      <protection locked="0"/>
    </xf>
    <xf numFmtId="0" fontId="11" fillId="10" borderId="12" xfId="0" applyFont="1" applyFill="1" applyBorder="1" applyAlignment="1" applyProtection="1">
      <alignment horizontal="center" vertical="center" wrapText="1"/>
      <protection locked="0"/>
    </xf>
    <xf numFmtId="0" fontId="22" fillId="0" borderId="4" xfId="0" applyFont="1" applyBorder="1" applyAlignment="1" applyProtection="1">
      <alignment horizontal="justify" vertical="center" wrapText="1"/>
      <protection locked="0"/>
    </xf>
    <xf numFmtId="0" fontId="22" fillId="2" borderId="4" xfId="0" applyFont="1" applyFill="1" applyBorder="1" applyAlignment="1" applyProtection="1">
      <alignment horizontal="justify" vertical="center" wrapText="1"/>
      <protection locked="0"/>
    </xf>
    <xf numFmtId="0" fontId="22" fillId="2" borderId="9" xfId="0" applyFont="1" applyFill="1" applyBorder="1" applyAlignment="1" applyProtection="1">
      <alignment horizontal="justify" vertical="center" wrapText="1"/>
      <protection locked="0"/>
    </xf>
    <xf numFmtId="0" fontId="10" fillId="0" borderId="4" xfId="0" applyFont="1" applyBorder="1" applyAlignment="1" applyProtection="1">
      <alignment vertical="center" wrapText="1"/>
      <protection locked="0"/>
    </xf>
    <xf numFmtId="0" fontId="22" fillId="2" borderId="4" xfId="0" applyFont="1" applyFill="1" applyBorder="1" applyAlignment="1" applyProtection="1">
      <alignment vertical="center" wrapText="1"/>
      <protection locked="0"/>
    </xf>
    <xf numFmtId="0" fontId="10" fillId="0" borderId="4" xfId="0" applyFont="1" applyBorder="1" applyAlignment="1" applyProtection="1">
      <alignment vertical="center" wrapText="1"/>
    </xf>
    <xf numFmtId="0" fontId="10" fillId="0" borderId="10" xfId="0" applyFont="1" applyBorder="1" applyAlignment="1" applyProtection="1">
      <alignment vertical="center" wrapText="1"/>
      <protection locked="0"/>
    </xf>
    <xf numFmtId="0" fontId="10" fillId="0" borderId="5" xfId="0" applyFont="1" applyBorder="1" applyAlignment="1" applyProtection="1">
      <alignment vertical="center" wrapText="1"/>
    </xf>
    <xf numFmtId="0" fontId="25" fillId="0" borderId="80" xfId="0" applyFont="1" applyFill="1" applyBorder="1" applyAlignment="1" applyProtection="1">
      <alignment vertical="center" wrapText="1"/>
    </xf>
    <xf numFmtId="0" fontId="10" fillId="0" borderId="9" xfId="0" applyFont="1" applyFill="1" applyBorder="1" applyAlignment="1" applyProtection="1">
      <alignment vertical="center" wrapText="1"/>
    </xf>
    <xf numFmtId="0" fontId="10" fillId="0" borderId="4" xfId="0" applyFont="1" applyFill="1" applyBorder="1" applyAlignment="1" applyProtection="1">
      <alignment vertical="center" wrapText="1"/>
    </xf>
    <xf numFmtId="0" fontId="10" fillId="0" borderId="10" xfId="0" applyFont="1" applyBorder="1" applyAlignment="1" applyProtection="1">
      <alignment vertical="center" wrapText="1"/>
    </xf>
    <xf numFmtId="0" fontId="10" fillId="0" borderId="56" xfId="0" applyFont="1" applyBorder="1" applyAlignment="1" applyProtection="1">
      <alignment vertical="center" wrapText="1"/>
    </xf>
    <xf numFmtId="0" fontId="10" fillId="0" borderId="4" xfId="0" applyFont="1" applyBorder="1" applyAlignment="1">
      <alignment vertical="center" wrapText="1"/>
    </xf>
    <xf numFmtId="0" fontId="16" fillId="0" borderId="0" xfId="0" applyFont="1" applyBorder="1" applyAlignment="1">
      <alignment horizontal="center" vertical="center"/>
    </xf>
    <xf numFmtId="0" fontId="9" fillId="0" borderId="9" xfId="0" applyFont="1" applyBorder="1" applyAlignment="1">
      <alignment vertical="center"/>
    </xf>
    <xf numFmtId="0" fontId="9" fillId="0" borderId="10" xfId="0" applyFont="1" applyBorder="1" applyAlignment="1">
      <alignment horizontal="center" vertical="center"/>
    </xf>
    <xf numFmtId="0" fontId="9" fillId="0" borderId="9" xfId="0" applyFont="1" applyBorder="1" applyAlignment="1">
      <alignment vertical="center" wrapText="1"/>
    </xf>
    <xf numFmtId="0" fontId="9" fillId="0" borderId="11" xfId="0" applyFont="1" applyBorder="1" applyAlignment="1">
      <alignment vertical="center"/>
    </xf>
    <xf numFmtId="0" fontId="9" fillId="0" borderId="13" xfId="0" applyFont="1" applyBorder="1" applyAlignment="1">
      <alignment horizontal="center" vertical="center"/>
    </xf>
    <xf numFmtId="0" fontId="9" fillId="0" borderId="20" xfId="0" applyFont="1" applyBorder="1" applyAlignment="1">
      <alignment vertical="center"/>
    </xf>
    <xf numFmtId="0" fontId="9" fillId="0" borderId="21" xfId="0" applyFont="1" applyBorder="1" applyAlignment="1">
      <alignment horizontal="center" vertic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8" fillId="0" borderId="0" xfId="0" applyFont="1" applyBorder="1"/>
    <xf numFmtId="0" fontId="8" fillId="0" borderId="0" xfId="0" applyFont="1" applyBorder="1" applyAlignment="1">
      <alignment vertical="center"/>
    </xf>
    <xf numFmtId="0" fontId="10" fillId="0" borderId="9" xfId="0" applyFont="1" applyBorder="1" applyAlignment="1" applyProtection="1">
      <alignment vertical="center" wrapText="1"/>
      <protection locked="0"/>
    </xf>
    <xf numFmtId="0" fontId="9" fillId="0" borderId="0" xfId="0"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vertical="center" wrapText="1"/>
    </xf>
    <xf numFmtId="0" fontId="23" fillId="0" borderId="0" xfId="0" applyFont="1" applyBorder="1" applyAlignment="1">
      <alignment vertical="center" wrapText="1"/>
    </xf>
    <xf numFmtId="0" fontId="8" fillId="0" borderId="0" xfId="0" applyFont="1" applyBorder="1" applyAlignment="1">
      <alignment vertical="center" wrapText="1"/>
    </xf>
    <xf numFmtId="0" fontId="14" fillId="0" borderId="0" xfId="0" applyFont="1" applyBorder="1" applyAlignment="1"/>
    <xf numFmtId="0" fontId="14" fillId="0" borderId="0" xfId="0" applyFont="1" applyBorder="1" applyAlignment="1">
      <alignment vertical="center"/>
    </xf>
    <xf numFmtId="0" fontId="11" fillId="0" borderId="0" xfId="0" applyFont="1" applyBorder="1" applyAlignment="1">
      <alignment vertical="center" wrapText="1"/>
    </xf>
    <xf numFmtId="0" fontId="18" fillId="0" borderId="0" xfId="0" applyFont="1" applyBorder="1" applyAlignment="1">
      <alignment vertical="center" wrapText="1"/>
    </xf>
    <xf numFmtId="0" fontId="27" fillId="0" borderId="0" xfId="0" applyFont="1" applyAlignment="1">
      <alignment horizontal="right" vertical="center" wrapText="1"/>
    </xf>
    <xf numFmtId="0" fontId="10" fillId="0" borderId="4"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9" xfId="0" applyFont="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xf>
    <xf numFmtId="0" fontId="25" fillId="0" borderId="80" xfId="0" applyFont="1" applyFill="1" applyBorder="1" applyAlignment="1" applyProtection="1">
      <alignment horizontal="center" vertical="center" wrapText="1"/>
    </xf>
    <xf numFmtId="0" fontId="10" fillId="0" borderId="4" xfId="0" applyFont="1" applyBorder="1" applyAlignment="1">
      <alignment horizontal="center" vertical="center" wrapText="1"/>
    </xf>
    <xf numFmtId="0" fontId="10" fillId="0" borderId="9" xfId="0" applyFont="1" applyFill="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56" xfId="0" applyFont="1" applyBorder="1" applyAlignment="1" applyProtection="1">
      <alignment horizontal="center" vertical="center" wrapText="1"/>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Border="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10" fillId="0" borderId="4"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11" fillId="0" borderId="7"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12" xfId="0" applyFont="1" applyBorder="1" applyAlignment="1" applyProtection="1">
      <alignment horizontal="left" vertical="center"/>
    </xf>
    <xf numFmtId="0" fontId="14" fillId="0" borderId="6"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3" xfId="0" applyFont="1" applyBorder="1" applyAlignment="1" applyProtection="1">
      <alignment horizontal="center" vertical="center"/>
    </xf>
    <xf numFmtId="0" fontId="11" fillId="15" borderId="47" xfId="0" applyFont="1" applyFill="1" applyBorder="1" applyAlignment="1" applyProtection="1">
      <alignment horizontal="center" vertical="center"/>
      <protection locked="0"/>
    </xf>
    <xf numFmtId="0" fontId="11" fillId="15" borderId="48" xfId="0" applyFont="1" applyFill="1" applyBorder="1" applyAlignment="1" applyProtection="1">
      <alignment horizontal="center" vertical="center"/>
      <protection locked="0"/>
    </xf>
    <xf numFmtId="0" fontId="11" fillId="15" borderId="49" xfId="0" applyFont="1" applyFill="1" applyBorder="1" applyAlignment="1" applyProtection="1">
      <alignment horizontal="center" vertical="center"/>
      <protection locked="0"/>
    </xf>
    <xf numFmtId="0" fontId="11" fillId="14" borderId="14" xfId="0" applyFont="1" applyFill="1" applyBorder="1" applyAlignment="1" applyProtection="1">
      <alignment horizontal="center" vertical="center" wrapText="1"/>
      <protection locked="0"/>
    </xf>
    <xf numFmtId="0" fontId="11" fillId="14" borderId="12" xfId="0" applyFont="1" applyFill="1" applyBorder="1" applyAlignment="1" applyProtection="1">
      <alignment horizontal="center" vertical="center" wrapText="1"/>
      <protection locked="0"/>
    </xf>
    <xf numFmtId="0" fontId="11" fillId="11" borderId="14" xfId="0" applyFont="1" applyFill="1" applyBorder="1" applyAlignment="1" applyProtection="1">
      <alignment horizontal="center" vertical="center" wrapText="1"/>
      <protection locked="0"/>
    </xf>
    <xf numFmtId="0" fontId="11" fillId="11" borderId="12" xfId="0" applyFont="1" applyFill="1" applyBorder="1" applyAlignment="1" applyProtection="1">
      <alignment horizontal="center" vertical="center" wrapText="1"/>
      <protection locked="0"/>
    </xf>
    <xf numFmtId="0" fontId="14" fillId="0" borderId="44" xfId="0" applyFont="1" applyBorder="1" applyAlignment="1" applyProtection="1">
      <alignment horizontal="center" vertical="center"/>
    </xf>
    <xf numFmtId="0" fontId="14" fillId="0" borderId="33" xfId="0" applyFont="1" applyBorder="1" applyAlignment="1" applyProtection="1">
      <alignment horizontal="center" vertical="center"/>
    </xf>
    <xf numFmtId="0" fontId="14" fillId="0" borderId="45"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46" xfId="0" applyFont="1" applyBorder="1" applyAlignment="1" applyProtection="1">
      <alignment horizontal="center" vertical="center"/>
    </xf>
    <xf numFmtId="0" fontId="14" fillId="0" borderId="28" xfId="0" applyFont="1" applyBorder="1" applyAlignment="1" applyProtection="1">
      <alignment horizontal="center" vertical="center"/>
    </xf>
    <xf numFmtId="0" fontId="14" fillId="0" borderId="43" xfId="0" applyFont="1" applyBorder="1" applyAlignment="1" applyProtection="1">
      <alignment horizontal="center" vertical="center"/>
    </xf>
    <xf numFmtId="0" fontId="11" fillId="11" borderId="20" xfId="0" applyFont="1" applyFill="1" applyBorder="1" applyAlignment="1" applyProtection="1">
      <alignment horizontal="center" vertical="center" wrapText="1"/>
      <protection locked="0"/>
    </xf>
    <xf numFmtId="0" fontId="11" fillId="11" borderId="11" xfId="0" applyFont="1" applyFill="1" applyBorder="1" applyAlignment="1" applyProtection="1">
      <alignment horizontal="center" vertical="center" wrapText="1"/>
      <protection locked="0"/>
    </xf>
    <xf numFmtId="0" fontId="11" fillId="0" borderId="22" xfId="0" applyFont="1" applyBorder="1" applyAlignment="1" applyProtection="1">
      <alignment horizontal="left" vertical="center"/>
    </xf>
    <xf numFmtId="0" fontId="11" fillId="0" borderId="36" xfId="0" applyFont="1" applyBorder="1" applyAlignment="1" applyProtection="1">
      <alignment horizontal="left" vertical="center"/>
    </xf>
    <xf numFmtId="0" fontId="11" fillId="0" borderId="42" xfId="0" applyFont="1" applyBorder="1" applyAlignment="1" applyProtection="1">
      <alignment horizontal="left" vertical="center"/>
    </xf>
    <xf numFmtId="0" fontId="11" fillId="8" borderId="47" xfId="0" applyFont="1" applyFill="1" applyBorder="1" applyAlignment="1" applyProtection="1">
      <alignment horizontal="center" vertical="center"/>
      <protection locked="0"/>
    </xf>
    <xf numFmtId="0" fontId="11" fillId="8" borderId="48" xfId="0" applyFont="1" applyFill="1" applyBorder="1" applyAlignment="1" applyProtection="1">
      <alignment horizontal="center" vertical="center"/>
      <protection locked="0"/>
    </xf>
    <xf numFmtId="0" fontId="11" fillId="8" borderId="49" xfId="0" applyFont="1" applyFill="1" applyBorder="1" applyAlignment="1" applyProtection="1">
      <alignment horizontal="center" vertical="center"/>
      <protection locked="0"/>
    </xf>
    <xf numFmtId="0" fontId="11" fillId="11" borderId="21" xfId="0" applyFont="1" applyFill="1" applyBorder="1" applyAlignment="1" applyProtection="1">
      <alignment horizontal="center" vertical="center" wrapText="1"/>
      <protection locked="0"/>
    </xf>
    <xf numFmtId="0" fontId="11" fillId="11" borderId="13" xfId="0" applyFont="1" applyFill="1" applyBorder="1" applyAlignment="1" applyProtection="1">
      <alignment horizontal="center" vertical="center" wrapText="1"/>
      <protection locked="0"/>
    </xf>
    <xf numFmtId="0" fontId="11" fillId="11" borderId="35" xfId="0" applyFont="1" applyFill="1" applyBorder="1" applyAlignment="1" applyProtection="1">
      <alignment horizontal="center" vertical="center" wrapText="1"/>
      <protection locked="0"/>
    </xf>
    <xf numFmtId="0" fontId="11" fillId="11" borderId="38" xfId="0" applyFont="1" applyFill="1" applyBorder="1" applyAlignment="1" applyProtection="1">
      <alignment horizontal="center" vertical="center" wrapText="1"/>
      <protection locked="0"/>
    </xf>
    <xf numFmtId="0" fontId="11" fillId="11" borderId="35" xfId="0" applyFont="1" applyFill="1" applyBorder="1" applyAlignment="1" applyProtection="1">
      <alignment horizontal="center" vertical="center" textRotation="90" wrapText="1"/>
      <protection locked="0"/>
    </xf>
    <xf numFmtId="0" fontId="11" fillId="11" borderId="38" xfId="0" applyFont="1" applyFill="1" applyBorder="1" applyAlignment="1" applyProtection="1">
      <alignment horizontal="center" vertical="center" textRotation="90" wrapText="1"/>
      <protection locked="0"/>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0" fillId="0" borderId="16" xfId="0" applyBorder="1" applyAlignment="1">
      <alignment horizontal="left" vertical="center"/>
    </xf>
    <xf numFmtId="0" fontId="11" fillId="0" borderId="23" xfId="0" applyFont="1" applyBorder="1" applyAlignment="1" applyProtection="1">
      <alignment horizontal="left" vertical="center"/>
    </xf>
    <xf numFmtId="0" fontId="11" fillId="0" borderId="51" xfId="0" applyFont="1" applyBorder="1" applyAlignment="1" applyProtection="1">
      <alignment horizontal="left" vertical="center"/>
    </xf>
    <xf numFmtId="0" fontId="0" fillId="0" borderId="52" xfId="0" applyBorder="1" applyAlignment="1">
      <alignment horizontal="left" vertical="center"/>
    </xf>
    <xf numFmtId="0" fontId="11" fillId="16" borderId="26" xfId="0" applyFont="1" applyFill="1" applyBorder="1" applyAlignment="1" applyProtection="1">
      <alignment horizontal="center" vertical="center"/>
      <protection locked="0"/>
    </xf>
    <xf numFmtId="0" fontId="11" fillId="16" borderId="34" xfId="0" applyFont="1" applyFill="1" applyBorder="1" applyAlignment="1" applyProtection="1">
      <alignment horizontal="center" vertical="center"/>
      <protection locked="0"/>
    </xf>
    <xf numFmtId="0" fontId="11" fillId="16" borderId="27" xfId="0" applyFont="1" applyFill="1" applyBorder="1" applyAlignment="1" applyProtection="1">
      <alignment horizontal="center" vertical="center"/>
      <protection locked="0"/>
    </xf>
    <xf numFmtId="0" fontId="11" fillId="14" borderId="24" xfId="0" applyFont="1" applyFill="1" applyBorder="1" applyAlignment="1" applyProtection="1">
      <alignment horizontal="center" vertical="center" wrapText="1"/>
      <protection locked="0"/>
    </xf>
    <xf numFmtId="0" fontId="11" fillId="14" borderId="25" xfId="0" applyFont="1" applyFill="1" applyBorder="1" applyAlignment="1" applyProtection="1">
      <alignment horizontal="center" vertical="center" wrapText="1"/>
      <protection locked="0"/>
    </xf>
    <xf numFmtId="0" fontId="11" fillId="17" borderId="20" xfId="0" applyFont="1" applyFill="1" applyBorder="1" applyAlignment="1" applyProtection="1">
      <alignment horizontal="center" vertical="center" wrapText="1"/>
      <protection locked="0"/>
    </xf>
    <xf numFmtId="0" fontId="11" fillId="17" borderId="11" xfId="0" applyFont="1" applyFill="1" applyBorder="1" applyAlignment="1" applyProtection="1">
      <alignment horizontal="center" vertical="center" wrapText="1"/>
      <protection locked="0"/>
    </xf>
    <xf numFmtId="0" fontId="11" fillId="17" borderId="21" xfId="0" applyFont="1" applyFill="1" applyBorder="1" applyAlignment="1" applyProtection="1">
      <alignment horizontal="center" vertical="center" wrapText="1"/>
      <protection locked="0"/>
    </xf>
    <xf numFmtId="0" fontId="11" fillId="17" borderId="13" xfId="0" applyFont="1" applyFill="1" applyBorder="1" applyAlignment="1" applyProtection="1">
      <alignment horizontal="center" vertical="center" wrapText="1"/>
      <protection locked="0"/>
    </xf>
    <xf numFmtId="0" fontId="11" fillId="17" borderId="35" xfId="0" applyFont="1" applyFill="1" applyBorder="1" applyAlignment="1" applyProtection="1">
      <alignment horizontal="center" vertical="center" wrapText="1"/>
      <protection locked="0"/>
    </xf>
    <xf numFmtId="0" fontId="11" fillId="17" borderId="38" xfId="0" applyFont="1" applyFill="1" applyBorder="1" applyAlignment="1" applyProtection="1">
      <alignment horizontal="center" vertical="center" wrapText="1"/>
      <protection locked="0"/>
    </xf>
    <xf numFmtId="0" fontId="11" fillId="14" borderId="54" xfId="0" applyFont="1" applyFill="1" applyBorder="1" applyAlignment="1" applyProtection="1">
      <alignment horizontal="center" vertical="center" wrapText="1"/>
      <protection locked="0"/>
    </xf>
    <xf numFmtId="0" fontId="11" fillId="14" borderId="59" xfId="0" applyFont="1" applyFill="1" applyBorder="1" applyAlignment="1" applyProtection="1">
      <alignment horizontal="center" vertical="center" wrapText="1"/>
      <protection locked="0"/>
    </xf>
    <xf numFmtId="0" fontId="8" fillId="0" borderId="8" xfId="0" applyFont="1" applyBorder="1" applyAlignment="1" applyProtection="1">
      <alignment horizontal="center"/>
    </xf>
    <xf numFmtId="0" fontId="8" fillId="0" borderId="10" xfId="0" applyFont="1" applyBorder="1" applyAlignment="1" applyProtection="1">
      <alignment horizontal="center"/>
    </xf>
    <xf numFmtId="0" fontId="8" fillId="0" borderId="13" xfId="0" applyFont="1" applyBorder="1" applyAlignment="1" applyProtection="1">
      <alignment horizontal="center"/>
    </xf>
    <xf numFmtId="0" fontId="8" fillId="0" borderId="6"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11" xfId="0" applyFont="1" applyBorder="1" applyAlignment="1" applyProtection="1">
      <alignment horizontal="center" vertical="center"/>
    </xf>
    <xf numFmtId="0" fontId="11" fillId="10" borderId="20" xfId="0" applyFont="1" applyFill="1" applyBorder="1" applyAlignment="1" applyProtection="1">
      <alignment horizontal="center" vertical="center" wrapText="1"/>
      <protection locked="0"/>
    </xf>
    <xf numFmtId="0" fontId="11" fillId="10" borderId="14" xfId="0" applyFont="1" applyFill="1" applyBorder="1" applyAlignment="1" applyProtection="1">
      <alignment horizontal="center" vertical="center"/>
      <protection locked="0"/>
    </xf>
    <xf numFmtId="0" fontId="11" fillId="10" borderId="35" xfId="0" applyFont="1" applyFill="1" applyBorder="1" applyAlignment="1" applyProtection="1">
      <alignment horizontal="center" vertical="center" wrapText="1"/>
      <protection locked="0"/>
    </xf>
    <xf numFmtId="0" fontId="11" fillId="10" borderId="38" xfId="0" applyFont="1" applyFill="1" applyBorder="1" applyAlignment="1" applyProtection="1">
      <alignment horizontal="center" vertical="center"/>
      <protection locked="0"/>
    </xf>
    <xf numFmtId="0" fontId="11" fillId="10" borderId="63" xfId="0" applyFont="1" applyFill="1" applyBorder="1" applyAlignment="1" applyProtection="1">
      <alignment horizontal="center" vertical="center" wrapText="1"/>
      <protection locked="0"/>
    </xf>
    <xf numFmtId="0" fontId="11" fillId="10" borderId="39" xfId="0" applyFont="1" applyFill="1" applyBorder="1" applyAlignment="1" applyProtection="1">
      <alignment horizontal="center" vertical="center" wrapText="1"/>
      <protection locked="0"/>
    </xf>
    <xf numFmtId="0" fontId="11" fillId="10" borderId="35" xfId="0" applyFont="1" applyFill="1" applyBorder="1" applyAlignment="1" applyProtection="1">
      <alignment horizontal="center" vertical="center"/>
      <protection locked="0"/>
    </xf>
    <xf numFmtId="0" fontId="11" fillId="9" borderId="47" xfId="0" applyFont="1" applyFill="1" applyBorder="1" applyAlignment="1" applyProtection="1">
      <alignment horizontal="center" vertical="center"/>
      <protection locked="0"/>
    </xf>
    <xf numFmtId="0" fontId="11" fillId="9" borderId="48" xfId="0" applyFont="1" applyFill="1" applyBorder="1" applyAlignment="1" applyProtection="1">
      <alignment horizontal="center" vertical="center"/>
      <protection locked="0"/>
    </xf>
    <xf numFmtId="0" fontId="11" fillId="9" borderId="49" xfId="0" applyFont="1" applyFill="1" applyBorder="1" applyAlignment="1" applyProtection="1">
      <alignment horizontal="center" vertical="center"/>
      <protection locked="0"/>
    </xf>
    <xf numFmtId="0" fontId="11" fillId="10" borderId="38" xfId="0" applyFont="1" applyFill="1" applyBorder="1" applyAlignment="1" applyProtection="1">
      <alignment horizontal="center" vertical="center" wrapText="1"/>
      <protection locked="0"/>
    </xf>
    <xf numFmtId="0" fontId="11" fillId="13" borderId="35" xfId="0" applyFont="1" applyFill="1" applyBorder="1" applyAlignment="1" applyProtection="1">
      <alignment horizontal="center" vertical="center" wrapText="1"/>
      <protection locked="0"/>
    </xf>
    <xf numFmtId="0" fontId="11" fillId="13" borderId="38" xfId="0" applyFont="1" applyFill="1" applyBorder="1" applyAlignment="1" applyProtection="1">
      <alignment horizontal="center" vertical="center" wrapText="1"/>
      <protection locked="0"/>
    </xf>
    <xf numFmtId="0" fontId="11" fillId="13" borderId="3" xfId="0" applyFont="1" applyFill="1" applyBorder="1" applyAlignment="1" applyProtection="1">
      <alignment horizontal="center" vertical="center" wrapText="1"/>
      <protection locked="0"/>
    </xf>
    <xf numFmtId="0" fontId="11" fillId="13" borderId="46" xfId="0" applyFont="1" applyFill="1" applyBorder="1" applyAlignment="1" applyProtection="1">
      <alignment horizontal="center" vertical="center" wrapText="1"/>
      <protection locked="0"/>
    </xf>
    <xf numFmtId="0" fontId="11" fillId="12" borderId="47" xfId="0" applyFont="1" applyFill="1" applyBorder="1" applyAlignment="1" applyProtection="1">
      <alignment horizontal="center" vertical="center"/>
      <protection locked="0"/>
    </xf>
    <xf numFmtId="0" fontId="11" fillId="12" borderId="48" xfId="0" applyFont="1" applyFill="1" applyBorder="1" applyAlignment="1" applyProtection="1">
      <alignment horizontal="center" vertical="center"/>
      <protection locked="0"/>
    </xf>
    <xf numFmtId="0" fontId="11" fillId="12" borderId="49" xfId="0" applyFont="1" applyFill="1" applyBorder="1" applyAlignment="1" applyProtection="1">
      <alignment horizontal="center" vertical="center"/>
      <protection locked="0"/>
    </xf>
    <xf numFmtId="0" fontId="11" fillId="13" borderId="24" xfId="0" applyFont="1" applyFill="1" applyBorder="1" applyAlignment="1" applyProtection="1">
      <alignment horizontal="center" vertical="center" wrapText="1"/>
      <protection locked="0"/>
    </xf>
    <xf numFmtId="0" fontId="11" fillId="13" borderId="25" xfId="0" applyFont="1" applyFill="1" applyBorder="1" applyAlignment="1" applyProtection="1">
      <alignment horizontal="center" vertical="center" wrapText="1"/>
      <protection locked="0"/>
    </xf>
    <xf numFmtId="0" fontId="11" fillId="13" borderId="62" xfId="0" applyFont="1" applyFill="1" applyBorder="1" applyAlignment="1" applyProtection="1">
      <alignment horizontal="center" vertical="center" wrapText="1"/>
      <protection locked="0"/>
    </xf>
    <xf numFmtId="0" fontId="11" fillId="13" borderId="40"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xf>
    <xf numFmtId="0" fontId="11" fillId="14" borderId="20" xfId="0" applyFont="1" applyFill="1" applyBorder="1" applyAlignment="1" applyProtection="1">
      <alignment horizontal="center" vertical="center" wrapText="1"/>
      <protection locked="0"/>
    </xf>
    <xf numFmtId="0" fontId="11" fillId="14" borderId="11" xfId="0" applyFont="1" applyFill="1" applyBorder="1" applyAlignment="1" applyProtection="1">
      <alignment horizontal="center" vertical="center" wrapText="1"/>
      <protection locked="0"/>
    </xf>
    <xf numFmtId="0" fontId="11" fillId="14" borderId="35" xfId="0" applyFont="1" applyFill="1" applyBorder="1" applyAlignment="1" applyProtection="1">
      <alignment horizontal="center" vertical="center" textRotation="90" wrapText="1"/>
      <protection locked="0"/>
    </xf>
    <xf numFmtId="0" fontId="11" fillId="14" borderId="38" xfId="0" applyFont="1" applyFill="1" applyBorder="1" applyAlignment="1" applyProtection="1">
      <alignment horizontal="center" vertical="center" textRotation="90" wrapText="1"/>
      <protection locked="0"/>
    </xf>
    <xf numFmtId="2" fontId="10" fillId="0" borderId="4" xfId="5" applyNumberFormat="1"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1" fillId="14" borderId="6" xfId="0" applyFont="1" applyFill="1" applyBorder="1" applyAlignment="1" applyProtection="1">
      <alignment horizontal="center" vertical="center" wrapText="1"/>
      <protection locked="0"/>
    </xf>
    <xf numFmtId="0" fontId="11" fillId="14" borderId="7" xfId="0" applyFont="1" applyFill="1" applyBorder="1" applyAlignment="1" applyProtection="1">
      <alignment horizontal="center" vertical="center" wrapText="1"/>
      <protection locked="0"/>
    </xf>
    <xf numFmtId="0" fontId="11" fillId="14" borderId="8" xfId="0" applyFont="1" applyFill="1" applyBorder="1" applyAlignment="1" applyProtection="1">
      <alignment horizontal="center" vertical="center" wrapText="1"/>
      <protection locked="0"/>
    </xf>
    <xf numFmtId="0" fontId="11" fillId="14" borderId="3" xfId="0" applyFont="1" applyFill="1" applyBorder="1" applyAlignment="1" applyProtection="1">
      <alignment horizontal="center" vertical="center" textRotation="90" wrapText="1"/>
      <protection locked="0"/>
    </xf>
    <xf numFmtId="0" fontId="11" fillId="14" borderId="46" xfId="0" applyFont="1" applyFill="1" applyBorder="1" applyAlignment="1" applyProtection="1">
      <alignment horizontal="center" vertical="center" textRotation="90" wrapText="1"/>
      <protection locked="0"/>
    </xf>
    <xf numFmtId="0" fontId="10" fillId="0" borderId="10" xfId="0" applyFont="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22" fillId="0" borderId="10" xfId="0" applyFont="1" applyBorder="1" applyAlignment="1" applyProtection="1">
      <alignment horizontal="left" vertical="center" wrapText="1"/>
      <protection locked="0"/>
    </xf>
    <xf numFmtId="0" fontId="10" fillId="0" borderId="9" xfId="0" applyFont="1" applyBorder="1" applyAlignment="1" applyProtection="1">
      <alignment horizontal="center" vertical="center" wrapText="1"/>
      <protection locked="0"/>
    </xf>
    <xf numFmtId="0" fontId="10" fillId="0" borderId="56" xfId="0" applyFont="1" applyBorder="1" applyAlignment="1" applyProtection="1">
      <alignment horizontal="center" vertical="center" wrapText="1"/>
    </xf>
    <xf numFmtId="0" fontId="25" fillId="0" borderId="80" xfId="0" applyFont="1" applyFill="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4" xfId="0" applyFont="1" applyBorder="1" applyAlignment="1" applyProtection="1">
      <alignment horizontal="center" vertical="center" wrapText="1"/>
      <protection locked="0"/>
    </xf>
    <xf numFmtId="1" fontId="10" fillId="0" borderId="4" xfId="0" applyNumberFormat="1" applyFont="1" applyBorder="1" applyAlignment="1" applyProtection="1">
      <alignment horizontal="center" vertical="center" wrapText="1"/>
    </xf>
    <xf numFmtId="0" fontId="22" fillId="0" borderId="10" xfId="0" applyFont="1" applyBorder="1" applyAlignment="1">
      <alignment horizontal="left" vertical="center" wrapText="1"/>
    </xf>
    <xf numFmtId="0" fontId="22" fillId="0" borderId="10" xfId="0" applyFont="1" applyBorder="1" applyAlignment="1">
      <alignment horizontal="left" vertical="center"/>
    </xf>
    <xf numFmtId="0" fontId="22" fillId="0" borderId="4" xfId="0" applyFont="1" applyBorder="1" applyAlignment="1">
      <alignment horizontal="left" vertical="center" wrapText="1"/>
    </xf>
    <xf numFmtId="0" fontId="22" fillId="0" borderId="4" xfId="0" applyFont="1" applyBorder="1" applyAlignment="1">
      <alignment horizontal="left" vertical="center"/>
    </xf>
    <xf numFmtId="0" fontId="10" fillId="0" borderId="81"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22" fillId="0" borderId="81"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81" xfId="0" applyFont="1" applyBorder="1" applyAlignment="1" applyProtection="1">
      <alignment horizontal="center" vertical="center" wrapText="1"/>
      <protection locked="0"/>
    </xf>
    <xf numFmtId="0" fontId="22" fillId="0" borderId="35"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10" fillId="0" borderId="81"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21" xfId="0" applyFont="1" applyBorder="1" applyAlignment="1">
      <alignment horizontal="center" vertical="center" wrapText="1"/>
    </xf>
    <xf numFmtId="0" fontId="25" fillId="0" borderId="84" xfId="0" applyFont="1" applyBorder="1" applyAlignment="1">
      <alignment horizontal="center" vertical="center" wrapText="1"/>
    </xf>
    <xf numFmtId="0" fontId="25" fillId="0" borderId="85" xfId="0" applyFont="1" applyBorder="1" applyAlignment="1">
      <alignment horizontal="center" vertical="center" wrapText="1"/>
    </xf>
    <xf numFmtId="0" fontId="25" fillId="0" borderId="86" xfId="0" applyFont="1" applyBorder="1" applyAlignment="1">
      <alignment horizontal="center" vertical="center" wrapText="1"/>
    </xf>
    <xf numFmtId="0" fontId="10" fillId="0" borderId="84" xfId="0" applyFont="1" applyBorder="1" applyAlignment="1">
      <alignment horizontal="center" vertical="center" wrapText="1"/>
    </xf>
    <xf numFmtId="0" fontId="10" fillId="0" borderId="85" xfId="0" applyFont="1" applyBorder="1" applyAlignment="1">
      <alignment horizontal="center" vertical="center" wrapText="1"/>
    </xf>
    <xf numFmtId="0" fontId="10" fillId="0" borderId="86" xfId="0" applyFont="1" applyBorder="1" applyAlignment="1">
      <alignment horizontal="center" vertical="center" wrapText="1"/>
    </xf>
    <xf numFmtId="0" fontId="11" fillId="0" borderId="0" xfId="0" applyFont="1" applyAlignment="1">
      <alignment horizontal="right" vertical="center"/>
    </xf>
    <xf numFmtId="14" fontId="22" fillId="0" borderId="0" xfId="0" applyNumberFormat="1" applyFont="1" applyAlignment="1" applyProtection="1">
      <alignment horizontal="left" vertical="center" wrapText="1"/>
      <protection locked="0"/>
    </xf>
    <xf numFmtId="14" fontId="10" fillId="0" borderId="0" xfId="0" applyNumberFormat="1" applyFont="1" applyAlignment="1" applyProtection="1">
      <alignment horizontal="left" vertical="center" wrapText="1"/>
      <protection locked="0"/>
    </xf>
    <xf numFmtId="0" fontId="10" fillId="0" borderId="82"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20" xfId="0" applyFont="1" applyBorder="1" applyAlignment="1">
      <alignment horizontal="center" vertical="center" wrapText="1"/>
    </xf>
    <xf numFmtId="0" fontId="22" fillId="0" borderId="83" xfId="0" applyFont="1" applyBorder="1" applyAlignment="1" applyProtection="1">
      <alignment horizontal="center" vertical="center" wrapText="1"/>
      <protection locked="0"/>
    </xf>
    <xf numFmtId="0" fontId="22" fillId="0" borderId="63" xfId="0" applyFont="1" applyBorder="1" applyAlignment="1" applyProtection="1">
      <alignment horizontal="center" vertical="center" wrapText="1"/>
      <protection locked="0"/>
    </xf>
    <xf numFmtId="0" fontId="22" fillId="0" borderId="21" xfId="0" applyFont="1" applyBorder="1" applyAlignment="1" applyProtection="1">
      <alignment horizontal="center" vertical="center" wrapText="1"/>
      <protection locked="0"/>
    </xf>
    <xf numFmtId="0" fontId="22" fillId="0" borderId="82" xfId="0" applyFont="1" applyBorder="1" applyAlignment="1" applyProtection="1">
      <alignment horizontal="center" vertical="center" wrapText="1"/>
      <protection locked="0"/>
    </xf>
    <xf numFmtId="0" fontId="22" fillId="0" borderId="62" xfId="0" applyFont="1" applyBorder="1" applyAlignment="1" applyProtection="1">
      <alignment horizontal="center" vertical="center" wrapText="1"/>
      <protection locked="0"/>
    </xf>
    <xf numFmtId="0" fontId="22" fillId="0" borderId="20" xfId="0" applyFont="1" applyBorder="1" applyAlignment="1" applyProtection="1">
      <alignment horizontal="center" vertical="center" wrapText="1"/>
      <protection locked="0"/>
    </xf>
    <xf numFmtId="0" fontId="22" fillId="0" borderId="83" xfId="0" applyFont="1" applyBorder="1" applyAlignment="1">
      <alignment horizontal="center" vertical="center" wrapText="1"/>
    </xf>
    <xf numFmtId="0" fontId="22" fillId="0" borderId="63" xfId="0" applyFont="1" applyBorder="1" applyAlignment="1">
      <alignment horizontal="center" vertical="center" wrapText="1"/>
    </xf>
    <xf numFmtId="0" fontId="22" fillId="0" borderId="21" xfId="0" applyFont="1" applyBorder="1" applyAlignment="1">
      <alignment horizontal="center" vertical="center" wrapText="1"/>
    </xf>
    <xf numFmtId="0" fontId="28" fillId="0" borderId="84" xfId="0" applyFont="1" applyBorder="1" applyAlignment="1">
      <alignment horizontal="center" vertical="center" wrapText="1"/>
    </xf>
    <xf numFmtId="0" fontId="28" fillId="0" borderId="85" xfId="0" applyFont="1" applyBorder="1" applyAlignment="1">
      <alignment horizontal="center" vertical="center" wrapText="1"/>
    </xf>
    <xf numFmtId="0" fontId="28" fillId="0" borderId="86" xfId="0" applyFont="1" applyBorder="1" applyAlignment="1">
      <alignment horizontal="center" vertical="center" wrapText="1"/>
    </xf>
    <xf numFmtId="0" fontId="1" fillId="0" borderId="26" xfId="0" applyFont="1" applyBorder="1" applyAlignment="1">
      <alignment horizontal="center" vertical="center"/>
    </xf>
    <xf numFmtId="0" fontId="1" fillId="0" borderId="34" xfId="0" applyFont="1" applyBorder="1" applyAlignment="1">
      <alignment horizontal="center" vertical="center"/>
    </xf>
    <xf numFmtId="0" fontId="1" fillId="0" borderId="27" xfId="0" applyFont="1" applyBorder="1" applyAlignment="1">
      <alignment horizontal="center" vertical="center"/>
    </xf>
    <xf numFmtId="0" fontId="8" fillId="0" borderId="50" xfId="0" applyFont="1" applyBorder="1" applyAlignment="1">
      <alignment vertical="center" wrapText="1"/>
    </xf>
    <xf numFmtId="0" fontId="8" fillId="0" borderId="51" xfId="0" applyFont="1" applyBorder="1" applyAlignment="1">
      <alignment vertical="center" wrapText="1"/>
    </xf>
    <xf numFmtId="0" fontId="8" fillId="0" borderId="59" xfId="0" applyFont="1" applyBorder="1" applyAlignment="1">
      <alignment vertical="center" wrapText="1"/>
    </xf>
    <xf numFmtId="0" fontId="8" fillId="0" borderId="41" xfId="0" applyFont="1" applyBorder="1" applyAlignment="1">
      <alignment horizontal="center" vertical="center"/>
    </xf>
    <xf numFmtId="0" fontId="8" fillId="0" borderId="37" xfId="0" applyFont="1" applyBorder="1" applyAlignment="1">
      <alignment horizontal="center" vertical="center"/>
    </xf>
    <xf numFmtId="0" fontId="8" fillId="0" borderId="50" xfId="0" applyFont="1" applyBorder="1" applyAlignment="1">
      <alignment horizontal="center" vertical="center"/>
    </xf>
    <xf numFmtId="0" fontId="8" fillId="0" borderId="59"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55" xfId="0" applyFont="1" applyBorder="1" applyAlignment="1">
      <alignment vertical="center" wrapText="1"/>
    </xf>
    <xf numFmtId="0" fontId="8" fillId="0" borderId="15" xfId="0" applyFont="1" applyBorder="1" applyAlignment="1">
      <alignment vertical="center" wrapText="1"/>
    </xf>
    <xf numFmtId="0" fontId="8" fillId="0" borderId="56" xfId="0" applyFont="1" applyBorder="1" applyAlignment="1">
      <alignment vertical="center" wrapText="1"/>
    </xf>
    <xf numFmtId="0" fontId="8" fillId="0" borderId="11"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7" fillId="0" borderId="26" xfId="0" applyFont="1" applyBorder="1" applyAlignment="1">
      <alignment horizontal="left" vertical="center"/>
    </xf>
    <xf numFmtId="0" fontId="17" fillId="0" borderId="34" xfId="0" applyFont="1" applyBorder="1" applyAlignment="1">
      <alignment horizontal="left" vertical="center"/>
    </xf>
    <xf numFmtId="0" fontId="17" fillId="0" borderId="27" xfId="0" applyFont="1" applyBorder="1" applyAlignment="1">
      <alignment horizontal="left" vertical="center"/>
    </xf>
    <xf numFmtId="0" fontId="11" fillId="0" borderId="30" xfId="0" applyFont="1" applyBorder="1" applyAlignment="1">
      <alignment horizontal="center" vertical="center"/>
    </xf>
    <xf numFmtId="0" fontId="11" fillId="0" borderId="33" xfId="0" applyFont="1" applyBorder="1" applyAlignment="1">
      <alignment horizontal="center" vertical="center"/>
    </xf>
    <xf numFmtId="0" fontId="11" fillId="0" borderId="32" xfId="0" applyFont="1" applyBorder="1" applyAlignment="1">
      <alignment horizontal="center" vertical="center"/>
    </xf>
    <xf numFmtId="0" fontId="11" fillId="0" borderId="28"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9" fillId="0" borderId="6" xfId="0" applyFont="1" applyBorder="1" applyAlignment="1">
      <alignment horizontal="left" vertical="center"/>
    </xf>
    <xf numFmtId="0" fontId="9" fillId="0" borderId="9" xfId="0" applyFont="1" applyBorder="1" applyAlignment="1">
      <alignment horizontal="left" vertical="center"/>
    </xf>
    <xf numFmtId="0" fontId="8" fillId="0" borderId="41" xfId="0" applyFont="1" applyBorder="1" applyAlignment="1">
      <alignment vertical="center" wrapText="1"/>
    </xf>
    <xf numFmtId="0" fontId="8" fillId="0" borderId="36" xfId="0" applyFont="1" applyBorder="1" applyAlignment="1">
      <alignment vertical="center" wrapText="1"/>
    </xf>
    <xf numFmtId="0" fontId="8" fillId="0" borderId="37" xfId="0" applyFont="1" applyBorder="1" applyAlignment="1">
      <alignment vertical="center" wrapText="1"/>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41"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59" xfId="0" applyFont="1" applyBorder="1" applyAlignment="1">
      <alignment horizontal="center" vertical="center" wrapText="1"/>
    </xf>
    <xf numFmtId="0" fontId="11" fillId="0" borderId="17" xfId="0" applyFont="1" applyBorder="1" applyAlignment="1">
      <alignment horizontal="center" vertical="center"/>
    </xf>
    <xf numFmtId="0" fontId="11" fillId="0" borderId="40" xfId="0" applyFont="1" applyBorder="1" applyAlignment="1">
      <alignment horizontal="center" vertical="center"/>
    </xf>
    <xf numFmtId="0" fontId="11" fillId="0" borderId="44" xfId="0" applyFont="1" applyBorder="1" applyAlignment="1">
      <alignment horizontal="center" vertical="center"/>
    </xf>
    <xf numFmtId="0" fontId="11" fillId="0" borderId="46" xfId="0" applyFont="1" applyBorder="1" applyAlignment="1">
      <alignment horizontal="center" vertical="center"/>
    </xf>
    <xf numFmtId="0" fontId="14" fillId="0" borderId="41" xfId="0" applyFont="1" applyBorder="1" applyAlignment="1">
      <alignment horizontal="center"/>
    </xf>
    <xf numFmtId="0" fontId="14" fillId="0" borderId="37" xfId="0" applyFont="1" applyBorder="1" applyAlignment="1">
      <alignment horizontal="center"/>
    </xf>
    <xf numFmtId="0" fontId="14" fillId="0" borderId="30" xfId="0" applyFont="1" applyBorder="1" applyAlignment="1">
      <alignment horizontal="center" vertical="center"/>
    </xf>
    <xf numFmtId="0" fontId="14" fillId="0" borderId="33"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9" fillId="0" borderId="17" xfId="0" applyFont="1" applyBorder="1" applyAlignment="1">
      <alignment horizontal="left" vertical="center"/>
    </xf>
    <xf numFmtId="0" fontId="9" fillId="0" borderId="20" xfId="0" applyFont="1" applyBorder="1" applyAlignment="1">
      <alignment horizontal="left" vertical="center"/>
    </xf>
    <xf numFmtId="0" fontId="8" fillId="0" borderId="9" xfId="0" applyFont="1" applyBorder="1" applyAlignment="1">
      <alignment vertical="center" wrapText="1"/>
    </xf>
    <xf numFmtId="0" fontId="8" fillId="0" borderId="4" xfId="0" applyFont="1" applyBorder="1" applyAlignment="1">
      <alignment vertical="center" wrapText="1"/>
    </xf>
    <xf numFmtId="0" fontId="8" fillId="0" borderId="10" xfId="0" applyFont="1" applyBorder="1" applyAlignment="1">
      <alignment vertical="center" wrapText="1"/>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7" xfId="0" applyFont="1" applyBorder="1" applyAlignment="1">
      <alignment horizontal="center" vertical="center"/>
    </xf>
    <xf numFmtId="0" fontId="11" fillId="0" borderId="22" xfId="0" applyFont="1" applyBorder="1" applyAlignment="1">
      <alignment horizontal="center" vertical="center"/>
    </xf>
    <xf numFmtId="0" fontId="11" fillId="0" borderId="12" xfId="0" applyFont="1" applyBorder="1" applyAlignment="1">
      <alignment horizontal="center" vertical="center"/>
    </xf>
    <xf numFmtId="0" fontId="11" fillId="0" borderId="23" xfId="0" applyFont="1" applyBorder="1" applyAlignment="1">
      <alignment horizontal="center" vertical="center"/>
    </xf>
    <xf numFmtId="0" fontId="14" fillId="0" borderId="20" xfId="0" applyFont="1" applyBorder="1" applyAlignment="1">
      <alignment horizontal="center"/>
    </xf>
    <xf numFmtId="0" fontId="14" fillId="0" borderId="21" xfId="0" applyFont="1" applyBorder="1" applyAlignment="1">
      <alignment horizont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4" fillId="0" borderId="57" xfId="0" applyFont="1" applyBorder="1" applyAlignment="1">
      <alignment horizontal="center" vertical="center"/>
    </xf>
    <xf numFmtId="0" fontId="14" fillId="0" borderId="0" xfId="0" applyFont="1" applyBorder="1" applyAlignment="1">
      <alignment horizontal="center" vertical="center"/>
    </xf>
    <xf numFmtId="0" fontId="14" fillId="0" borderId="58" xfId="0" applyFont="1" applyBorder="1" applyAlignment="1">
      <alignment horizontal="center" vertical="center"/>
    </xf>
    <xf numFmtId="0" fontId="18" fillId="0" borderId="47"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8" fillId="0" borderId="30" xfId="0" applyFont="1" applyBorder="1" applyAlignment="1">
      <alignment vertical="center" wrapText="1"/>
    </xf>
    <xf numFmtId="0" fontId="8" fillId="0" borderId="33" xfId="0" applyFont="1" applyBorder="1" applyAlignment="1">
      <alignment vertical="center" wrapText="1"/>
    </xf>
    <xf numFmtId="0" fontId="8" fillId="0" borderId="31" xfId="0" applyFont="1" applyBorder="1" applyAlignment="1">
      <alignment vertical="center" wrapText="1"/>
    </xf>
    <xf numFmtId="0" fontId="14" fillId="0" borderId="26" xfId="0" applyFont="1" applyBorder="1" applyAlignment="1">
      <alignment horizontal="center" vertical="center" wrapText="1"/>
    </xf>
    <xf numFmtId="0" fontId="14" fillId="0" borderId="34" xfId="0" applyFont="1" applyBorder="1" applyAlignment="1">
      <alignment horizontal="center" vertical="center"/>
    </xf>
    <xf numFmtId="0" fontId="14" fillId="0" borderId="27" xfId="0" applyFont="1" applyBorder="1" applyAlignment="1">
      <alignment horizontal="center" vertical="center"/>
    </xf>
    <xf numFmtId="0" fontId="11" fillId="0" borderId="26"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7"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27" xfId="0" applyFont="1" applyBorder="1" applyAlignment="1">
      <alignment horizontal="center" vertical="center" wrapText="1"/>
    </xf>
    <xf numFmtId="0" fontId="8" fillId="0" borderId="55" xfId="0" applyFont="1" applyBorder="1" applyAlignment="1">
      <alignment horizontal="left" vertical="center" wrapText="1"/>
    </xf>
    <xf numFmtId="0" fontId="8" fillId="0" borderId="15" xfId="0" applyFont="1" applyBorder="1" applyAlignment="1">
      <alignment horizontal="left" vertical="center" wrapText="1"/>
    </xf>
    <xf numFmtId="0" fontId="8" fillId="0" borderId="56" xfId="0" applyFont="1" applyBorder="1" applyAlignment="1">
      <alignment horizontal="left" vertical="center" wrapText="1"/>
    </xf>
    <xf numFmtId="0" fontId="8" fillId="0" borderId="9"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50" xfId="0" applyFont="1" applyBorder="1" applyAlignment="1">
      <alignment horizontal="left" vertical="center" wrapText="1"/>
    </xf>
    <xf numFmtId="0" fontId="8" fillId="0" borderId="51" xfId="0" applyFont="1" applyBorder="1" applyAlignment="1">
      <alignment horizontal="left" vertical="center" wrapText="1"/>
    </xf>
    <xf numFmtId="0" fontId="8" fillId="0" borderId="59" xfId="0" applyFont="1" applyBorder="1" applyAlignment="1">
      <alignment horizontal="left" vertical="center" wrapText="1"/>
    </xf>
    <xf numFmtId="0" fontId="8" fillId="0" borderId="30" xfId="0" applyFont="1" applyBorder="1" applyAlignment="1">
      <alignment horizontal="left" vertical="center" wrapText="1"/>
    </xf>
    <xf numFmtId="0" fontId="8" fillId="0" borderId="33" xfId="0" applyFont="1" applyBorder="1" applyAlignment="1">
      <alignment horizontal="left" vertical="center" wrapText="1"/>
    </xf>
    <xf numFmtId="0" fontId="8" fillId="0" borderId="31" xfId="0" applyFont="1" applyBorder="1" applyAlignment="1">
      <alignment horizontal="left" vertical="center" wrapText="1"/>
    </xf>
    <xf numFmtId="0" fontId="8" fillId="0" borderId="53" xfId="0" applyFont="1" applyBorder="1" applyAlignment="1">
      <alignment horizontal="left" vertical="center" wrapText="1"/>
    </xf>
    <xf numFmtId="0" fontId="8" fillId="0" borderId="1" xfId="0" applyFont="1" applyBorder="1" applyAlignment="1">
      <alignment horizontal="left" vertical="center" wrapText="1"/>
    </xf>
    <xf numFmtId="0" fontId="8" fillId="0" borderId="54" xfId="0" applyFont="1" applyBorder="1" applyAlignment="1">
      <alignment horizontal="left" vertical="center" wrapText="1"/>
    </xf>
    <xf numFmtId="0" fontId="14" fillId="0" borderId="6" xfId="0" applyFont="1" applyBorder="1" applyAlignment="1">
      <alignment horizontal="center"/>
    </xf>
    <xf numFmtId="0" fontId="14" fillId="0" borderId="8" xfId="0" applyFont="1" applyBorder="1" applyAlignment="1">
      <alignment horizontal="center"/>
    </xf>
    <xf numFmtId="0" fontId="18" fillId="0" borderId="4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6" fillId="0" borderId="30" xfId="0" applyFont="1" applyBorder="1" applyAlignment="1">
      <alignment vertical="center" wrapText="1"/>
    </xf>
    <xf numFmtId="0" fontId="6" fillId="0" borderId="33" xfId="0" applyFont="1" applyBorder="1" applyAlignment="1">
      <alignment vertical="center" wrapText="1"/>
    </xf>
    <xf numFmtId="0" fontId="6" fillId="0" borderId="31" xfId="0" applyFont="1" applyBorder="1" applyAlignment="1">
      <alignment vertical="center" wrapText="1"/>
    </xf>
    <xf numFmtId="0" fontId="6" fillId="0" borderId="55" xfId="0" applyFont="1" applyBorder="1" applyAlignment="1">
      <alignment vertical="center" wrapText="1"/>
    </xf>
    <xf numFmtId="0" fontId="6" fillId="0" borderId="15" xfId="0" applyFont="1" applyBorder="1" applyAlignment="1">
      <alignment vertical="center" wrapText="1"/>
    </xf>
    <xf numFmtId="0" fontId="6" fillId="0" borderId="56" xfId="0" applyFont="1" applyBorder="1" applyAlignment="1">
      <alignment vertical="center" wrapText="1"/>
    </xf>
    <xf numFmtId="0" fontId="6" fillId="0" borderId="9" xfId="0" applyFont="1" applyBorder="1" applyAlignment="1">
      <alignment vertical="center" wrapText="1"/>
    </xf>
    <xf numFmtId="0" fontId="6" fillId="0" borderId="4" xfId="0" applyFont="1" applyBorder="1" applyAlignment="1">
      <alignment vertical="center" wrapText="1"/>
    </xf>
    <xf numFmtId="0" fontId="6" fillId="0" borderId="10" xfId="0" applyFont="1" applyBorder="1" applyAlignment="1">
      <alignment vertical="center" wrapText="1"/>
    </xf>
    <xf numFmtId="0" fontId="6" fillId="0" borderId="50" xfId="0" applyFont="1" applyBorder="1" applyAlignment="1">
      <alignment vertical="center" wrapText="1"/>
    </xf>
    <xf numFmtId="0" fontId="6" fillId="0" borderId="51" xfId="0" applyFont="1" applyBorder="1" applyAlignment="1">
      <alignment vertical="center" wrapText="1"/>
    </xf>
    <xf numFmtId="0" fontId="6" fillId="0" borderId="59" xfId="0" applyFont="1" applyBorder="1" applyAlignment="1">
      <alignment vertical="center" wrapText="1"/>
    </xf>
    <xf numFmtId="0" fontId="17" fillId="0" borderId="26" xfId="0" applyFont="1" applyBorder="1" applyAlignment="1">
      <alignment horizontal="left" vertical="center" wrapText="1"/>
    </xf>
    <xf numFmtId="0" fontId="17" fillId="0" borderId="34" xfId="0" applyFont="1" applyBorder="1" applyAlignment="1">
      <alignment horizontal="left" vertical="center" wrapText="1"/>
    </xf>
    <xf numFmtId="0" fontId="17" fillId="0" borderId="27"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56" xfId="0" applyFont="1" applyBorder="1" applyAlignment="1">
      <alignment horizontal="left" vertical="center" wrapText="1"/>
    </xf>
    <xf numFmtId="0" fontId="7" fillId="0" borderId="23" xfId="0" applyFont="1" applyBorder="1" applyAlignment="1">
      <alignment horizontal="left" vertical="center" wrapText="1"/>
    </xf>
    <xf numFmtId="0" fontId="7" fillId="0" borderId="51" xfId="0" applyFont="1" applyBorder="1" applyAlignment="1">
      <alignment horizontal="left" vertical="center" wrapText="1"/>
    </xf>
    <xf numFmtId="0" fontId="7" fillId="0" borderId="59" xfId="0" applyFont="1" applyBorder="1" applyAlignment="1">
      <alignment horizontal="left" vertical="center" wrapText="1"/>
    </xf>
    <xf numFmtId="0" fontId="8" fillId="0" borderId="0" xfId="0" applyFont="1" applyBorder="1" applyAlignment="1">
      <alignment horizontal="center" vertical="center"/>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0"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4" fillId="0" borderId="61" xfId="0" applyFont="1" applyBorder="1" applyAlignment="1">
      <alignment horizontal="center"/>
    </xf>
    <xf numFmtId="0" fontId="14" fillId="0" borderId="22" xfId="0" applyFont="1" applyBorder="1" applyAlignment="1">
      <alignment horizontal="center"/>
    </xf>
    <xf numFmtId="0" fontId="7" fillId="0" borderId="41" xfId="0" applyFont="1" applyBorder="1" applyAlignment="1">
      <alignment horizontal="left" vertical="center" wrapText="1"/>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7" fillId="0" borderId="22" xfId="0" applyFont="1" applyBorder="1" applyAlignment="1">
      <alignment horizontal="left" vertical="center" wrapText="1"/>
    </xf>
    <xf numFmtId="0" fontId="7" fillId="0" borderId="55" xfId="0" applyFont="1" applyBorder="1" applyAlignment="1">
      <alignment horizontal="left" vertical="center" wrapText="1"/>
    </xf>
    <xf numFmtId="0" fontId="7" fillId="0" borderId="50" xfId="0" applyFont="1" applyBorder="1" applyAlignment="1">
      <alignment horizontal="left" vertical="center" wrapText="1"/>
    </xf>
    <xf numFmtId="0" fontId="7" fillId="0" borderId="67" xfId="0" applyFont="1" applyBorder="1" applyAlignment="1">
      <alignment vertical="center" wrapText="1"/>
    </xf>
    <xf numFmtId="0" fontId="7" fillId="0" borderId="66" xfId="0" applyFont="1" applyBorder="1" applyAlignment="1">
      <alignment vertical="center" wrapText="1"/>
    </xf>
    <xf numFmtId="0" fontId="7" fillId="0" borderId="68" xfId="0" applyFont="1" applyBorder="1" applyAlignment="1">
      <alignment vertical="center" wrapText="1"/>
    </xf>
    <xf numFmtId="0" fontId="7" fillId="0" borderId="74" xfId="0" applyFont="1" applyBorder="1" applyAlignment="1">
      <alignment horizontal="left" vertical="center" wrapText="1"/>
    </xf>
    <xf numFmtId="0" fontId="7" fillId="0" borderId="66" xfId="0" applyFont="1" applyBorder="1" applyAlignment="1">
      <alignment horizontal="left" vertical="center" wrapText="1"/>
    </xf>
    <xf numFmtId="0" fontId="7" fillId="0" borderId="75" xfId="0" applyFont="1" applyBorder="1" applyAlignment="1">
      <alignment horizontal="left" vertical="center" wrapText="1"/>
    </xf>
    <xf numFmtId="0" fontId="7" fillId="0" borderId="69" xfId="0" applyFont="1" applyBorder="1" applyAlignment="1">
      <alignment vertical="center" wrapText="1"/>
    </xf>
    <xf numFmtId="0" fontId="7" fillId="0" borderId="64" xfId="0" applyFont="1" applyBorder="1" applyAlignment="1">
      <alignment vertical="center" wrapText="1"/>
    </xf>
    <xf numFmtId="0" fontId="7" fillId="0" borderId="70" xfId="0" applyFont="1" applyBorder="1" applyAlignment="1">
      <alignment vertical="center" wrapText="1"/>
    </xf>
    <xf numFmtId="0" fontId="7" fillId="0" borderId="76" xfId="0" applyFont="1" applyBorder="1" applyAlignment="1">
      <alignment horizontal="left" vertical="center" wrapText="1"/>
    </xf>
    <xf numFmtId="0" fontId="7" fillId="0" borderId="64" xfId="0" applyFont="1" applyBorder="1" applyAlignment="1">
      <alignment horizontal="left" vertical="center" wrapText="1"/>
    </xf>
    <xf numFmtId="0" fontId="7" fillId="0" borderId="77" xfId="0" applyFont="1" applyBorder="1" applyAlignment="1">
      <alignment horizontal="left" vertical="center" wrapText="1"/>
    </xf>
    <xf numFmtId="0" fontId="7" fillId="0" borderId="71" xfId="0" applyFont="1" applyBorder="1" applyAlignment="1">
      <alignment vertical="center" wrapText="1"/>
    </xf>
    <xf numFmtId="0" fontId="7" fillId="0" borderId="72" xfId="0" applyFont="1" applyBorder="1" applyAlignment="1">
      <alignment vertical="center" wrapText="1"/>
    </xf>
    <xf numFmtId="0" fontId="7" fillId="0" borderId="73" xfId="0" applyFont="1" applyBorder="1" applyAlignment="1">
      <alignment vertical="center" wrapText="1"/>
    </xf>
    <xf numFmtId="0" fontId="7" fillId="0" borderId="78" xfId="0" applyFont="1" applyBorder="1" applyAlignment="1">
      <alignment horizontal="left" vertical="center" wrapText="1"/>
    </xf>
    <xf numFmtId="0" fontId="7" fillId="0" borderId="65" xfId="0" applyFont="1" applyBorder="1" applyAlignment="1">
      <alignment horizontal="left" vertical="center" wrapText="1"/>
    </xf>
    <xf numFmtId="0" fontId="7" fillId="0" borderId="79"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xf>
    <xf numFmtId="0" fontId="8" fillId="0" borderId="4" xfId="0" applyFont="1" applyBorder="1" applyAlignment="1">
      <alignment horizontal="left" vertical="center"/>
    </xf>
    <xf numFmtId="0" fontId="8" fillId="0" borderId="10" xfId="0" applyFont="1" applyBorder="1" applyAlignment="1">
      <alignment horizontal="left" vertical="center"/>
    </xf>
    <xf numFmtId="0" fontId="18" fillId="0" borderId="0" xfId="0" applyFont="1" applyAlignment="1">
      <alignment horizontal="center" vertical="center" wrapText="1"/>
    </xf>
    <xf numFmtId="0" fontId="14" fillId="0" borderId="60" xfId="0" applyFont="1" applyBorder="1" applyAlignment="1">
      <alignment horizontal="center"/>
    </xf>
    <xf numFmtId="0" fontId="9" fillId="0" borderId="55" xfId="0" applyFont="1" applyBorder="1" applyAlignment="1">
      <alignment horizontal="left" vertical="center" wrapText="1"/>
    </xf>
    <xf numFmtId="0" fontId="9" fillId="0" borderId="15" xfId="0" applyFont="1" applyBorder="1" applyAlignment="1">
      <alignment horizontal="left" vertical="center" wrapText="1"/>
    </xf>
    <xf numFmtId="0" fontId="9" fillId="0" borderId="56" xfId="0" applyFont="1" applyBorder="1" applyAlignment="1">
      <alignment horizontal="left" vertical="center" wrapText="1"/>
    </xf>
    <xf numFmtId="0" fontId="9" fillId="0" borderId="41" xfId="0" applyFont="1" applyBorder="1" applyAlignment="1">
      <alignment horizontal="left"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9" fillId="0" borderId="50" xfId="0" applyFont="1" applyBorder="1" applyAlignment="1">
      <alignment horizontal="left" vertical="center" wrapText="1"/>
    </xf>
    <xf numFmtId="0" fontId="9" fillId="0" borderId="51" xfId="0" applyFont="1" applyBorder="1" applyAlignment="1">
      <alignment horizontal="left" vertical="center" wrapText="1"/>
    </xf>
    <xf numFmtId="0" fontId="9" fillId="0" borderId="59" xfId="0" applyFont="1" applyBorder="1" applyAlignment="1">
      <alignment horizontal="left" vertical="center" wrapText="1"/>
    </xf>
    <xf numFmtId="0" fontId="8" fillId="0" borderId="0" xfId="0" applyFont="1" applyAlignment="1">
      <alignment horizontal="center" vertical="center"/>
    </xf>
    <xf numFmtId="0" fontId="29" fillId="0" borderId="0" xfId="0" applyFont="1" applyAlignment="1">
      <alignment horizontal="center" vertical="center" wrapText="1"/>
    </xf>
    <xf numFmtId="0" fontId="18" fillId="0" borderId="58" xfId="0" applyFont="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xf>
    <xf numFmtId="0" fontId="29" fillId="0" borderId="0" xfId="0" applyFont="1" applyAlignment="1">
      <alignment horizontal="left" vertical="center" wrapText="1"/>
    </xf>
    <xf numFmtId="0" fontId="33" fillId="0" borderId="0" xfId="0" applyFont="1" applyAlignment="1">
      <alignment horizontal="left" vertical="center" wrapText="1"/>
    </xf>
    <xf numFmtId="0" fontId="23" fillId="0" borderId="0" xfId="0" applyFont="1" applyAlignment="1">
      <alignment horizontal="center" vertical="center"/>
    </xf>
    <xf numFmtId="0" fontId="22" fillId="5" borderId="81" xfId="0" applyFont="1" applyFill="1" applyBorder="1" applyAlignment="1">
      <alignment horizontal="center" vertical="center" wrapText="1"/>
    </xf>
    <xf numFmtId="0" fontId="22" fillId="5" borderId="4" xfId="0" applyFont="1" applyFill="1" applyBorder="1" applyAlignment="1">
      <alignment horizontal="center" vertical="center" wrapText="1"/>
    </xf>
  </cellXfs>
  <cellStyles count="9">
    <cellStyle name="Moneda" xfId="5" builtinId="4"/>
    <cellStyle name="Moneda 2" xfId="8" xr:uid="{FB121C21-41C9-45ED-920B-F0D2C0691CAC}"/>
    <cellStyle name="Normal" xfId="0" builtinId="0"/>
    <cellStyle name="Normal 2" xfId="1" xr:uid="{00000000-0005-0000-0000-000001000000}"/>
    <cellStyle name="Normal 3" xfId="2" xr:uid="{00000000-0005-0000-0000-000002000000}"/>
    <cellStyle name="Normal 3 2" xfId="6" xr:uid="{FE4A26E3-0079-465F-BFC2-4B465381BEE5}"/>
    <cellStyle name="Normal 4" xfId="3" xr:uid="{00000000-0005-0000-0000-000003000000}"/>
    <cellStyle name="Normal 4 2" xfId="7" xr:uid="{B75F9B12-0342-41EF-8172-82EDDD9148B4}"/>
    <cellStyle name="Porcentaje" xfId="4" builtinId="5"/>
  </cellStyles>
  <dxfs count="80">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4E21FA5A-3830-4129-B671-3D63BF1D19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402789</xdr:colOff>
      <xdr:row>0</xdr:row>
      <xdr:rowOff>56029</xdr:rowOff>
    </xdr:from>
    <xdr:to>
      <xdr:col>40</xdr:col>
      <xdr:colOff>1111486</xdr:colOff>
      <xdr:row>3</xdr:row>
      <xdr:rowOff>132304</xdr:rowOff>
    </xdr:to>
    <xdr:pic>
      <xdr:nvPicPr>
        <xdr:cNvPr id="3" name="2 Imagen" descr="C:\Users\john.garcia\Desktop\2020-01-08.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13872" y="56029"/>
          <a:ext cx="708697" cy="616025"/>
        </a:xfrm>
        <a:prstGeom prst="rect">
          <a:avLst/>
        </a:prstGeom>
        <a:noFill/>
        <a:ln>
          <a:noFill/>
        </a:ln>
      </xdr:spPr>
    </xdr:pic>
    <xdr:clientData/>
  </xdr:twoCellAnchor>
  <xdr:twoCellAnchor editAs="oneCell">
    <xdr:from>
      <xdr:col>21</xdr:col>
      <xdr:colOff>78442</xdr:colOff>
      <xdr:row>0</xdr:row>
      <xdr:rowOff>56030</xdr:rowOff>
    </xdr:from>
    <xdr:to>
      <xdr:col>21</xdr:col>
      <xdr:colOff>787139</xdr:colOff>
      <xdr:row>3</xdr:row>
      <xdr:rowOff>132305</xdr:rowOff>
    </xdr:to>
    <xdr:pic>
      <xdr:nvPicPr>
        <xdr:cNvPr id="4" name="3 Imagen" descr="C:\Users\john.garcia\Desktop\2020-01-08.png">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26971" y="56030"/>
          <a:ext cx="708697" cy="614157"/>
        </a:xfrm>
        <a:prstGeom prst="rect">
          <a:avLst/>
        </a:prstGeom>
        <a:noFill/>
        <a:ln>
          <a:noFill/>
        </a:ln>
      </xdr:spPr>
    </xdr:pic>
    <xdr:clientData/>
  </xdr:twoCellAnchor>
  <xdr:twoCellAnchor editAs="oneCell">
    <xdr:from>
      <xdr:col>0</xdr:col>
      <xdr:colOff>108324</xdr:colOff>
      <xdr:row>0</xdr:row>
      <xdr:rowOff>33617</xdr:rowOff>
    </xdr:from>
    <xdr:to>
      <xdr:col>0</xdr:col>
      <xdr:colOff>1195295</xdr:colOff>
      <xdr:row>3</xdr:row>
      <xdr:rowOff>167379</xdr:rowOff>
    </xdr:to>
    <xdr:pic>
      <xdr:nvPicPr>
        <xdr:cNvPr id="8" name="5 Imagen" descr="C:\Users\john.garcia\Desktop\LOGO CAPITAL LETRA NEGRA.png">
          <a:extLst>
            <a:ext uri="{FF2B5EF4-FFF2-40B4-BE49-F238E27FC236}">
              <a16:creationId xmlns:a16="http://schemas.microsoft.com/office/drawing/2014/main" id="{3A405BDE-392C-4764-8BBD-3EA7E95E5C0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324" y="33617"/>
          <a:ext cx="1086971" cy="673512"/>
        </a:xfrm>
        <a:prstGeom prst="rect">
          <a:avLst/>
        </a:prstGeom>
        <a:noFill/>
        <a:ln>
          <a:noFill/>
        </a:ln>
      </xdr:spPr>
    </xdr:pic>
    <xdr:clientData/>
  </xdr:twoCellAnchor>
  <xdr:twoCellAnchor editAs="oneCell">
    <xdr:from>
      <xdr:col>22</xdr:col>
      <xdr:colOff>336176</xdr:colOff>
      <xdr:row>0</xdr:row>
      <xdr:rowOff>44823</xdr:rowOff>
    </xdr:from>
    <xdr:to>
      <xdr:col>24</xdr:col>
      <xdr:colOff>79685</xdr:colOff>
      <xdr:row>3</xdr:row>
      <xdr:rowOff>178585</xdr:rowOff>
    </xdr:to>
    <xdr:pic>
      <xdr:nvPicPr>
        <xdr:cNvPr id="9" name="5 Imagen" descr="C:\Users\john.garcia\Desktop\LOGO CAPITAL LETRA NEGRA.png">
          <a:extLst>
            <a:ext uri="{FF2B5EF4-FFF2-40B4-BE49-F238E27FC236}">
              <a16:creationId xmlns:a16="http://schemas.microsoft.com/office/drawing/2014/main" id="{AB9E4E9B-D79A-4C43-B765-3EB773C5B47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449176" y="44823"/>
          <a:ext cx="1098177" cy="67351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296637</xdr:colOff>
      <xdr:row>1</xdr:row>
      <xdr:rowOff>50934</xdr:rowOff>
    </xdr:from>
    <xdr:to>
      <xdr:col>16</xdr:col>
      <xdr:colOff>1005334</xdr:colOff>
      <xdr:row>1</xdr:row>
      <xdr:rowOff>665091</xdr:rowOff>
    </xdr:to>
    <xdr:pic>
      <xdr:nvPicPr>
        <xdr:cNvPr id="4" name="3 Imagen" descr="C:\Users\john.garcia\Desktop\2020-01-08.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77606" y="253340"/>
          <a:ext cx="708697" cy="614157"/>
        </a:xfrm>
        <a:prstGeom prst="rect">
          <a:avLst/>
        </a:prstGeom>
        <a:noFill/>
        <a:ln>
          <a:noFill/>
        </a:ln>
      </xdr:spPr>
    </xdr:pic>
    <xdr:clientData/>
  </xdr:twoCellAnchor>
  <xdr:twoCellAnchor editAs="oneCell">
    <xdr:from>
      <xdr:col>1</xdr:col>
      <xdr:colOff>1434354</xdr:colOff>
      <xdr:row>1</xdr:row>
      <xdr:rowOff>33618</xdr:rowOff>
    </xdr:from>
    <xdr:to>
      <xdr:col>1</xdr:col>
      <xdr:colOff>2521325</xdr:colOff>
      <xdr:row>2</xdr:row>
      <xdr:rowOff>3876</xdr:rowOff>
    </xdr:to>
    <xdr:pic>
      <xdr:nvPicPr>
        <xdr:cNvPr id="6" name="5 Imagen" descr="C:\Users\john.garcia\Desktop\LOGO CAPITAL LETRA NEGRA.png">
          <a:extLst>
            <a:ext uri="{FF2B5EF4-FFF2-40B4-BE49-F238E27FC236}">
              <a16:creationId xmlns:a16="http://schemas.microsoft.com/office/drawing/2014/main" id="{140CFCF8-B233-419C-B591-C0395710059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71383" y="235324"/>
          <a:ext cx="1086971" cy="67164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347383</xdr:colOff>
      <xdr:row>1</xdr:row>
      <xdr:rowOff>22412</xdr:rowOff>
    </xdr:from>
    <xdr:to>
      <xdr:col>11</xdr:col>
      <xdr:colOff>1056080</xdr:colOff>
      <xdr:row>1</xdr:row>
      <xdr:rowOff>636569</xdr:rowOff>
    </xdr:to>
    <xdr:pic>
      <xdr:nvPicPr>
        <xdr:cNvPr id="3" name="2 Imagen" descr="C:\Users\john.garcia\Desktop\2020-01-08.png">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39030" y="156883"/>
          <a:ext cx="708697" cy="614157"/>
        </a:xfrm>
        <a:prstGeom prst="rect">
          <a:avLst/>
        </a:prstGeom>
        <a:noFill/>
        <a:ln>
          <a:noFill/>
        </a:ln>
      </xdr:spPr>
    </xdr:pic>
    <xdr:clientData/>
  </xdr:twoCellAnchor>
  <xdr:twoCellAnchor editAs="oneCell">
    <xdr:from>
      <xdr:col>0</xdr:col>
      <xdr:colOff>123265</xdr:colOff>
      <xdr:row>1</xdr:row>
      <xdr:rowOff>56028</xdr:rowOff>
    </xdr:from>
    <xdr:to>
      <xdr:col>1</xdr:col>
      <xdr:colOff>44824</xdr:colOff>
      <xdr:row>1</xdr:row>
      <xdr:rowOff>649231</xdr:rowOff>
    </xdr:to>
    <xdr:pic>
      <xdr:nvPicPr>
        <xdr:cNvPr id="5" name="5 Imagen" descr="C:\Users\john.garcia\Desktop\LOGO CAPITAL LETRA NEGRA.png">
          <a:extLst>
            <a:ext uri="{FF2B5EF4-FFF2-40B4-BE49-F238E27FC236}">
              <a16:creationId xmlns:a16="http://schemas.microsoft.com/office/drawing/2014/main" id="{E5E7C1CC-7FEB-4947-8AA9-4C86963C012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265" y="190499"/>
          <a:ext cx="986118" cy="59320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esktop/EPLE-FT-026%20MATRIZ%20RIESGOS%20DE%20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3"/>
  <sheetViews>
    <sheetView zoomScale="85" zoomScaleNormal="85" workbookViewId="0">
      <selection activeCell="E11" sqref="E11"/>
    </sheetView>
  </sheetViews>
  <sheetFormatPr baseColWidth="10" defaultColWidth="9.85546875" defaultRowHeight="13.5" customHeight="1" x14ac:dyDescent="0.2"/>
  <cols>
    <col min="1" max="1" width="4.28515625" style="1" customWidth="1"/>
    <col min="2" max="2" width="19.140625" style="1" customWidth="1"/>
    <col min="3" max="7" width="18.28515625" style="1" customWidth="1"/>
    <col min="8" max="16384" width="9.85546875" style="1"/>
  </cols>
  <sheetData>
    <row r="2" spans="1:8" ht="37.5" customHeight="1" x14ac:dyDescent="0.2">
      <c r="A2" s="274" t="s">
        <v>198</v>
      </c>
      <c r="B2" s="274"/>
      <c r="C2" s="274"/>
      <c r="D2" s="274"/>
      <c r="E2" s="274"/>
      <c r="F2" s="274"/>
      <c r="G2" s="274"/>
    </row>
    <row r="3" spans="1:8" ht="8.25" customHeight="1" x14ac:dyDescent="0.2"/>
    <row r="4" spans="1:8" ht="13.5" customHeight="1" x14ac:dyDescent="0.2">
      <c r="E4" s="282" t="s">
        <v>70</v>
      </c>
      <c r="F4" s="282"/>
      <c r="G4" s="282"/>
    </row>
    <row r="5" spans="1:8" ht="6" customHeight="1" x14ac:dyDescent="0.2">
      <c r="D5" s="2"/>
      <c r="E5" s="3"/>
      <c r="F5" s="3"/>
      <c r="G5" s="3"/>
      <c r="H5" s="4"/>
    </row>
    <row r="6" spans="1:8" ht="6" customHeight="1" thickBot="1" x14ac:dyDescent="0.25">
      <c r="E6" s="3"/>
      <c r="F6" s="3"/>
      <c r="G6" s="3"/>
    </row>
    <row r="7" spans="1:8" ht="20.25" customHeight="1" x14ac:dyDescent="0.2">
      <c r="A7" s="283" t="s">
        <v>3</v>
      </c>
      <c r="B7" s="5" t="s">
        <v>4</v>
      </c>
      <c r="C7" s="6">
        <v>5</v>
      </c>
      <c r="D7" s="7">
        <v>10</v>
      </c>
      <c r="E7" s="8">
        <v>15</v>
      </c>
      <c r="F7" s="9">
        <v>20</v>
      </c>
      <c r="G7" s="10">
        <v>25</v>
      </c>
    </row>
    <row r="8" spans="1:8" ht="20.25" customHeight="1" x14ac:dyDescent="0.2">
      <c r="A8" s="283"/>
      <c r="B8" s="5" t="s">
        <v>5</v>
      </c>
      <c r="C8" s="6">
        <v>4</v>
      </c>
      <c r="D8" s="7">
        <v>8</v>
      </c>
      <c r="E8" s="11">
        <v>12</v>
      </c>
      <c r="F8" s="12">
        <v>16</v>
      </c>
      <c r="G8" s="13">
        <v>20</v>
      </c>
    </row>
    <row r="9" spans="1:8" ht="20.25" customHeight="1" x14ac:dyDescent="0.2">
      <c r="A9" s="283"/>
      <c r="B9" s="5" t="s">
        <v>6</v>
      </c>
      <c r="C9" s="6">
        <v>3</v>
      </c>
      <c r="D9" s="14">
        <v>6</v>
      </c>
      <c r="E9" s="11">
        <v>9</v>
      </c>
      <c r="F9" s="15">
        <v>12</v>
      </c>
      <c r="G9" s="13">
        <v>15</v>
      </c>
    </row>
    <row r="10" spans="1:8" ht="20.25" customHeight="1" x14ac:dyDescent="0.2">
      <c r="A10" s="283"/>
      <c r="B10" s="5" t="s">
        <v>7</v>
      </c>
      <c r="C10" s="16">
        <v>2</v>
      </c>
      <c r="D10" s="14">
        <v>4</v>
      </c>
      <c r="E10" s="17">
        <v>6</v>
      </c>
      <c r="F10" s="15">
        <v>8</v>
      </c>
      <c r="G10" s="18">
        <v>10</v>
      </c>
    </row>
    <row r="11" spans="1:8" ht="20.25" customHeight="1" thickBot="1" x14ac:dyDescent="0.25">
      <c r="A11" s="283"/>
      <c r="B11" s="5" t="s">
        <v>8</v>
      </c>
      <c r="C11" s="16">
        <v>1</v>
      </c>
      <c r="D11" s="19">
        <v>2</v>
      </c>
      <c r="E11" s="20">
        <v>3</v>
      </c>
      <c r="F11" s="21">
        <v>4</v>
      </c>
      <c r="G11" s="22">
        <v>5</v>
      </c>
    </row>
    <row r="12" spans="1:8" ht="18" customHeight="1" x14ac:dyDescent="0.2">
      <c r="B12" s="284"/>
      <c r="C12" s="5" t="s">
        <v>9</v>
      </c>
      <c r="D12" s="5" t="s">
        <v>10</v>
      </c>
      <c r="E12" s="23" t="s">
        <v>11</v>
      </c>
      <c r="F12" s="23" t="s">
        <v>12</v>
      </c>
      <c r="G12" s="23" t="s">
        <v>13</v>
      </c>
    </row>
    <row r="13" spans="1:8" ht="22.5" customHeight="1" x14ac:dyDescent="0.2">
      <c r="B13" s="284"/>
      <c r="C13" s="285" t="s">
        <v>14</v>
      </c>
      <c r="D13" s="286"/>
      <c r="E13" s="286"/>
      <c r="F13" s="286"/>
      <c r="G13" s="287"/>
    </row>
    <row r="14" spans="1:8" ht="13.5" customHeight="1" x14ac:dyDescent="0.2">
      <c r="A14" s="3"/>
      <c r="B14" s="24"/>
      <c r="C14" s="25"/>
      <c r="D14" s="25"/>
      <c r="E14" s="25"/>
      <c r="F14" s="3"/>
    </row>
    <row r="15" spans="1:8" ht="13.5" customHeight="1" thickBot="1" x14ac:dyDescent="0.25">
      <c r="A15" s="3"/>
      <c r="B15" s="24"/>
      <c r="C15" s="25"/>
      <c r="D15" s="25"/>
      <c r="E15" s="25"/>
      <c r="F15" s="3"/>
    </row>
    <row r="16" spans="1:8" ht="13.5" customHeight="1" thickBot="1" x14ac:dyDescent="0.25">
      <c r="A16" s="3"/>
      <c r="B16" s="279" t="s">
        <v>65</v>
      </c>
      <c r="C16" s="280"/>
      <c r="D16" s="280"/>
      <c r="E16" s="280"/>
      <c r="F16" s="280"/>
      <c r="G16" s="281"/>
    </row>
    <row r="17" spans="1:7" ht="13.5" customHeight="1" x14ac:dyDescent="0.2">
      <c r="A17" s="3"/>
      <c r="B17" s="31" t="s">
        <v>58</v>
      </c>
      <c r="C17" s="32" t="s">
        <v>62</v>
      </c>
      <c r="D17" s="288" t="s">
        <v>66</v>
      </c>
      <c r="E17" s="288"/>
      <c r="F17" s="288"/>
      <c r="G17" s="289"/>
    </row>
    <row r="18" spans="1:7" ht="13.5" customHeight="1" x14ac:dyDescent="0.2">
      <c r="A18" s="3"/>
      <c r="B18" s="33" t="s">
        <v>59</v>
      </c>
      <c r="C18" s="29" t="s">
        <v>36</v>
      </c>
      <c r="D18" s="275" t="s">
        <v>67</v>
      </c>
      <c r="E18" s="275"/>
      <c r="F18" s="275"/>
      <c r="G18" s="276"/>
    </row>
    <row r="19" spans="1:7" ht="13.5" customHeight="1" x14ac:dyDescent="0.2">
      <c r="A19" s="3"/>
      <c r="B19" s="34" t="s">
        <v>60</v>
      </c>
      <c r="C19" s="29" t="s">
        <v>63</v>
      </c>
      <c r="D19" s="275" t="s">
        <v>68</v>
      </c>
      <c r="E19" s="275"/>
      <c r="F19" s="275"/>
      <c r="G19" s="276"/>
    </row>
    <row r="20" spans="1:7" ht="13.5" customHeight="1" thickBot="1" x14ac:dyDescent="0.25">
      <c r="A20" s="3"/>
      <c r="B20" s="35" t="s">
        <v>61</v>
      </c>
      <c r="C20" s="30" t="s">
        <v>64</v>
      </c>
      <c r="D20" s="277" t="s">
        <v>69</v>
      </c>
      <c r="E20" s="277"/>
      <c r="F20" s="277"/>
      <c r="G20" s="278"/>
    </row>
    <row r="21" spans="1:7" ht="13.5" customHeight="1" x14ac:dyDescent="0.2">
      <c r="A21" s="3"/>
      <c r="B21" s="26"/>
      <c r="C21" s="27"/>
      <c r="D21" s="27"/>
      <c r="E21" s="25"/>
      <c r="F21" s="3"/>
    </row>
    <row r="22" spans="1:7" ht="13.5" customHeight="1" x14ac:dyDescent="0.2">
      <c r="A22" s="3"/>
      <c r="B22" s="26"/>
      <c r="C22" s="25"/>
      <c r="D22" s="25"/>
      <c r="E22" s="25"/>
      <c r="F22" s="3"/>
    </row>
    <row r="23" spans="1:7" ht="13.5" customHeight="1" x14ac:dyDescent="0.2">
      <c r="A23" s="3"/>
      <c r="B23" s="3"/>
      <c r="C23" s="3"/>
      <c r="D23" s="3"/>
      <c r="E23" s="3"/>
      <c r="F23" s="3"/>
    </row>
  </sheetData>
  <mergeCells count="10">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15"/>
  <sheetViews>
    <sheetView workbookViewId="0">
      <selection activeCell="D4" sqref="D4"/>
    </sheetView>
  </sheetViews>
  <sheetFormatPr baseColWidth="10" defaultRowHeight="15" x14ac:dyDescent="0.25"/>
  <cols>
    <col min="1" max="1" width="31.7109375" bestFit="1" customWidth="1"/>
    <col min="2" max="2" width="51.42578125" bestFit="1" customWidth="1"/>
    <col min="3" max="3" width="15.5703125" customWidth="1"/>
    <col min="4" max="4" width="22.7109375" customWidth="1"/>
    <col min="5" max="5" width="12.140625" bestFit="1" customWidth="1"/>
    <col min="6" max="6" width="13.5703125" customWidth="1"/>
    <col min="7" max="7" width="6.28515625" bestFit="1" customWidth="1"/>
    <col min="8" max="8" width="23.7109375" bestFit="1" customWidth="1"/>
    <col min="9" max="9" width="12" customWidth="1"/>
    <col min="12" max="12" width="18.140625" customWidth="1"/>
    <col min="13" max="13" width="13.85546875" customWidth="1"/>
    <col min="14" max="14" width="41.42578125" bestFit="1" customWidth="1"/>
    <col min="16" max="16" width="12" customWidth="1"/>
    <col min="17" max="17" width="13.28515625" bestFit="1" customWidth="1"/>
    <col min="18" max="18" width="14.7109375" bestFit="1" customWidth="1"/>
  </cols>
  <sheetData>
    <row r="2" spans="1:18" s="36" customFormat="1" x14ac:dyDescent="0.25">
      <c r="A2" s="36" t="s">
        <v>15</v>
      </c>
      <c r="B2" s="36" t="s">
        <v>16</v>
      </c>
      <c r="C2" s="36" t="s">
        <v>56</v>
      </c>
      <c r="D2" s="36" t="s">
        <v>76</v>
      </c>
      <c r="E2" s="36" t="s">
        <v>17</v>
      </c>
      <c r="F2" s="36" t="s">
        <v>14</v>
      </c>
      <c r="G2" s="36" t="s">
        <v>18</v>
      </c>
      <c r="H2" s="36" t="s">
        <v>57</v>
      </c>
      <c r="I2" s="36" t="s">
        <v>98</v>
      </c>
      <c r="J2" s="36" t="s">
        <v>99</v>
      </c>
      <c r="K2" s="36" t="s">
        <v>100</v>
      </c>
      <c r="L2" s="36" t="s">
        <v>101</v>
      </c>
      <c r="M2" s="36" t="s">
        <v>102</v>
      </c>
      <c r="N2" s="36" t="s">
        <v>103</v>
      </c>
      <c r="O2" s="36" t="s">
        <v>104</v>
      </c>
      <c r="P2" s="36" t="s">
        <v>154</v>
      </c>
      <c r="Q2" s="36" t="s">
        <v>153</v>
      </c>
      <c r="R2" s="36" t="s">
        <v>175</v>
      </c>
    </row>
    <row r="4" spans="1:18" x14ac:dyDescent="0.25">
      <c r="A4" t="s">
        <v>19</v>
      </c>
      <c r="B4" t="s">
        <v>20</v>
      </c>
      <c r="C4" t="s">
        <v>21</v>
      </c>
      <c r="D4" t="s">
        <v>19</v>
      </c>
      <c r="E4" t="s">
        <v>22</v>
      </c>
      <c r="F4" t="s">
        <v>81</v>
      </c>
      <c r="G4" t="s">
        <v>23</v>
      </c>
      <c r="H4" t="s">
        <v>24</v>
      </c>
      <c r="I4" t="s">
        <v>105</v>
      </c>
      <c r="J4" t="s">
        <v>107</v>
      </c>
      <c r="K4" t="s">
        <v>109</v>
      </c>
      <c r="L4" t="s">
        <v>111</v>
      </c>
      <c r="M4" t="s">
        <v>113</v>
      </c>
      <c r="N4" t="s">
        <v>115</v>
      </c>
      <c r="O4" t="s">
        <v>117</v>
      </c>
      <c r="P4" t="s">
        <v>155</v>
      </c>
      <c r="Q4" t="s">
        <v>163</v>
      </c>
      <c r="R4" t="s">
        <v>163</v>
      </c>
    </row>
    <row r="5" spans="1:18" x14ac:dyDescent="0.25">
      <c r="A5" t="s">
        <v>25</v>
      </c>
      <c r="B5" t="s">
        <v>26</v>
      </c>
      <c r="C5" t="s">
        <v>27</v>
      </c>
      <c r="D5" t="s">
        <v>34</v>
      </c>
      <c r="E5" t="s">
        <v>29</v>
      </c>
      <c r="F5" t="s">
        <v>82</v>
      </c>
      <c r="G5" t="s">
        <v>30</v>
      </c>
      <c r="H5" t="s">
        <v>31</v>
      </c>
      <c r="I5" t="s">
        <v>106</v>
      </c>
      <c r="J5" t="s">
        <v>108</v>
      </c>
      <c r="K5" t="s">
        <v>110</v>
      </c>
      <c r="L5" t="s">
        <v>112</v>
      </c>
      <c r="M5" t="s">
        <v>114</v>
      </c>
      <c r="N5" t="s">
        <v>116</v>
      </c>
      <c r="O5" t="s">
        <v>118</v>
      </c>
      <c r="P5" t="s">
        <v>36</v>
      </c>
      <c r="Q5" t="s">
        <v>164</v>
      </c>
      <c r="R5" t="s">
        <v>165</v>
      </c>
    </row>
    <row r="6" spans="1:18" x14ac:dyDescent="0.25">
      <c r="A6" t="s">
        <v>32</v>
      </c>
      <c r="B6" t="s">
        <v>33</v>
      </c>
      <c r="C6" t="s">
        <v>190</v>
      </c>
      <c r="D6" t="s">
        <v>28</v>
      </c>
      <c r="E6" t="s">
        <v>35</v>
      </c>
      <c r="F6" t="s">
        <v>36</v>
      </c>
      <c r="H6" t="s">
        <v>37</v>
      </c>
      <c r="O6" t="s">
        <v>119</v>
      </c>
      <c r="P6" t="s">
        <v>156</v>
      </c>
      <c r="R6" t="s">
        <v>164</v>
      </c>
    </row>
    <row r="7" spans="1:18" x14ac:dyDescent="0.25">
      <c r="A7" t="s">
        <v>38</v>
      </c>
      <c r="B7" t="s">
        <v>39</v>
      </c>
      <c r="D7" t="s">
        <v>44</v>
      </c>
      <c r="E7" t="s">
        <v>40</v>
      </c>
      <c r="F7" t="s">
        <v>41</v>
      </c>
      <c r="H7" t="s">
        <v>42</v>
      </c>
    </row>
    <row r="8" spans="1:18" x14ac:dyDescent="0.25">
      <c r="B8" t="s">
        <v>43</v>
      </c>
      <c r="D8" t="s">
        <v>72</v>
      </c>
      <c r="E8" t="s">
        <v>45</v>
      </c>
      <c r="F8" t="s">
        <v>46</v>
      </c>
    </row>
    <row r="9" spans="1:18" x14ac:dyDescent="0.25">
      <c r="B9" t="s">
        <v>47</v>
      </c>
      <c r="D9" t="s">
        <v>27</v>
      </c>
    </row>
    <row r="10" spans="1:18" x14ac:dyDescent="0.25">
      <c r="B10" t="s">
        <v>48</v>
      </c>
      <c r="D10" t="s">
        <v>73</v>
      </c>
    </row>
    <row r="11" spans="1:18" x14ac:dyDescent="0.25">
      <c r="B11" t="s">
        <v>49</v>
      </c>
      <c r="D11" t="s">
        <v>74</v>
      </c>
    </row>
    <row r="12" spans="1:18" x14ac:dyDescent="0.25">
      <c r="B12" t="s">
        <v>50</v>
      </c>
      <c r="D12" t="s">
        <v>75</v>
      </c>
    </row>
    <row r="13" spans="1:18" x14ac:dyDescent="0.25">
      <c r="B13" t="s">
        <v>51</v>
      </c>
    </row>
    <row r="14" spans="1:18" x14ac:dyDescent="0.25">
      <c r="B14" t="s">
        <v>52</v>
      </c>
    </row>
    <row r="15" spans="1:18" x14ac:dyDescent="0.25">
      <c r="B15" t="s">
        <v>53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35"/>
  <sheetViews>
    <sheetView tabSelected="1" zoomScale="90" zoomScaleNormal="90" zoomScaleSheetLayoutView="85" workbookViewId="0">
      <selection activeCell="A10" sqref="A10:J10"/>
    </sheetView>
  </sheetViews>
  <sheetFormatPr baseColWidth="10" defaultRowHeight="14.25" x14ac:dyDescent="0.2"/>
  <cols>
    <col min="1" max="1" width="22" style="60" customWidth="1"/>
    <col min="2" max="2" width="18.28515625" style="60" customWidth="1"/>
    <col min="3" max="3" width="35.7109375" style="60" customWidth="1"/>
    <col min="4" max="4" width="11.42578125" style="60"/>
    <col min="5" max="5" width="14.28515625" style="60" customWidth="1"/>
    <col min="6" max="6" width="25" style="60" customWidth="1"/>
    <col min="7" max="7" width="29.42578125" style="60" customWidth="1"/>
    <col min="8" max="8" width="14.140625" style="60" customWidth="1"/>
    <col min="9" max="9" width="33" style="60" customWidth="1"/>
    <col min="10" max="10" width="25.85546875" style="60" customWidth="1"/>
    <col min="11" max="11" width="15" style="60" customWidth="1"/>
    <col min="12" max="12" width="4.28515625" style="60" customWidth="1"/>
    <col min="13" max="13" width="15" style="60" customWidth="1"/>
    <col min="14" max="14" width="4.28515625" style="60" customWidth="1"/>
    <col min="15" max="16" width="17" style="60" customWidth="1"/>
    <col min="17" max="17" width="35.85546875" style="60" customWidth="1"/>
    <col min="18" max="19" width="17.28515625" style="60" customWidth="1"/>
    <col min="20" max="20" width="16" style="60" customWidth="1"/>
    <col min="21" max="21" width="4.28515625" style="135" customWidth="1"/>
    <col min="22" max="22" width="13.140625" style="60" customWidth="1"/>
    <col min="23" max="23" width="13.28515625" style="60" customWidth="1"/>
    <col min="24" max="24" width="7" style="60" customWidth="1"/>
    <col min="25" max="25" width="10" style="60" customWidth="1"/>
    <col min="26" max="26" width="13.85546875" style="60" customWidth="1"/>
    <col min="27" max="27" width="8.42578125" style="60" customWidth="1"/>
    <col min="28" max="28" width="13.28515625" style="60" customWidth="1"/>
    <col min="29" max="29" width="8.42578125" style="60" customWidth="1"/>
    <col min="30" max="30" width="5.5703125" style="60" customWidth="1"/>
    <col min="31" max="31" width="15.140625" style="60" customWidth="1"/>
    <col min="32" max="32" width="5.5703125" style="60" customWidth="1"/>
    <col min="33" max="33" width="13.140625" style="60" customWidth="1"/>
    <col min="34" max="34" width="15.85546875" style="60" customWidth="1"/>
    <col min="35" max="36" width="12.28515625" style="60" customWidth="1"/>
    <col min="37" max="37" width="37.28515625" style="60" customWidth="1"/>
    <col min="38" max="38" width="28.42578125" style="60" customWidth="1"/>
    <col min="39" max="39" width="17.7109375" style="60" customWidth="1"/>
    <col min="40" max="40" width="16.5703125" style="60" customWidth="1"/>
    <col min="41" max="41" width="22.42578125" style="60" customWidth="1"/>
    <col min="42" max="16384" width="11.42578125" style="60"/>
  </cols>
  <sheetData>
    <row r="1" spans="1:41" ht="14.25" customHeight="1" x14ac:dyDescent="0.2">
      <c r="A1" s="356"/>
      <c r="B1" s="311" t="s">
        <v>195</v>
      </c>
      <c r="C1" s="312"/>
      <c r="D1" s="312"/>
      <c r="E1" s="312"/>
      <c r="F1" s="312"/>
      <c r="G1" s="312"/>
      <c r="H1" s="312"/>
      <c r="I1" s="312"/>
      <c r="J1" s="312"/>
      <c r="K1" s="312"/>
      <c r="L1" s="312"/>
      <c r="M1" s="312"/>
      <c r="N1" s="312"/>
      <c r="O1" s="312"/>
      <c r="P1" s="313"/>
      <c r="Q1" s="322" t="s">
        <v>192</v>
      </c>
      <c r="R1" s="323"/>
      <c r="S1" s="323"/>
      <c r="T1" s="323"/>
      <c r="U1" s="324"/>
      <c r="V1" s="301"/>
      <c r="W1" s="295"/>
      <c r="X1" s="296"/>
      <c r="Y1" s="296"/>
      <c r="Z1" s="311" t="str">
        <f>+B1</f>
        <v>MATRIZ DE CALIFICACIÓN, EVALUACIÓN Y RESPUESTA A LOS RIESGOS</v>
      </c>
      <c r="AA1" s="312"/>
      <c r="AB1" s="312"/>
      <c r="AC1" s="312"/>
      <c r="AD1" s="312"/>
      <c r="AE1" s="312"/>
      <c r="AF1" s="312"/>
      <c r="AG1" s="312"/>
      <c r="AH1" s="312"/>
      <c r="AI1" s="312"/>
      <c r="AJ1" s="312"/>
      <c r="AK1" s="312"/>
      <c r="AL1" s="313"/>
      <c r="AM1" s="292" t="str">
        <f>+Q1</f>
        <v>CÓDIGO: EPLE-FT-025</v>
      </c>
      <c r="AN1" s="292"/>
      <c r="AO1" s="353"/>
    </row>
    <row r="2" spans="1:41" ht="14.25" customHeight="1" x14ac:dyDescent="0.2">
      <c r="A2" s="357"/>
      <c r="B2" s="314"/>
      <c r="C2" s="315"/>
      <c r="D2" s="315"/>
      <c r="E2" s="315"/>
      <c r="F2" s="315"/>
      <c r="G2" s="315"/>
      <c r="H2" s="315"/>
      <c r="I2" s="315"/>
      <c r="J2" s="315"/>
      <c r="K2" s="315"/>
      <c r="L2" s="315"/>
      <c r="M2" s="315"/>
      <c r="N2" s="315"/>
      <c r="O2" s="315"/>
      <c r="P2" s="316"/>
      <c r="Q2" s="334" t="s">
        <v>193</v>
      </c>
      <c r="R2" s="335"/>
      <c r="S2" s="335"/>
      <c r="T2" s="335"/>
      <c r="U2" s="336"/>
      <c r="V2" s="302"/>
      <c r="W2" s="297"/>
      <c r="X2" s="298"/>
      <c r="Y2" s="298"/>
      <c r="Z2" s="314"/>
      <c r="AA2" s="315"/>
      <c r="AB2" s="315"/>
      <c r="AC2" s="315"/>
      <c r="AD2" s="315"/>
      <c r="AE2" s="315"/>
      <c r="AF2" s="315"/>
      <c r="AG2" s="315"/>
      <c r="AH2" s="315"/>
      <c r="AI2" s="315"/>
      <c r="AJ2" s="315"/>
      <c r="AK2" s="315"/>
      <c r="AL2" s="316"/>
      <c r="AM2" s="293" t="str">
        <f>+Q2</f>
        <v>VERSIÓN: 09</v>
      </c>
      <c r="AN2" s="293"/>
      <c r="AO2" s="354"/>
    </row>
    <row r="3" spans="1:41" ht="14.25" customHeight="1" x14ac:dyDescent="0.2">
      <c r="A3" s="357"/>
      <c r="B3" s="314"/>
      <c r="C3" s="315"/>
      <c r="D3" s="315"/>
      <c r="E3" s="315"/>
      <c r="F3" s="315"/>
      <c r="G3" s="315"/>
      <c r="H3" s="315"/>
      <c r="I3" s="315"/>
      <c r="J3" s="315"/>
      <c r="K3" s="315"/>
      <c r="L3" s="315"/>
      <c r="M3" s="315"/>
      <c r="N3" s="315"/>
      <c r="O3" s="315"/>
      <c r="P3" s="316"/>
      <c r="Q3" s="334" t="s">
        <v>196</v>
      </c>
      <c r="R3" s="335"/>
      <c r="S3" s="335"/>
      <c r="T3" s="335"/>
      <c r="U3" s="336"/>
      <c r="V3" s="302"/>
      <c r="W3" s="297"/>
      <c r="X3" s="298"/>
      <c r="Y3" s="298"/>
      <c r="Z3" s="314"/>
      <c r="AA3" s="315"/>
      <c r="AB3" s="315"/>
      <c r="AC3" s="315"/>
      <c r="AD3" s="315"/>
      <c r="AE3" s="315"/>
      <c r="AF3" s="315"/>
      <c r="AG3" s="315"/>
      <c r="AH3" s="315"/>
      <c r="AI3" s="315"/>
      <c r="AJ3" s="315"/>
      <c r="AK3" s="315"/>
      <c r="AL3" s="316"/>
      <c r="AM3" s="293" t="str">
        <f>+Q3</f>
        <v>FECHA DE APROBACIÓN: 15/01/2020</v>
      </c>
      <c r="AN3" s="293"/>
      <c r="AO3" s="354"/>
    </row>
    <row r="4" spans="1:41" ht="15" customHeight="1" thickBot="1" x14ac:dyDescent="0.25">
      <c r="A4" s="358"/>
      <c r="B4" s="317"/>
      <c r="C4" s="318"/>
      <c r="D4" s="318"/>
      <c r="E4" s="318"/>
      <c r="F4" s="318"/>
      <c r="G4" s="318"/>
      <c r="H4" s="318"/>
      <c r="I4" s="318"/>
      <c r="J4" s="318"/>
      <c r="K4" s="318"/>
      <c r="L4" s="318"/>
      <c r="M4" s="318"/>
      <c r="N4" s="318"/>
      <c r="O4" s="318"/>
      <c r="P4" s="319"/>
      <c r="Q4" s="337" t="s">
        <v>194</v>
      </c>
      <c r="R4" s="338"/>
      <c r="S4" s="338"/>
      <c r="T4" s="338"/>
      <c r="U4" s="339"/>
      <c r="V4" s="303"/>
      <c r="W4" s="299"/>
      <c r="X4" s="300"/>
      <c r="Y4" s="300"/>
      <c r="Z4" s="317"/>
      <c r="AA4" s="318"/>
      <c r="AB4" s="318"/>
      <c r="AC4" s="318"/>
      <c r="AD4" s="318"/>
      <c r="AE4" s="318"/>
      <c r="AF4" s="318"/>
      <c r="AG4" s="318"/>
      <c r="AH4" s="318"/>
      <c r="AI4" s="318"/>
      <c r="AJ4" s="318"/>
      <c r="AK4" s="318"/>
      <c r="AL4" s="319"/>
      <c r="AM4" s="294" t="str">
        <f>+Q4</f>
        <v>RESPONSABLE: PLANEACIÓN</v>
      </c>
      <c r="AN4" s="294"/>
      <c r="AO4" s="355"/>
    </row>
    <row r="5" spans="1:41" ht="6.75" customHeight="1" x14ac:dyDescent="0.2"/>
    <row r="6" spans="1:41" s="61" customFormat="1" ht="14.25" customHeight="1" x14ac:dyDescent="0.25">
      <c r="A6" s="219" t="s">
        <v>458</v>
      </c>
      <c r="B6" s="220">
        <v>2</v>
      </c>
      <c r="C6" s="221"/>
      <c r="D6" s="221"/>
      <c r="E6" s="221"/>
      <c r="F6" s="221"/>
      <c r="G6" s="221"/>
      <c r="H6" s="221"/>
      <c r="I6" s="221"/>
      <c r="J6" s="221"/>
      <c r="K6" s="221"/>
      <c r="L6" s="221"/>
      <c r="M6" s="221"/>
      <c r="N6" s="221"/>
      <c r="O6" s="221"/>
      <c r="P6" s="221"/>
      <c r="Q6" s="221"/>
      <c r="W6" s="427" t="s">
        <v>458</v>
      </c>
      <c r="X6" s="427"/>
      <c r="Y6" s="427"/>
      <c r="Z6" s="220">
        <f>B6</f>
        <v>2</v>
      </c>
    </row>
    <row r="7" spans="1:41" s="61" customFormat="1" ht="14.25" customHeight="1" x14ac:dyDescent="0.25">
      <c r="A7" s="219" t="s">
        <v>459</v>
      </c>
      <c r="B7" s="222">
        <v>44407</v>
      </c>
      <c r="C7" s="221"/>
      <c r="D7" s="221"/>
      <c r="E7" s="221"/>
      <c r="F7" s="221"/>
      <c r="G7" s="221"/>
      <c r="H7" s="221"/>
      <c r="I7" s="221"/>
      <c r="J7" s="221"/>
      <c r="K7" s="221"/>
      <c r="L7" s="221"/>
      <c r="M7" s="221"/>
      <c r="N7" s="221"/>
      <c r="O7" s="221"/>
      <c r="P7" s="221"/>
      <c r="Q7" s="221"/>
      <c r="W7" s="427" t="s">
        <v>459</v>
      </c>
      <c r="X7" s="427"/>
      <c r="Y7" s="427"/>
      <c r="Z7" s="222">
        <f>B7</f>
        <v>44407</v>
      </c>
    </row>
    <row r="8" spans="1:41" s="61" customFormat="1" ht="53.25" customHeight="1" x14ac:dyDescent="0.25">
      <c r="A8" s="261" t="s">
        <v>460</v>
      </c>
      <c r="B8" s="428" t="s">
        <v>509</v>
      </c>
      <c r="C8" s="428"/>
      <c r="D8" s="428"/>
      <c r="E8" s="428"/>
      <c r="F8" s="428"/>
      <c r="G8" s="428"/>
      <c r="H8" s="428"/>
      <c r="I8" s="428"/>
      <c r="J8" s="428"/>
      <c r="K8" s="428"/>
      <c r="L8" s="428"/>
      <c r="M8" s="428"/>
      <c r="N8" s="428"/>
      <c r="O8" s="428"/>
      <c r="P8" s="428"/>
      <c r="Q8" s="428"/>
      <c r="W8" s="427" t="s">
        <v>460</v>
      </c>
      <c r="X8" s="427"/>
      <c r="Y8" s="427"/>
      <c r="Z8" s="429" t="str">
        <f>B8</f>
        <v xml:space="preserve">La presente verisón corresponde con la revisión adelantada a los riesgos de corrupción en el mes de julio de 2021 con los diferentes procesos responsables de las acciones reportadas. Producto de esta revisión no se identificaron cambios de fondo en los riesgos planteados inicialmente, por lo cual se ajustan las fechas para garantizar su seguimiento hasta el cierre de la vigencia.  </v>
      </c>
      <c r="AA8" s="429"/>
      <c r="AB8" s="429"/>
      <c r="AC8" s="429"/>
      <c r="AD8" s="429"/>
      <c r="AE8" s="429"/>
      <c r="AF8" s="429"/>
      <c r="AG8" s="429"/>
      <c r="AH8" s="429"/>
      <c r="AI8" s="429"/>
      <c r="AJ8" s="429"/>
      <c r="AK8" s="429"/>
      <c r="AL8" s="429"/>
      <c r="AM8" s="429"/>
      <c r="AN8" s="429"/>
    </row>
    <row r="9" spans="1:41" s="61" customFormat="1" ht="6.75" customHeight="1" thickBot="1" x14ac:dyDescent="0.3"/>
    <row r="10" spans="1:41" s="61" customFormat="1" ht="20.25" customHeight="1" thickBot="1" x14ac:dyDescent="0.3">
      <c r="A10" s="366" t="s">
        <v>0</v>
      </c>
      <c r="B10" s="367"/>
      <c r="C10" s="367"/>
      <c r="D10" s="367"/>
      <c r="E10" s="367"/>
      <c r="F10" s="367"/>
      <c r="G10" s="367"/>
      <c r="H10" s="367"/>
      <c r="I10" s="367"/>
      <c r="J10" s="368"/>
      <c r="K10" s="374" t="s">
        <v>77</v>
      </c>
      <c r="L10" s="375"/>
      <c r="M10" s="375"/>
      <c r="N10" s="375"/>
      <c r="O10" s="375"/>
      <c r="P10" s="376"/>
      <c r="Q10" s="325" t="s">
        <v>172</v>
      </c>
      <c r="R10" s="326"/>
      <c r="S10" s="326"/>
      <c r="T10" s="326"/>
      <c r="U10" s="326"/>
      <c r="V10" s="327"/>
      <c r="W10" s="304" t="s">
        <v>159</v>
      </c>
      <c r="X10" s="305"/>
      <c r="Y10" s="305"/>
      <c r="Z10" s="305"/>
      <c r="AA10" s="305"/>
      <c r="AB10" s="305"/>
      <c r="AC10" s="305"/>
      <c r="AD10" s="305"/>
      <c r="AE10" s="305"/>
      <c r="AF10" s="305"/>
      <c r="AG10" s="305"/>
      <c r="AH10" s="305"/>
      <c r="AI10" s="305"/>
      <c r="AJ10" s="306"/>
      <c r="AK10" s="340" t="s">
        <v>186</v>
      </c>
      <c r="AL10" s="341"/>
      <c r="AM10" s="341"/>
      <c r="AN10" s="341"/>
      <c r="AO10" s="342"/>
    </row>
    <row r="11" spans="1:41" s="61" customFormat="1" ht="26.25" customHeight="1" x14ac:dyDescent="0.25">
      <c r="A11" s="359" t="s">
        <v>90</v>
      </c>
      <c r="B11" s="360"/>
      <c r="C11" s="360"/>
      <c r="D11" s="360"/>
      <c r="E11" s="360"/>
      <c r="F11" s="361" t="s">
        <v>83</v>
      </c>
      <c r="G11" s="361" t="s">
        <v>71</v>
      </c>
      <c r="H11" s="365" t="s">
        <v>187</v>
      </c>
      <c r="I11" s="361" t="s">
        <v>191</v>
      </c>
      <c r="J11" s="363" t="s">
        <v>84</v>
      </c>
      <c r="K11" s="379" t="s">
        <v>88</v>
      </c>
      <c r="L11" s="370" t="s">
        <v>79</v>
      </c>
      <c r="M11" s="370" t="s">
        <v>89</v>
      </c>
      <c r="N11" s="370" t="s">
        <v>80</v>
      </c>
      <c r="O11" s="372" t="s">
        <v>85</v>
      </c>
      <c r="P11" s="377" t="s">
        <v>78</v>
      </c>
      <c r="Q11" s="320" t="s">
        <v>86</v>
      </c>
      <c r="R11" s="309" t="s">
        <v>184</v>
      </c>
      <c r="S11" s="330" t="s">
        <v>166</v>
      </c>
      <c r="T11" s="309" t="s">
        <v>168</v>
      </c>
      <c r="U11" s="332" t="s">
        <v>170</v>
      </c>
      <c r="V11" s="328" t="s">
        <v>157</v>
      </c>
      <c r="W11" s="382" t="s">
        <v>169</v>
      </c>
      <c r="X11" s="384" t="s">
        <v>171</v>
      </c>
      <c r="Y11" s="307" t="s">
        <v>167</v>
      </c>
      <c r="Z11" s="307" t="s">
        <v>161</v>
      </c>
      <c r="AA11" s="384" t="s">
        <v>173</v>
      </c>
      <c r="AB11" s="307" t="s">
        <v>162</v>
      </c>
      <c r="AC11" s="391" t="s">
        <v>174</v>
      </c>
      <c r="AD11" s="388" t="s">
        <v>176</v>
      </c>
      <c r="AE11" s="389"/>
      <c r="AF11" s="389"/>
      <c r="AG11" s="389"/>
      <c r="AH11" s="390"/>
      <c r="AI11" s="343" t="s">
        <v>160</v>
      </c>
      <c r="AJ11" s="351" t="s">
        <v>183</v>
      </c>
      <c r="AK11" s="345" t="s">
        <v>188</v>
      </c>
      <c r="AL11" s="349" t="s">
        <v>189</v>
      </c>
      <c r="AM11" s="349" t="s">
        <v>127</v>
      </c>
      <c r="AN11" s="349" t="s">
        <v>185</v>
      </c>
      <c r="AO11" s="347" t="s">
        <v>197</v>
      </c>
    </row>
    <row r="12" spans="1:41" s="61" customFormat="1" ht="52.5" customHeight="1" thickBot="1" x14ac:dyDescent="0.3">
      <c r="A12" s="123" t="s">
        <v>1</v>
      </c>
      <c r="B12" s="223" t="s">
        <v>2</v>
      </c>
      <c r="C12" s="124" t="s">
        <v>54</v>
      </c>
      <c r="D12" s="124" t="s">
        <v>56</v>
      </c>
      <c r="E12" s="124" t="s">
        <v>55</v>
      </c>
      <c r="F12" s="362"/>
      <c r="G12" s="362"/>
      <c r="H12" s="362"/>
      <c r="I12" s="369"/>
      <c r="J12" s="364"/>
      <c r="K12" s="380"/>
      <c r="L12" s="371"/>
      <c r="M12" s="371"/>
      <c r="N12" s="371"/>
      <c r="O12" s="373"/>
      <c r="P12" s="378"/>
      <c r="Q12" s="321"/>
      <c r="R12" s="310"/>
      <c r="S12" s="331"/>
      <c r="T12" s="310"/>
      <c r="U12" s="333"/>
      <c r="V12" s="329"/>
      <c r="W12" s="383"/>
      <c r="X12" s="385"/>
      <c r="Y12" s="308"/>
      <c r="Z12" s="308"/>
      <c r="AA12" s="385"/>
      <c r="AB12" s="308"/>
      <c r="AC12" s="392"/>
      <c r="AD12" s="140" t="s">
        <v>177</v>
      </c>
      <c r="AE12" s="139" t="s">
        <v>178</v>
      </c>
      <c r="AF12" s="139" t="s">
        <v>179</v>
      </c>
      <c r="AG12" s="139" t="s">
        <v>180</v>
      </c>
      <c r="AH12" s="138" t="s">
        <v>181</v>
      </c>
      <c r="AI12" s="344"/>
      <c r="AJ12" s="352"/>
      <c r="AK12" s="346"/>
      <c r="AL12" s="350"/>
      <c r="AM12" s="350"/>
      <c r="AN12" s="350"/>
      <c r="AO12" s="348"/>
    </row>
    <row r="13" spans="1:41" s="62" customFormat="1" ht="192.75" customHeight="1" x14ac:dyDescent="0.25">
      <c r="A13" s="169" t="s">
        <v>19</v>
      </c>
      <c r="B13" s="170" t="s">
        <v>20</v>
      </c>
      <c r="C13" s="170" t="s">
        <v>199</v>
      </c>
      <c r="D13" s="164" t="s">
        <v>27</v>
      </c>
      <c r="E13" s="164" t="s">
        <v>208</v>
      </c>
      <c r="F13" s="170" t="s">
        <v>317</v>
      </c>
      <c r="G13" s="170" t="s">
        <v>267</v>
      </c>
      <c r="H13" s="164" t="s">
        <v>27</v>
      </c>
      <c r="I13" s="170" t="s">
        <v>268</v>
      </c>
      <c r="J13" s="176" t="s">
        <v>228</v>
      </c>
      <c r="K13" s="165" t="s">
        <v>22</v>
      </c>
      <c r="L13" s="166">
        <f t="shared" ref="L13:L14" si="0">IF(K13="Rara vez",1,IF(K13="Improbable",2,IF(K13="Posible",3,IF(K13="Probable",4,IF(K13="Casi seguro",5,"")))))</f>
        <v>1</v>
      </c>
      <c r="M13" s="164" t="s">
        <v>41</v>
      </c>
      <c r="N13" s="166">
        <f t="shared" ref="N13:N14" si="1">IF(M13="Insignificante",1,IF(M13="Menor",2,IF(M13="Moderado",3,IF(M13="Mayor",4,IF(M13="Catastrófico",5,"")))))</f>
        <v>4</v>
      </c>
      <c r="O13" s="167">
        <f t="shared" ref="O13:O14" si="2">IF(OR(L13="",N13=""),"",L13*N13)</f>
        <v>4</v>
      </c>
      <c r="P13" s="168" t="str">
        <f t="shared" ref="P13:P14" si="3">IF(O13="","",IF(O13&lt;=2,"BAJA",IF(O13&lt;=6,"MODERADA",IF(O13&lt;=12,"ALTA","EXTREMA"))))</f>
        <v>MODERADA</v>
      </c>
      <c r="Q13" s="163" t="s">
        <v>318</v>
      </c>
      <c r="R13" s="166" t="str">
        <f>'Anexo 2 - Controles (Corrup).'!E19</f>
        <v>Fuerte</v>
      </c>
      <c r="S13" s="164" t="s">
        <v>155</v>
      </c>
      <c r="T13" s="166" t="str">
        <f t="shared" ref="T13:T15" si="4">IF(OR(R13="",S13=""),"",IF(AND(R13="Fuerte",S13="Fuerte"),"Fuerte",IF(OR(R13="Débil",S13="Débil"),"Débil","Moderado")))</f>
        <v>Fuerte</v>
      </c>
      <c r="U13" s="166">
        <f t="shared" ref="U13:U15" si="5">IF(T13="","",IF(T13="Fuerte",100,IF(T13="Moderado",50,0)))</f>
        <v>100</v>
      </c>
      <c r="V13" s="171" t="str">
        <f t="shared" ref="V13:V14" si="6">IF(OR(R13="",S13=""),"",(IF(AND(R13="Fuerte",S13="Fuerte"),"No","Si")))</f>
        <v>No</v>
      </c>
      <c r="W13" s="172">
        <v>1</v>
      </c>
      <c r="X13" s="166">
        <f>IF(U13="","",AVERAGE(U13*W13))</f>
        <v>100</v>
      </c>
      <c r="Y13" s="166" t="str">
        <f t="shared" ref="Y13:Y14" si="7">IF(X13="","",IF(X13&lt;50,"Débil",IF(X13&lt;=99,"Moderado","Fuerte")))</f>
        <v>Fuerte</v>
      </c>
      <c r="Z13" s="164" t="s">
        <v>163</v>
      </c>
      <c r="AA13" s="166">
        <f t="shared" ref="AA13:AA14" si="8">IF(Z13="","",IF(AND(Y13="Fuerte",Z13="Directamente"),2,IF(AND(Y13="Moderado",Z13="Directamente"),1,0)))</f>
        <v>2</v>
      </c>
      <c r="AB13" s="164" t="s">
        <v>165</v>
      </c>
      <c r="AC13" s="167">
        <f t="shared" ref="AC13:AC14" si="9">IF(AB13="","",IF(AND(Y13="Fuerte",AB13="Directamente"),2,IF(AND(Y13="Fuerte",AB13="indirectamente"),1,IF(AND(Y13="Fuerte",AB13="No disminuye"),0,IF(AND(Y13="Moderado",AB13="Directamente"),1,IF(AND(Y13="Moderado",AB13="indirectamente"),0,IF(AND(Y13="Moderado",AB13="No disminuye"),0,0)))))))</f>
        <v>1</v>
      </c>
      <c r="AD13" s="173">
        <f t="shared" ref="AD13:AD14" si="10">IF(AA13="","",IF((L13-AA13)&lt;=0,1,L13-AA13))</f>
        <v>1</v>
      </c>
      <c r="AE13" s="174" t="str">
        <f t="shared" ref="AE13:AE14" si="11">IF(AD13=1,"Rara vez",IF(AD13=2,"Improbable",IF(AD13=3,"Posible",IF(AD13=4,"Probable",IF(AD13=5,"Casi seguro","")))))</f>
        <v>Rara vez</v>
      </c>
      <c r="AF13" s="174">
        <f t="shared" ref="AF13:AF14" si="12">IF(AC13="","",IF(AND(D13="Corrupción",(N13-AC13)&lt;=3),3,IF((N13-AC13)&lt;=1,1,N13-AC13)))</f>
        <v>3</v>
      </c>
      <c r="AG13" s="174" t="str">
        <f t="shared" ref="AG13:AG14" si="13">IF(AF13=1,"Insignificante",IF(AF13=2,"Menor",IF(AF13=3,"Moderado",IF(AF13=4,"Mayor",IF(AF13=5,"Catastrófico","")))))</f>
        <v>Moderado</v>
      </c>
      <c r="AH13" s="171">
        <f t="shared" ref="AH13:AH14" si="14">IF(OR(AD13="",AF13=""),"",AD13*AF13)</f>
        <v>3</v>
      </c>
      <c r="AI13" s="168" t="str">
        <f t="shared" ref="AI13:AI14" si="15">IF(AH13="","",IF(AH13&lt;=2,"BAJA",IF(AH13&lt;=6,"MODERADA",IF(AH13&lt;=12,"ALTA","EXTREMA"))))</f>
        <v>MODERADA</v>
      </c>
      <c r="AJ13" s="175" t="str">
        <f t="shared" ref="AJ13:AJ14" si="16">IF(AI13="","",IF(AI13="Baja","Asumir el Riesgo.",IF(AI13="Moderada","Reducir el Riesgo.",IF(AI13="Alta","Reducir el Riesgo, Evitar, Compartir o Transferir.",IF(AI13="Extrema","Reducir el Riesgo, Evitar o Compartir (Se requiere acción inmediata).","")))))</f>
        <v>Reducir el Riesgo.</v>
      </c>
      <c r="AK13" s="169" t="s">
        <v>403</v>
      </c>
      <c r="AL13" s="170" t="s">
        <v>426</v>
      </c>
      <c r="AM13" s="170" t="s">
        <v>243</v>
      </c>
      <c r="AN13" s="170" t="s">
        <v>427</v>
      </c>
      <c r="AO13" s="176" t="s">
        <v>428</v>
      </c>
    </row>
    <row r="14" spans="1:41" s="62" customFormat="1" ht="170.25" customHeight="1" x14ac:dyDescent="0.25">
      <c r="A14" s="148" t="s">
        <v>19</v>
      </c>
      <c r="B14" s="149" t="s">
        <v>26</v>
      </c>
      <c r="C14" s="155" t="s">
        <v>429</v>
      </c>
      <c r="D14" s="141" t="s">
        <v>27</v>
      </c>
      <c r="E14" s="141" t="s">
        <v>332</v>
      </c>
      <c r="F14" s="155" t="s">
        <v>333</v>
      </c>
      <c r="G14" s="155" t="s">
        <v>334</v>
      </c>
      <c r="H14" s="159" t="s">
        <v>27</v>
      </c>
      <c r="I14" s="155" t="s">
        <v>477</v>
      </c>
      <c r="J14" s="156" t="s">
        <v>399</v>
      </c>
      <c r="K14" s="151" t="s">
        <v>29</v>
      </c>
      <c r="L14" s="142">
        <f t="shared" si="0"/>
        <v>2</v>
      </c>
      <c r="M14" s="141" t="s">
        <v>41</v>
      </c>
      <c r="N14" s="142">
        <f t="shared" si="1"/>
        <v>4</v>
      </c>
      <c r="O14" s="145">
        <f t="shared" si="2"/>
        <v>8</v>
      </c>
      <c r="P14" s="161" t="str">
        <f t="shared" si="3"/>
        <v>ALTA</v>
      </c>
      <c r="Q14" s="179" t="s">
        <v>478</v>
      </c>
      <c r="R14" s="142" t="str">
        <f>+'Anexo 2 - Controles (Corrup).'!E36</f>
        <v>Fuerte</v>
      </c>
      <c r="S14" s="141" t="s">
        <v>155</v>
      </c>
      <c r="T14" s="142" t="str">
        <f t="shared" si="4"/>
        <v>Fuerte</v>
      </c>
      <c r="U14" s="142">
        <f t="shared" si="5"/>
        <v>100</v>
      </c>
      <c r="V14" s="143" t="str">
        <f t="shared" si="6"/>
        <v>No</v>
      </c>
      <c r="W14" s="121">
        <v>1</v>
      </c>
      <c r="X14" s="142">
        <f>IF(U14="","",AVERAGE(U14*W14))</f>
        <v>100</v>
      </c>
      <c r="Y14" s="142" t="str">
        <f t="shared" si="7"/>
        <v>Fuerte</v>
      </c>
      <c r="Z14" s="141" t="s">
        <v>163</v>
      </c>
      <c r="AA14" s="142">
        <f t="shared" si="8"/>
        <v>2</v>
      </c>
      <c r="AB14" s="141" t="s">
        <v>164</v>
      </c>
      <c r="AC14" s="145">
        <f t="shared" si="9"/>
        <v>0</v>
      </c>
      <c r="AD14" s="146">
        <f t="shared" si="10"/>
        <v>1</v>
      </c>
      <c r="AE14" s="147" t="str">
        <f t="shared" si="11"/>
        <v>Rara vez</v>
      </c>
      <c r="AF14" s="147">
        <f t="shared" si="12"/>
        <v>4</v>
      </c>
      <c r="AG14" s="147" t="str">
        <f t="shared" si="13"/>
        <v>Mayor</v>
      </c>
      <c r="AH14" s="143">
        <f t="shared" si="14"/>
        <v>4</v>
      </c>
      <c r="AI14" s="161" t="str">
        <f t="shared" si="15"/>
        <v>MODERADA</v>
      </c>
      <c r="AJ14" s="144" t="str">
        <f t="shared" si="16"/>
        <v>Reducir el Riesgo.</v>
      </c>
      <c r="AK14" s="157" t="s">
        <v>480</v>
      </c>
      <c r="AL14" s="155" t="s">
        <v>481</v>
      </c>
      <c r="AM14" s="155" t="s">
        <v>335</v>
      </c>
      <c r="AN14" s="155" t="s">
        <v>510</v>
      </c>
      <c r="AO14" s="156" t="s">
        <v>482</v>
      </c>
    </row>
    <row r="15" spans="1:41" ht="279" customHeight="1" x14ac:dyDescent="0.2">
      <c r="A15" s="148" t="s">
        <v>25</v>
      </c>
      <c r="B15" s="149" t="s">
        <v>47</v>
      </c>
      <c r="C15" s="227" t="s">
        <v>200</v>
      </c>
      <c r="D15" s="141" t="s">
        <v>27</v>
      </c>
      <c r="E15" s="141" t="s">
        <v>209</v>
      </c>
      <c r="F15" s="228" t="s">
        <v>319</v>
      </c>
      <c r="G15" s="227" t="s">
        <v>320</v>
      </c>
      <c r="H15" s="141" t="s">
        <v>27</v>
      </c>
      <c r="I15" s="227" t="s">
        <v>485</v>
      </c>
      <c r="J15" s="230" t="s">
        <v>402</v>
      </c>
      <c r="K15" s="125" t="s">
        <v>22</v>
      </c>
      <c r="L15" s="229">
        <f t="shared" ref="L15:L35" si="17">IF(K15="Rara vez",1,IF(K15="Improbable",2,IF(K15="Posible",3,IF(K15="Probable",4,IF(K15="Casi seguro",5,"")))))</f>
        <v>1</v>
      </c>
      <c r="M15" s="227" t="s">
        <v>41</v>
      </c>
      <c r="N15" s="229">
        <f t="shared" ref="N15:N35" si="18">IF(M15="Insignificante",1,IF(M15="Menor",2,IF(M15="Moderado",3,IF(M15="Mayor",4,IF(M15="Catastrófico",5,"")))))</f>
        <v>4</v>
      </c>
      <c r="O15" s="231">
        <f t="shared" ref="O15:O35" si="19">IF(OR(L15="",N15=""),"",L15*N15)</f>
        <v>4</v>
      </c>
      <c r="P15" s="232" t="str">
        <f t="shared" ref="P15:P35" si="20">IF(O15="","",IF(O15&lt;=2,"BAJA",IF(O15&lt;=6,"MODERADA",IF(O15&lt;=12,"ALTA","EXTREMA"))))</f>
        <v>MODERADA</v>
      </c>
      <c r="Q15" s="250" t="s">
        <v>486</v>
      </c>
      <c r="R15" s="142" t="str">
        <f>'Anexo 2 - Controles (Corrup).'!E53</f>
        <v>Fuerte</v>
      </c>
      <c r="S15" s="141" t="s">
        <v>155</v>
      </c>
      <c r="T15" s="154" t="str">
        <f t="shared" si="4"/>
        <v>Fuerte</v>
      </c>
      <c r="U15" s="154">
        <f t="shared" si="5"/>
        <v>100</v>
      </c>
      <c r="V15" s="143" t="str">
        <f t="shared" ref="V15:V35" si="21">IF(OR(R15="",S15=""),"",(IF(AND(R15="Fuerte",S15="Fuerte"),"No","Si")))</f>
        <v>No</v>
      </c>
      <c r="W15" s="121">
        <v>1</v>
      </c>
      <c r="X15" s="237">
        <f>((U15*W15))</f>
        <v>100</v>
      </c>
      <c r="Y15" s="229" t="str">
        <f t="shared" ref="Y15:Y35" si="22">IF(X15="","",IF(X15&lt;50,"Débil",IF(X15&lt;=99,"Moderado","Fuerte")))</f>
        <v>Fuerte</v>
      </c>
      <c r="Z15" s="227" t="s">
        <v>163</v>
      </c>
      <c r="AA15" s="229">
        <f t="shared" ref="AA15:AA35" si="23">IF(Z15="","",IF(AND(Y15="Fuerte",Z15="Directamente"),2,IF(AND(Y15="Moderado",Z15="Directamente"),1,0)))</f>
        <v>2</v>
      </c>
      <c r="AB15" s="227" t="s">
        <v>165</v>
      </c>
      <c r="AC15" s="231">
        <f t="shared" ref="AC15:AC35" si="24">IF(AB15="","",IF(AND(Y15="Fuerte",AB15="Directamente"),2,IF(AND(Y15="Fuerte",AB15="indirectamente"),1,IF(AND(Y15="Fuerte",AB15="No disminuye"),0,IF(AND(Y15="Moderado",AB15="Directamente"),1,IF(AND(Y15="Moderado",AB15="indirectamente"),0,IF(AND(Y15="Moderado",AB15="No disminuye"),0,0)))))))</f>
        <v>1</v>
      </c>
      <c r="AD15" s="233">
        <f t="shared" ref="AD15:AD35" si="25">IF(AA15="","",IF((L15-AA15)&lt;=0,1,L15-AA15))</f>
        <v>1</v>
      </c>
      <c r="AE15" s="234" t="str">
        <f t="shared" ref="AE15:AE35" si="26">IF(AD15=1,"Rara vez",IF(AD15=2,"Improbable",IF(AD15=3,"Posible",IF(AD15=4,"Probable",IF(AD15=5,"Casi seguro","")))))</f>
        <v>Rara vez</v>
      </c>
      <c r="AF15" s="234">
        <f t="shared" ref="AF15:AF35" si="27">IF(AC15="","",IF(AND(D15="Corrupción",(N15-AC15)&lt;=3),3,IF((N15-AC15)&lt;=1,1,N15-AC15)))</f>
        <v>3</v>
      </c>
      <c r="AG15" s="234" t="str">
        <f t="shared" ref="AG15:AG35" si="28">IF(AF15=1,"Insignificante",IF(AF15=2,"Menor",IF(AF15=3,"Moderado",IF(AF15=4,"Mayor",IF(AF15=5,"Catastrófico","")))))</f>
        <v>Moderado</v>
      </c>
      <c r="AH15" s="235">
        <f t="shared" ref="AH15:AH35" si="29">IF(OR(AD15="",AF15=""),"",AD15*AF15)</f>
        <v>3</v>
      </c>
      <c r="AI15" s="232" t="str">
        <f t="shared" ref="AI15:AI35" si="30">IF(AH15="","",IF(AH15&lt;=2,"BAJA",IF(AH15&lt;=6,"MODERADA",IF(AH15&lt;=12,"ALTA","EXTREMA"))))</f>
        <v>MODERADA</v>
      </c>
      <c r="AJ15" s="236" t="str">
        <f t="shared" ref="AJ15:AJ35" si="31">IF(AI15="","",IF(AI15="Baja","Asumir el Riesgo.",IF(AI15="Moderada","Reducir el Riesgo.",IF(AI15="Alta","Reducir el Riesgo, Evitar, Compartir o Transferir.",IF(AI15="Extrema","Reducir el Riesgo, Evitar o Compartir (Se requiere acción inmediata).","")))))</f>
        <v>Reducir el Riesgo.</v>
      </c>
      <c r="AK15" s="148" t="s">
        <v>488</v>
      </c>
      <c r="AL15" s="149" t="s">
        <v>489</v>
      </c>
      <c r="AM15" s="149" t="s">
        <v>490</v>
      </c>
      <c r="AN15" s="149" t="s">
        <v>441</v>
      </c>
      <c r="AO15" s="150" t="s">
        <v>491</v>
      </c>
    </row>
    <row r="16" spans="1:41" ht="161.25" customHeight="1" x14ac:dyDescent="0.2">
      <c r="A16" s="148" t="s">
        <v>25</v>
      </c>
      <c r="B16" s="149" t="s">
        <v>33</v>
      </c>
      <c r="C16" s="262" t="s">
        <v>400</v>
      </c>
      <c r="D16" s="141" t="s">
        <v>27</v>
      </c>
      <c r="E16" s="141" t="s">
        <v>210</v>
      </c>
      <c r="F16" s="262" t="s">
        <v>497</v>
      </c>
      <c r="G16" s="262" t="s">
        <v>323</v>
      </c>
      <c r="H16" s="141" t="s">
        <v>27</v>
      </c>
      <c r="I16" s="262" t="s">
        <v>498</v>
      </c>
      <c r="J16" s="263" t="s">
        <v>499</v>
      </c>
      <c r="K16" s="264" t="s">
        <v>22</v>
      </c>
      <c r="L16" s="266">
        <f t="shared" si="17"/>
        <v>1</v>
      </c>
      <c r="M16" s="267" t="s">
        <v>41</v>
      </c>
      <c r="N16" s="266">
        <f t="shared" si="18"/>
        <v>4</v>
      </c>
      <c r="O16" s="268">
        <f t="shared" si="19"/>
        <v>4</v>
      </c>
      <c r="P16" s="269" t="str">
        <f t="shared" si="20"/>
        <v>MODERADA</v>
      </c>
      <c r="Q16" s="125" t="s">
        <v>500</v>
      </c>
      <c r="R16" s="142" t="str">
        <f>+'Anexo 2 - Controles (Corrup).'!E70</f>
        <v>Fuerte</v>
      </c>
      <c r="S16" s="141" t="s">
        <v>155</v>
      </c>
      <c r="T16" s="142" t="str">
        <f t="shared" ref="T16:T35" si="32">IF(OR(R16="",S16=""),"",IF(AND(R16="Fuerte",S16="Fuerte"),"Fuerte",IF(OR(R16="Débil",S16="Débil"),"Débil","Moderado")))</f>
        <v>Fuerte</v>
      </c>
      <c r="U16" s="142">
        <f t="shared" ref="U16:U35" si="33">IF(T16="","",IF(T16="Fuerte",100,IF(T16="Moderado",50,0)))</f>
        <v>100</v>
      </c>
      <c r="V16" s="143" t="str">
        <f t="shared" si="21"/>
        <v>No</v>
      </c>
      <c r="W16" s="121">
        <v>1</v>
      </c>
      <c r="X16" s="270">
        <f>U16*W16</f>
        <v>100</v>
      </c>
      <c r="Y16" s="266" t="str">
        <f t="shared" si="22"/>
        <v>Fuerte</v>
      </c>
      <c r="Z16" s="267" t="s">
        <v>163</v>
      </c>
      <c r="AA16" s="266">
        <f t="shared" si="23"/>
        <v>2</v>
      </c>
      <c r="AB16" s="267" t="s">
        <v>164</v>
      </c>
      <c r="AC16" s="268">
        <f t="shared" si="24"/>
        <v>0</v>
      </c>
      <c r="AD16" s="271">
        <f t="shared" si="25"/>
        <v>1</v>
      </c>
      <c r="AE16" s="265" t="str">
        <f t="shared" si="26"/>
        <v>Rara vez</v>
      </c>
      <c r="AF16" s="265">
        <f t="shared" si="27"/>
        <v>4</v>
      </c>
      <c r="AG16" s="265" t="str">
        <f t="shared" si="28"/>
        <v>Mayor</v>
      </c>
      <c r="AH16" s="272">
        <f t="shared" si="29"/>
        <v>4</v>
      </c>
      <c r="AI16" s="269" t="str">
        <f t="shared" si="30"/>
        <v>MODERADA</v>
      </c>
      <c r="AJ16" s="273" t="str">
        <f t="shared" si="31"/>
        <v>Reducir el Riesgo.</v>
      </c>
      <c r="AK16" s="148" t="s">
        <v>501</v>
      </c>
      <c r="AL16" s="149" t="s">
        <v>502</v>
      </c>
      <c r="AM16" s="149" t="s">
        <v>503</v>
      </c>
      <c r="AN16" s="149" t="s">
        <v>441</v>
      </c>
      <c r="AO16" s="150" t="s">
        <v>504</v>
      </c>
    </row>
    <row r="17" spans="1:42" ht="201.75" customHeight="1" x14ac:dyDescent="0.2">
      <c r="A17" s="148" t="s">
        <v>25</v>
      </c>
      <c r="B17" s="149" t="s">
        <v>39</v>
      </c>
      <c r="C17" s="149" t="s">
        <v>201</v>
      </c>
      <c r="D17" s="141" t="s">
        <v>27</v>
      </c>
      <c r="E17" s="141" t="s">
        <v>211</v>
      </c>
      <c r="F17" s="152" t="s">
        <v>327</v>
      </c>
      <c r="G17" s="152" t="s">
        <v>394</v>
      </c>
      <c r="H17" s="141" t="s">
        <v>27</v>
      </c>
      <c r="I17" s="152" t="s">
        <v>437</v>
      </c>
      <c r="J17" s="153" t="s">
        <v>328</v>
      </c>
      <c r="K17" s="151" t="s">
        <v>29</v>
      </c>
      <c r="L17" s="142">
        <f t="shared" si="17"/>
        <v>2</v>
      </c>
      <c r="M17" s="141" t="s">
        <v>41</v>
      </c>
      <c r="N17" s="142">
        <f t="shared" si="18"/>
        <v>4</v>
      </c>
      <c r="O17" s="145">
        <f t="shared" si="19"/>
        <v>8</v>
      </c>
      <c r="P17" s="161" t="str">
        <f t="shared" si="20"/>
        <v>ALTA</v>
      </c>
      <c r="Q17" s="134" t="s">
        <v>438</v>
      </c>
      <c r="R17" s="142" t="str">
        <f>+'Anexo 2 - Controles (Corrup).'!E87</f>
        <v>Fuerte</v>
      </c>
      <c r="S17" s="141" t="s">
        <v>155</v>
      </c>
      <c r="T17" s="142" t="str">
        <f t="shared" si="32"/>
        <v>Fuerte</v>
      </c>
      <c r="U17" s="142">
        <f t="shared" si="33"/>
        <v>100</v>
      </c>
      <c r="V17" s="143" t="str">
        <f t="shared" si="21"/>
        <v>No</v>
      </c>
      <c r="W17" s="121">
        <v>1</v>
      </c>
      <c r="X17" s="142">
        <f t="shared" ref="X17:X35" si="34">IF(U17="","",AVERAGE(U17*W17))</f>
        <v>100</v>
      </c>
      <c r="Y17" s="142" t="str">
        <f t="shared" si="22"/>
        <v>Fuerte</v>
      </c>
      <c r="Z17" s="141" t="s">
        <v>163</v>
      </c>
      <c r="AA17" s="142">
        <f t="shared" si="23"/>
        <v>2</v>
      </c>
      <c r="AB17" s="141" t="s">
        <v>163</v>
      </c>
      <c r="AC17" s="145">
        <f t="shared" si="24"/>
        <v>2</v>
      </c>
      <c r="AD17" s="146">
        <f t="shared" si="25"/>
        <v>1</v>
      </c>
      <c r="AE17" s="147" t="str">
        <f t="shared" si="26"/>
        <v>Rara vez</v>
      </c>
      <c r="AF17" s="147">
        <f t="shared" si="27"/>
        <v>3</v>
      </c>
      <c r="AG17" s="147" t="str">
        <f t="shared" si="28"/>
        <v>Moderado</v>
      </c>
      <c r="AH17" s="143">
        <f t="shared" si="29"/>
        <v>3</v>
      </c>
      <c r="AI17" s="161" t="str">
        <f t="shared" si="30"/>
        <v>MODERADA</v>
      </c>
      <c r="AJ17" s="144" t="str">
        <f t="shared" si="31"/>
        <v>Reducir el Riesgo.</v>
      </c>
      <c r="AK17" s="160" t="s">
        <v>439</v>
      </c>
      <c r="AL17" s="152" t="s">
        <v>440</v>
      </c>
      <c r="AM17" s="152" t="s">
        <v>236</v>
      </c>
      <c r="AN17" s="152" t="s">
        <v>421</v>
      </c>
      <c r="AO17" s="153" t="s">
        <v>442</v>
      </c>
    </row>
    <row r="18" spans="1:42" ht="165.75" customHeight="1" x14ac:dyDescent="0.2">
      <c r="A18" s="148" t="s">
        <v>25</v>
      </c>
      <c r="B18" s="149" t="s">
        <v>43</v>
      </c>
      <c r="C18" s="149" t="s">
        <v>202</v>
      </c>
      <c r="D18" s="141" t="s">
        <v>27</v>
      </c>
      <c r="E18" s="141" t="s">
        <v>212</v>
      </c>
      <c r="F18" s="224" t="s">
        <v>465</v>
      </c>
      <c r="G18" s="225" t="s">
        <v>461</v>
      </c>
      <c r="H18" s="159" t="s">
        <v>27</v>
      </c>
      <c r="I18" s="155" t="s">
        <v>462</v>
      </c>
      <c r="J18" s="156" t="s">
        <v>463</v>
      </c>
      <c r="K18" s="151" t="s">
        <v>29</v>
      </c>
      <c r="L18" s="142">
        <f t="shared" si="17"/>
        <v>2</v>
      </c>
      <c r="M18" s="141" t="s">
        <v>41</v>
      </c>
      <c r="N18" s="142">
        <f t="shared" si="18"/>
        <v>4</v>
      </c>
      <c r="O18" s="145">
        <f t="shared" si="19"/>
        <v>8</v>
      </c>
      <c r="P18" s="161" t="str">
        <f t="shared" si="20"/>
        <v>ALTA</v>
      </c>
      <c r="Q18" s="226" t="s">
        <v>464</v>
      </c>
      <c r="R18" s="142" t="str">
        <f>+'Anexo 2 - Controles (Corrup).'!E104</f>
        <v>Fuerte</v>
      </c>
      <c r="S18" s="141" t="s">
        <v>155</v>
      </c>
      <c r="T18" s="142" t="str">
        <f t="shared" si="32"/>
        <v>Fuerte</v>
      </c>
      <c r="U18" s="142">
        <f t="shared" si="33"/>
        <v>100</v>
      </c>
      <c r="V18" s="143" t="str">
        <f t="shared" si="21"/>
        <v>No</v>
      </c>
      <c r="W18" s="121">
        <v>1</v>
      </c>
      <c r="X18" s="142">
        <f t="shared" si="34"/>
        <v>100</v>
      </c>
      <c r="Y18" s="142" t="str">
        <f t="shared" si="22"/>
        <v>Fuerte</v>
      </c>
      <c r="Z18" s="141" t="s">
        <v>163</v>
      </c>
      <c r="AA18" s="142">
        <f t="shared" si="23"/>
        <v>2</v>
      </c>
      <c r="AB18" s="141" t="s">
        <v>163</v>
      </c>
      <c r="AC18" s="145">
        <f t="shared" si="24"/>
        <v>2</v>
      </c>
      <c r="AD18" s="146">
        <f t="shared" si="25"/>
        <v>1</v>
      </c>
      <c r="AE18" s="147" t="str">
        <f t="shared" si="26"/>
        <v>Rara vez</v>
      </c>
      <c r="AF18" s="147">
        <f t="shared" si="27"/>
        <v>3</v>
      </c>
      <c r="AG18" s="147" t="str">
        <f t="shared" si="28"/>
        <v>Moderado</v>
      </c>
      <c r="AH18" s="143">
        <f t="shared" si="29"/>
        <v>3</v>
      </c>
      <c r="AI18" s="161" t="str">
        <f t="shared" si="30"/>
        <v>MODERADA</v>
      </c>
      <c r="AJ18" s="144" t="str">
        <f t="shared" si="31"/>
        <v>Reducir el Riesgo.</v>
      </c>
      <c r="AK18" s="157" t="s">
        <v>473</v>
      </c>
      <c r="AL18" s="155" t="s">
        <v>474</v>
      </c>
      <c r="AM18" s="155" t="s">
        <v>475</v>
      </c>
      <c r="AN18" s="155" t="s">
        <v>421</v>
      </c>
      <c r="AO18" s="156" t="s">
        <v>476</v>
      </c>
      <c r="AP18" s="63"/>
    </row>
    <row r="19" spans="1:42" ht="155.25" customHeight="1" x14ac:dyDescent="0.2">
      <c r="A19" s="148" t="s">
        <v>32</v>
      </c>
      <c r="B19" s="149" t="s">
        <v>51</v>
      </c>
      <c r="C19" s="149" t="s">
        <v>206</v>
      </c>
      <c r="D19" s="141" t="s">
        <v>27</v>
      </c>
      <c r="E19" s="141" t="s">
        <v>213</v>
      </c>
      <c r="F19" s="149" t="s">
        <v>219</v>
      </c>
      <c r="G19" s="155" t="s">
        <v>303</v>
      </c>
      <c r="H19" s="159" t="s">
        <v>27</v>
      </c>
      <c r="I19" s="155" t="s">
        <v>225</v>
      </c>
      <c r="J19" s="156" t="s">
        <v>248</v>
      </c>
      <c r="K19" s="151" t="s">
        <v>22</v>
      </c>
      <c r="L19" s="142">
        <f t="shared" si="17"/>
        <v>1</v>
      </c>
      <c r="M19" s="141" t="s">
        <v>41</v>
      </c>
      <c r="N19" s="142">
        <f t="shared" si="18"/>
        <v>4</v>
      </c>
      <c r="O19" s="145">
        <f t="shared" si="19"/>
        <v>4</v>
      </c>
      <c r="P19" s="161" t="str">
        <f t="shared" si="20"/>
        <v>MODERADA</v>
      </c>
      <c r="Q19" s="179" t="s">
        <v>232</v>
      </c>
      <c r="R19" s="142" t="str">
        <f>+'Anexo 2 - Controles (Corrup).'!E121</f>
        <v>Fuerte</v>
      </c>
      <c r="S19" s="141" t="s">
        <v>155</v>
      </c>
      <c r="T19" s="142" t="str">
        <f t="shared" si="32"/>
        <v>Fuerte</v>
      </c>
      <c r="U19" s="142">
        <f t="shared" si="33"/>
        <v>100</v>
      </c>
      <c r="V19" s="143" t="str">
        <f t="shared" si="21"/>
        <v>No</v>
      </c>
      <c r="W19" s="121">
        <v>1</v>
      </c>
      <c r="X19" s="142">
        <f t="shared" si="34"/>
        <v>100</v>
      </c>
      <c r="Y19" s="142" t="str">
        <f t="shared" si="22"/>
        <v>Fuerte</v>
      </c>
      <c r="Z19" s="141" t="s">
        <v>163</v>
      </c>
      <c r="AA19" s="142">
        <f t="shared" si="23"/>
        <v>2</v>
      </c>
      <c r="AB19" s="141" t="s">
        <v>163</v>
      </c>
      <c r="AC19" s="145">
        <f t="shared" si="24"/>
        <v>2</v>
      </c>
      <c r="AD19" s="146">
        <f t="shared" si="25"/>
        <v>1</v>
      </c>
      <c r="AE19" s="147" t="str">
        <f t="shared" si="26"/>
        <v>Rara vez</v>
      </c>
      <c r="AF19" s="147">
        <f t="shared" si="27"/>
        <v>3</v>
      </c>
      <c r="AG19" s="147" t="str">
        <f t="shared" si="28"/>
        <v>Moderado</v>
      </c>
      <c r="AH19" s="143">
        <f t="shared" si="29"/>
        <v>3</v>
      </c>
      <c r="AI19" s="161" t="str">
        <f t="shared" si="30"/>
        <v>MODERADA</v>
      </c>
      <c r="AJ19" s="144" t="str">
        <f t="shared" si="31"/>
        <v>Reducir el Riesgo.</v>
      </c>
      <c r="AK19" s="157" t="s">
        <v>258</v>
      </c>
      <c r="AL19" s="155" t="s">
        <v>483</v>
      </c>
      <c r="AM19" s="155" t="s">
        <v>237</v>
      </c>
      <c r="AN19" s="155" t="s">
        <v>435</v>
      </c>
      <c r="AO19" s="156" t="s">
        <v>484</v>
      </c>
      <c r="AP19" s="63"/>
    </row>
    <row r="20" spans="1:42" ht="75" customHeight="1" x14ac:dyDescent="0.2">
      <c r="A20" s="148" t="s">
        <v>32</v>
      </c>
      <c r="B20" s="149" t="s">
        <v>277</v>
      </c>
      <c r="C20" s="290" t="s">
        <v>203</v>
      </c>
      <c r="D20" s="141" t="s">
        <v>27</v>
      </c>
      <c r="E20" s="141" t="s">
        <v>300</v>
      </c>
      <c r="F20" s="291" t="s">
        <v>342</v>
      </c>
      <c r="G20" s="291" t="s">
        <v>304</v>
      </c>
      <c r="H20" s="158" t="s">
        <v>27</v>
      </c>
      <c r="I20" s="291" t="s">
        <v>343</v>
      </c>
      <c r="J20" s="395" t="s">
        <v>449</v>
      </c>
      <c r="K20" s="396" t="s">
        <v>35</v>
      </c>
      <c r="L20" s="387">
        <f t="shared" si="17"/>
        <v>3</v>
      </c>
      <c r="M20" s="400" t="s">
        <v>41</v>
      </c>
      <c r="N20" s="387">
        <f t="shared" si="18"/>
        <v>4</v>
      </c>
      <c r="O20" s="399">
        <f t="shared" si="19"/>
        <v>12</v>
      </c>
      <c r="P20" s="398" t="str">
        <f t="shared" si="20"/>
        <v>ALTA</v>
      </c>
      <c r="Q20" s="134" t="s">
        <v>235</v>
      </c>
      <c r="R20" s="142" t="str">
        <f>+'Anexo 2 - Controles (Corrup).'!E138</f>
        <v>Fuerte</v>
      </c>
      <c r="S20" s="141" t="s">
        <v>155</v>
      </c>
      <c r="T20" s="142" t="str">
        <f t="shared" si="32"/>
        <v>Fuerte</v>
      </c>
      <c r="U20" s="142">
        <f t="shared" si="33"/>
        <v>100</v>
      </c>
      <c r="V20" s="143" t="str">
        <f t="shared" si="21"/>
        <v>No</v>
      </c>
      <c r="W20" s="122">
        <f>100%/3</f>
        <v>0.33333333333333331</v>
      </c>
      <c r="X20" s="386">
        <f>((U20*W20)+(U21*W21)+(U22*W22))</f>
        <v>83.333333333333314</v>
      </c>
      <c r="Y20" s="387" t="str">
        <f>IF(X20="","",IF(X20&lt;50,"Débil",IF(X20&lt;=99,"Moderado","Fuerte")))</f>
        <v>Moderado</v>
      </c>
      <c r="Z20" s="400" t="s">
        <v>163</v>
      </c>
      <c r="AA20" s="387">
        <f t="shared" si="23"/>
        <v>1</v>
      </c>
      <c r="AB20" s="400" t="s">
        <v>165</v>
      </c>
      <c r="AC20" s="399">
        <f t="shared" si="24"/>
        <v>0</v>
      </c>
      <c r="AD20" s="381">
        <f t="shared" si="25"/>
        <v>2</v>
      </c>
      <c r="AE20" s="394" t="str">
        <f t="shared" si="26"/>
        <v>Improbable</v>
      </c>
      <c r="AF20" s="394">
        <f t="shared" si="27"/>
        <v>4</v>
      </c>
      <c r="AG20" s="394" t="str">
        <f t="shared" si="28"/>
        <v>Mayor</v>
      </c>
      <c r="AH20" s="393">
        <f t="shared" si="29"/>
        <v>8</v>
      </c>
      <c r="AI20" s="398" t="str">
        <f t="shared" si="30"/>
        <v>ALTA</v>
      </c>
      <c r="AJ20" s="397" t="str">
        <f t="shared" si="31"/>
        <v>Reducir el Riesgo, Evitar, Compartir o Transferir.</v>
      </c>
      <c r="AK20" s="160" t="s">
        <v>404</v>
      </c>
      <c r="AL20" s="152" t="s">
        <v>450</v>
      </c>
      <c r="AM20" s="152" t="s">
        <v>238</v>
      </c>
      <c r="AN20" s="152" t="s">
        <v>435</v>
      </c>
      <c r="AO20" s="153" t="s">
        <v>407</v>
      </c>
      <c r="AP20" s="63"/>
    </row>
    <row r="21" spans="1:42" ht="75" customHeight="1" x14ac:dyDescent="0.2">
      <c r="A21" s="148" t="s">
        <v>32</v>
      </c>
      <c r="B21" s="149" t="s">
        <v>277</v>
      </c>
      <c r="C21" s="290"/>
      <c r="D21" s="141" t="s">
        <v>27</v>
      </c>
      <c r="E21" s="141" t="s">
        <v>300</v>
      </c>
      <c r="F21" s="291"/>
      <c r="G21" s="291"/>
      <c r="H21" s="158" t="s">
        <v>27</v>
      </c>
      <c r="I21" s="291"/>
      <c r="J21" s="395"/>
      <c r="K21" s="396"/>
      <c r="L21" s="387"/>
      <c r="M21" s="400"/>
      <c r="N21" s="387"/>
      <c r="O21" s="399"/>
      <c r="P21" s="398"/>
      <c r="Q21" s="134" t="s">
        <v>233</v>
      </c>
      <c r="R21" s="142" t="str">
        <f>+'Anexo 2 - Controles (Corrup).'!K138</f>
        <v>Fuerte</v>
      </c>
      <c r="S21" s="141" t="s">
        <v>155</v>
      </c>
      <c r="T21" s="142" t="str">
        <f t="shared" si="32"/>
        <v>Fuerte</v>
      </c>
      <c r="U21" s="142">
        <f t="shared" si="33"/>
        <v>100</v>
      </c>
      <c r="V21" s="143" t="str">
        <f t="shared" si="21"/>
        <v>No</v>
      </c>
      <c r="W21" s="122">
        <f>100%/3</f>
        <v>0.33333333333333331</v>
      </c>
      <c r="X21" s="386"/>
      <c r="Y21" s="387"/>
      <c r="Z21" s="400"/>
      <c r="AA21" s="387"/>
      <c r="AB21" s="400"/>
      <c r="AC21" s="399"/>
      <c r="AD21" s="381"/>
      <c r="AE21" s="394"/>
      <c r="AF21" s="394"/>
      <c r="AG21" s="394"/>
      <c r="AH21" s="393"/>
      <c r="AI21" s="398"/>
      <c r="AJ21" s="397"/>
      <c r="AK21" s="160" t="s">
        <v>405</v>
      </c>
      <c r="AL21" s="152" t="s">
        <v>451</v>
      </c>
      <c r="AM21" s="152" t="s">
        <v>238</v>
      </c>
      <c r="AN21" s="152" t="s">
        <v>435</v>
      </c>
      <c r="AO21" s="153" t="s">
        <v>407</v>
      </c>
      <c r="AP21" s="63"/>
    </row>
    <row r="22" spans="1:42" ht="96" customHeight="1" x14ac:dyDescent="0.2">
      <c r="A22" s="148" t="s">
        <v>32</v>
      </c>
      <c r="B22" s="149" t="s">
        <v>277</v>
      </c>
      <c r="C22" s="290"/>
      <c r="D22" s="141" t="s">
        <v>27</v>
      </c>
      <c r="E22" s="141" t="s">
        <v>300</v>
      </c>
      <c r="F22" s="291"/>
      <c r="G22" s="291"/>
      <c r="H22" s="158" t="s">
        <v>27</v>
      </c>
      <c r="I22" s="291"/>
      <c r="J22" s="395"/>
      <c r="K22" s="396"/>
      <c r="L22" s="387"/>
      <c r="M22" s="400"/>
      <c r="N22" s="387"/>
      <c r="O22" s="399"/>
      <c r="P22" s="398"/>
      <c r="Q22" s="134" t="s">
        <v>344</v>
      </c>
      <c r="R22" s="142" t="str">
        <f>+'Anexo 2 - Controles (Corrup).'!S138</f>
        <v>Moderado</v>
      </c>
      <c r="S22" s="141" t="s">
        <v>155</v>
      </c>
      <c r="T22" s="142" t="str">
        <f t="shared" si="32"/>
        <v>Moderado</v>
      </c>
      <c r="U22" s="142">
        <f t="shared" si="33"/>
        <v>50</v>
      </c>
      <c r="V22" s="143" t="str">
        <f t="shared" si="21"/>
        <v>Si</v>
      </c>
      <c r="W22" s="122">
        <f>100%/3</f>
        <v>0.33333333333333331</v>
      </c>
      <c r="X22" s="386"/>
      <c r="Y22" s="387"/>
      <c r="Z22" s="400"/>
      <c r="AA22" s="387"/>
      <c r="AB22" s="400"/>
      <c r="AC22" s="399"/>
      <c r="AD22" s="381"/>
      <c r="AE22" s="394"/>
      <c r="AF22" s="394"/>
      <c r="AG22" s="394"/>
      <c r="AH22" s="393"/>
      <c r="AI22" s="398"/>
      <c r="AJ22" s="397"/>
      <c r="AK22" s="160" t="s">
        <v>452</v>
      </c>
      <c r="AL22" s="152" t="s">
        <v>406</v>
      </c>
      <c r="AM22" s="152" t="s">
        <v>238</v>
      </c>
      <c r="AN22" s="152" t="s">
        <v>435</v>
      </c>
      <c r="AO22" s="153" t="s">
        <v>453</v>
      </c>
    </row>
    <row r="23" spans="1:42" ht="99.75" customHeight="1" x14ac:dyDescent="0.2">
      <c r="A23" s="148" t="s">
        <v>32</v>
      </c>
      <c r="B23" s="149" t="s">
        <v>259</v>
      </c>
      <c r="C23" s="290" t="s">
        <v>203</v>
      </c>
      <c r="D23" s="141" t="s">
        <v>27</v>
      </c>
      <c r="E23" s="141" t="s">
        <v>301</v>
      </c>
      <c r="F23" s="291" t="s">
        <v>218</v>
      </c>
      <c r="G23" s="291" t="s">
        <v>305</v>
      </c>
      <c r="H23" s="158" t="s">
        <v>27</v>
      </c>
      <c r="I23" s="291" t="s">
        <v>226</v>
      </c>
      <c r="J23" s="395" t="s">
        <v>229</v>
      </c>
      <c r="K23" s="396" t="s">
        <v>29</v>
      </c>
      <c r="L23" s="387">
        <f t="shared" si="17"/>
        <v>2</v>
      </c>
      <c r="M23" s="400" t="s">
        <v>41</v>
      </c>
      <c r="N23" s="387">
        <f t="shared" si="18"/>
        <v>4</v>
      </c>
      <c r="O23" s="399">
        <f t="shared" si="19"/>
        <v>8</v>
      </c>
      <c r="P23" s="398" t="str">
        <f t="shared" si="20"/>
        <v>ALTA</v>
      </c>
      <c r="Q23" s="134" t="s">
        <v>260</v>
      </c>
      <c r="R23" s="142" t="str">
        <f>+'Anexo 2 - Controles (Corrup).'!E155</f>
        <v>Fuerte</v>
      </c>
      <c r="S23" s="141" t="s">
        <v>155</v>
      </c>
      <c r="T23" s="142" t="str">
        <f t="shared" si="32"/>
        <v>Fuerte</v>
      </c>
      <c r="U23" s="142">
        <f t="shared" si="33"/>
        <v>100</v>
      </c>
      <c r="V23" s="143" t="str">
        <f t="shared" si="21"/>
        <v>No</v>
      </c>
      <c r="W23" s="121">
        <v>0.4</v>
      </c>
      <c r="X23" s="387">
        <f>(U23*W23)+(U24*W24)</f>
        <v>100</v>
      </c>
      <c r="Y23" s="387" t="str">
        <f t="shared" si="22"/>
        <v>Fuerte</v>
      </c>
      <c r="Z23" s="400" t="s">
        <v>163</v>
      </c>
      <c r="AA23" s="387">
        <f t="shared" si="23"/>
        <v>2</v>
      </c>
      <c r="AB23" s="400" t="s">
        <v>165</v>
      </c>
      <c r="AC23" s="399">
        <f t="shared" si="24"/>
        <v>1</v>
      </c>
      <c r="AD23" s="381">
        <f t="shared" si="25"/>
        <v>1</v>
      </c>
      <c r="AE23" s="394" t="str">
        <f t="shared" si="26"/>
        <v>Rara vez</v>
      </c>
      <c r="AF23" s="394">
        <f t="shared" si="27"/>
        <v>3</v>
      </c>
      <c r="AG23" s="394" t="str">
        <f t="shared" si="28"/>
        <v>Moderado</v>
      </c>
      <c r="AH23" s="393">
        <f t="shared" si="29"/>
        <v>3</v>
      </c>
      <c r="AI23" s="398" t="str">
        <f t="shared" si="30"/>
        <v>MODERADA</v>
      </c>
      <c r="AJ23" s="397" t="str">
        <f t="shared" si="31"/>
        <v>Reducir el Riesgo.</v>
      </c>
      <c r="AK23" s="160" t="s">
        <v>408</v>
      </c>
      <c r="AL23" s="152" t="s">
        <v>410</v>
      </c>
      <c r="AM23" s="152" t="s">
        <v>239</v>
      </c>
      <c r="AN23" s="152" t="s">
        <v>435</v>
      </c>
      <c r="AO23" s="153" t="s">
        <v>411</v>
      </c>
    </row>
    <row r="24" spans="1:42" ht="99.75" customHeight="1" x14ac:dyDescent="0.2">
      <c r="A24" s="148" t="s">
        <v>32</v>
      </c>
      <c r="B24" s="149" t="s">
        <v>259</v>
      </c>
      <c r="C24" s="290"/>
      <c r="D24" s="141" t="s">
        <v>27</v>
      </c>
      <c r="E24" s="141" t="s">
        <v>301</v>
      </c>
      <c r="F24" s="291"/>
      <c r="G24" s="291"/>
      <c r="H24" s="158" t="s">
        <v>27</v>
      </c>
      <c r="I24" s="291"/>
      <c r="J24" s="395"/>
      <c r="K24" s="396"/>
      <c r="L24" s="387"/>
      <c r="M24" s="400"/>
      <c r="N24" s="387"/>
      <c r="O24" s="399"/>
      <c r="P24" s="398"/>
      <c r="Q24" s="134" t="s">
        <v>261</v>
      </c>
      <c r="R24" s="142" t="str">
        <f>+'Anexo 2 - Controles (Corrup).'!K155</f>
        <v>Fuerte</v>
      </c>
      <c r="S24" s="141" t="s">
        <v>155</v>
      </c>
      <c r="T24" s="142" t="str">
        <f t="shared" si="32"/>
        <v>Fuerte</v>
      </c>
      <c r="U24" s="142">
        <f t="shared" si="33"/>
        <v>100</v>
      </c>
      <c r="V24" s="143" t="str">
        <f t="shared" si="21"/>
        <v>No</v>
      </c>
      <c r="W24" s="121">
        <v>0.6</v>
      </c>
      <c r="X24" s="387"/>
      <c r="Y24" s="387"/>
      <c r="Z24" s="400"/>
      <c r="AA24" s="387"/>
      <c r="AB24" s="400"/>
      <c r="AC24" s="399"/>
      <c r="AD24" s="381"/>
      <c r="AE24" s="394"/>
      <c r="AF24" s="394"/>
      <c r="AG24" s="394"/>
      <c r="AH24" s="393"/>
      <c r="AI24" s="398"/>
      <c r="AJ24" s="397"/>
      <c r="AK24" s="160" t="s">
        <v>409</v>
      </c>
      <c r="AL24" s="152" t="s">
        <v>455</v>
      </c>
      <c r="AM24" s="152" t="s">
        <v>239</v>
      </c>
      <c r="AN24" s="152" t="s">
        <v>435</v>
      </c>
      <c r="AO24" s="153" t="s">
        <v>456</v>
      </c>
    </row>
    <row r="25" spans="1:42" ht="109.5" customHeight="1" x14ac:dyDescent="0.2">
      <c r="A25" s="148" t="s">
        <v>32</v>
      </c>
      <c r="B25" s="149" t="s">
        <v>282</v>
      </c>
      <c r="C25" s="149" t="s">
        <v>203</v>
      </c>
      <c r="D25" s="141" t="s">
        <v>27</v>
      </c>
      <c r="E25" s="141" t="s">
        <v>302</v>
      </c>
      <c r="F25" s="404" t="s">
        <v>220</v>
      </c>
      <c r="G25" s="404" t="s">
        <v>366</v>
      </c>
      <c r="H25" s="177" t="s">
        <v>27</v>
      </c>
      <c r="I25" s="404" t="s">
        <v>367</v>
      </c>
      <c r="J25" s="402" t="s">
        <v>230</v>
      </c>
      <c r="K25" s="396" t="s">
        <v>35</v>
      </c>
      <c r="L25" s="387">
        <f t="shared" si="17"/>
        <v>3</v>
      </c>
      <c r="M25" s="400" t="s">
        <v>41</v>
      </c>
      <c r="N25" s="387">
        <f t="shared" si="18"/>
        <v>4</v>
      </c>
      <c r="O25" s="399">
        <f t="shared" si="19"/>
        <v>12</v>
      </c>
      <c r="P25" s="398" t="str">
        <f t="shared" si="20"/>
        <v>ALTA</v>
      </c>
      <c r="Q25" s="180" t="s">
        <v>234</v>
      </c>
      <c r="R25" s="142" t="str">
        <f>+'Anexo 2 - Controles (Corrup).'!E172</f>
        <v>Moderado</v>
      </c>
      <c r="S25" s="141" t="s">
        <v>155</v>
      </c>
      <c r="T25" s="142" t="str">
        <f t="shared" si="32"/>
        <v>Moderado</v>
      </c>
      <c r="U25" s="142">
        <f t="shared" si="33"/>
        <v>50</v>
      </c>
      <c r="V25" s="143" t="str">
        <f t="shared" si="21"/>
        <v>Si</v>
      </c>
      <c r="W25" s="121">
        <v>0.5</v>
      </c>
      <c r="X25" s="401">
        <f>(U25*W25)+(U26*W26)</f>
        <v>75</v>
      </c>
      <c r="Y25" s="387" t="str">
        <f>IF(X25="","",IF(X25&lt;50,"Débil",IF(X25&lt;=99,"Moderado","Fuerte")))</f>
        <v>Moderado</v>
      </c>
      <c r="Z25" s="400" t="s">
        <v>163</v>
      </c>
      <c r="AA25" s="387">
        <f t="shared" si="23"/>
        <v>1</v>
      </c>
      <c r="AB25" s="400" t="s">
        <v>163</v>
      </c>
      <c r="AC25" s="399">
        <f t="shared" si="24"/>
        <v>1</v>
      </c>
      <c r="AD25" s="381">
        <f t="shared" si="25"/>
        <v>2</v>
      </c>
      <c r="AE25" s="394" t="str">
        <f t="shared" si="26"/>
        <v>Improbable</v>
      </c>
      <c r="AF25" s="394">
        <f t="shared" si="27"/>
        <v>3</v>
      </c>
      <c r="AG25" s="394" t="str">
        <f t="shared" si="28"/>
        <v>Moderado</v>
      </c>
      <c r="AH25" s="393">
        <f t="shared" si="29"/>
        <v>6</v>
      </c>
      <c r="AI25" s="398" t="str">
        <f t="shared" si="30"/>
        <v>MODERADA</v>
      </c>
      <c r="AJ25" s="397" t="str">
        <f t="shared" si="31"/>
        <v>Reducir el Riesgo.</v>
      </c>
      <c r="AK25" s="113" t="s">
        <v>412</v>
      </c>
      <c r="AL25" s="114" t="s">
        <v>414</v>
      </c>
      <c r="AM25" s="114" t="s">
        <v>290</v>
      </c>
      <c r="AN25" s="114" t="s">
        <v>435</v>
      </c>
      <c r="AO25" s="150" t="s">
        <v>416</v>
      </c>
    </row>
    <row r="26" spans="1:42" ht="117" customHeight="1" x14ac:dyDescent="0.2">
      <c r="A26" s="148" t="s">
        <v>32</v>
      </c>
      <c r="B26" s="149" t="s">
        <v>282</v>
      </c>
      <c r="C26" s="149" t="s">
        <v>203</v>
      </c>
      <c r="D26" s="141" t="s">
        <v>27</v>
      </c>
      <c r="E26" s="141" t="s">
        <v>302</v>
      </c>
      <c r="F26" s="405"/>
      <c r="G26" s="405"/>
      <c r="H26" s="177" t="s">
        <v>27</v>
      </c>
      <c r="I26" s="405"/>
      <c r="J26" s="403"/>
      <c r="K26" s="396"/>
      <c r="L26" s="387"/>
      <c r="M26" s="400"/>
      <c r="N26" s="387"/>
      <c r="O26" s="399"/>
      <c r="P26" s="398"/>
      <c r="Q26" s="180" t="s">
        <v>283</v>
      </c>
      <c r="R26" s="142" t="str">
        <f>+'Anexo 2 - Controles (Corrup).'!K172</f>
        <v>Fuerte</v>
      </c>
      <c r="S26" s="141" t="s">
        <v>155</v>
      </c>
      <c r="T26" s="142" t="str">
        <f t="shared" si="32"/>
        <v>Fuerte</v>
      </c>
      <c r="U26" s="142">
        <f t="shared" si="33"/>
        <v>100</v>
      </c>
      <c r="V26" s="143" t="str">
        <f t="shared" si="21"/>
        <v>No</v>
      </c>
      <c r="W26" s="121">
        <v>0.5</v>
      </c>
      <c r="X26" s="401"/>
      <c r="Y26" s="387"/>
      <c r="Z26" s="400"/>
      <c r="AA26" s="387"/>
      <c r="AB26" s="400"/>
      <c r="AC26" s="399"/>
      <c r="AD26" s="381"/>
      <c r="AE26" s="394"/>
      <c r="AF26" s="394"/>
      <c r="AG26" s="394"/>
      <c r="AH26" s="393"/>
      <c r="AI26" s="398"/>
      <c r="AJ26" s="397"/>
      <c r="AK26" s="113" t="s">
        <v>413</v>
      </c>
      <c r="AL26" s="114" t="s">
        <v>415</v>
      </c>
      <c r="AM26" s="114" t="s">
        <v>290</v>
      </c>
      <c r="AN26" s="114" t="s">
        <v>435</v>
      </c>
      <c r="AO26" s="150" t="s">
        <v>417</v>
      </c>
    </row>
    <row r="27" spans="1:42" ht="234.75" customHeight="1" x14ac:dyDescent="0.2">
      <c r="A27" s="148" t="s">
        <v>32</v>
      </c>
      <c r="B27" s="149" t="s">
        <v>49</v>
      </c>
      <c r="C27" s="149" t="s">
        <v>204</v>
      </c>
      <c r="D27" s="141" t="s">
        <v>27</v>
      </c>
      <c r="E27" s="141" t="s">
        <v>370</v>
      </c>
      <c r="F27" s="149" t="s">
        <v>269</v>
      </c>
      <c r="G27" s="149" t="s">
        <v>269</v>
      </c>
      <c r="H27" s="141" t="s">
        <v>27</v>
      </c>
      <c r="I27" s="149" t="s">
        <v>270</v>
      </c>
      <c r="J27" s="150" t="s">
        <v>271</v>
      </c>
      <c r="K27" s="151" t="s">
        <v>29</v>
      </c>
      <c r="L27" s="142">
        <f t="shared" si="17"/>
        <v>2</v>
      </c>
      <c r="M27" s="141" t="s">
        <v>46</v>
      </c>
      <c r="N27" s="142">
        <f t="shared" si="18"/>
        <v>5</v>
      </c>
      <c r="O27" s="145">
        <f t="shared" si="19"/>
        <v>10</v>
      </c>
      <c r="P27" s="161" t="str">
        <f t="shared" si="20"/>
        <v>ALTA</v>
      </c>
      <c r="Q27" s="125" t="s">
        <v>447</v>
      </c>
      <c r="R27" s="142" t="str">
        <f>+'Anexo 2 - Controles (Corrup).'!E189</f>
        <v>Moderado</v>
      </c>
      <c r="S27" s="141" t="s">
        <v>155</v>
      </c>
      <c r="T27" s="142" t="str">
        <f t="shared" si="32"/>
        <v>Moderado</v>
      </c>
      <c r="U27" s="142">
        <f t="shared" si="33"/>
        <v>50</v>
      </c>
      <c r="V27" s="143" t="str">
        <f t="shared" si="21"/>
        <v>Si</v>
      </c>
      <c r="W27" s="121">
        <v>1</v>
      </c>
      <c r="X27" s="142">
        <f t="shared" si="34"/>
        <v>50</v>
      </c>
      <c r="Y27" s="142" t="str">
        <f t="shared" si="22"/>
        <v>Moderado</v>
      </c>
      <c r="Z27" s="141" t="s">
        <v>163</v>
      </c>
      <c r="AA27" s="142">
        <f t="shared" si="23"/>
        <v>1</v>
      </c>
      <c r="AB27" s="141" t="s">
        <v>165</v>
      </c>
      <c r="AC27" s="145">
        <f t="shared" si="24"/>
        <v>0</v>
      </c>
      <c r="AD27" s="146">
        <f t="shared" si="25"/>
        <v>1</v>
      </c>
      <c r="AE27" s="147" t="str">
        <f t="shared" si="26"/>
        <v>Rara vez</v>
      </c>
      <c r="AF27" s="147">
        <f t="shared" si="27"/>
        <v>5</v>
      </c>
      <c r="AG27" s="147" t="str">
        <f t="shared" si="28"/>
        <v>Catastrófico</v>
      </c>
      <c r="AH27" s="143">
        <f t="shared" si="29"/>
        <v>5</v>
      </c>
      <c r="AI27" s="161" t="str">
        <f t="shared" si="30"/>
        <v>MODERADA</v>
      </c>
      <c r="AJ27" s="144" t="str">
        <f t="shared" si="31"/>
        <v>Reducir el Riesgo.</v>
      </c>
      <c r="AK27" s="148" t="s">
        <v>448</v>
      </c>
      <c r="AL27" s="149" t="s">
        <v>420</v>
      </c>
      <c r="AM27" s="149" t="s">
        <v>240</v>
      </c>
      <c r="AN27" s="149" t="s">
        <v>421</v>
      </c>
      <c r="AO27" s="150" t="s">
        <v>422</v>
      </c>
    </row>
    <row r="28" spans="1:42" ht="152.25" customHeight="1" x14ac:dyDescent="0.2">
      <c r="A28" s="148" t="s">
        <v>32</v>
      </c>
      <c r="B28" s="149" t="s">
        <v>48</v>
      </c>
      <c r="C28" s="149" t="s">
        <v>207</v>
      </c>
      <c r="D28" s="141" t="s">
        <v>27</v>
      </c>
      <c r="E28" s="141" t="s">
        <v>214</v>
      </c>
      <c r="F28" s="149" t="s">
        <v>505</v>
      </c>
      <c r="G28" s="149" t="s">
        <v>291</v>
      </c>
      <c r="H28" s="141" t="s">
        <v>27</v>
      </c>
      <c r="I28" s="149" t="s">
        <v>223</v>
      </c>
      <c r="J28" s="150" t="s">
        <v>492</v>
      </c>
      <c r="K28" s="151" t="s">
        <v>22</v>
      </c>
      <c r="L28" s="142">
        <f t="shared" si="17"/>
        <v>1</v>
      </c>
      <c r="M28" s="141" t="s">
        <v>41</v>
      </c>
      <c r="N28" s="142">
        <f t="shared" si="18"/>
        <v>4</v>
      </c>
      <c r="O28" s="145">
        <f t="shared" si="19"/>
        <v>4</v>
      </c>
      <c r="P28" s="161" t="str">
        <f t="shared" si="20"/>
        <v>MODERADA</v>
      </c>
      <c r="Q28" s="125" t="s">
        <v>293</v>
      </c>
      <c r="R28" s="142" t="str">
        <f>+'Anexo 2 - Controles (Corrup).'!E206</f>
        <v>Fuerte</v>
      </c>
      <c r="S28" s="141" t="s">
        <v>155</v>
      </c>
      <c r="T28" s="142" t="str">
        <f t="shared" si="32"/>
        <v>Fuerte</v>
      </c>
      <c r="U28" s="142">
        <f t="shared" si="33"/>
        <v>100</v>
      </c>
      <c r="V28" s="143" t="str">
        <f t="shared" si="21"/>
        <v>No</v>
      </c>
      <c r="W28" s="121">
        <v>1</v>
      </c>
      <c r="X28" s="142">
        <f t="shared" si="34"/>
        <v>100</v>
      </c>
      <c r="Y28" s="142" t="str">
        <f t="shared" si="22"/>
        <v>Fuerte</v>
      </c>
      <c r="Z28" s="141" t="s">
        <v>163</v>
      </c>
      <c r="AA28" s="142">
        <f t="shared" si="23"/>
        <v>2</v>
      </c>
      <c r="AB28" s="141" t="s">
        <v>163</v>
      </c>
      <c r="AC28" s="145">
        <f t="shared" si="24"/>
        <v>2</v>
      </c>
      <c r="AD28" s="146">
        <f t="shared" si="25"/>
        <v>1</v>
      </c>
      <c r="AE28" s="147" t="str">
        <f t="shared" si="26"/>
        <v>Rara vez</v>
      </c>
      <c r="AF28" s="147">
        <f t="shared" si="27"/>
        <v>3</v>
      </c>
      <c r="AG28" s="147" t="str">
        <f t="shared" si="28"/>
        <v>Moderado</v>
      </c>
      <c r="AH28" s="143">
        <f t="shared" si="29"/>
        <v>3</v>
      </c>
      <c r="AI28" s="161" t="str">
        <f t="shared" si="30"/>
        <v>MODERADA</v>
      </c>
      <c r="AJ28" s="144" t="str">
        <f t="shared" si="31"/>
        <v>Reducir el Riesgo.</v>
      </c>
      <c r="AK28" s="148" t="s">
        <v>494</v>
      </c>
      <c r="AL28" s="149" t="s">
        <v>418</v>
      </c>
      <c r="AM28" s="149" t="s">
        <v>495</v>
      </c>
      <c r="AN28" s="149" t="s">
        <v>435</v>
      </c>
      <c r="AO28" s="150" t="s">
        <v>419</v>
      </c>
    </row>
    <row r="29" spans="1:42" ht="148.5" customHeight="1" x14ac:dyDescent="0.2">
      <c r="A29" s="148" t="s">
        <v>32</v>
      </c>
      <c r="B29" s="149" t="s">
        <v>48</v>
      </c>
      <c r="C29" s="149" t="s">
        <v>207</v>
      </c>
      <c r="D29" s="141" t="s">
        <v>27</v>
      </c>
      <c r="E29" s="141" t="s">
        <v>215</v>
      </c>
      <c r="F29" s="149" t="s">
        <v>221</v>
      </c>
      <c r="G29" s="149" t="s">
        <v>292</v>
      </c>
      <c r="H29" s="141" t="s">
        <v>27</v>
      </c>
      <c r="I29" s="149" t="s">
        <v>224</v>
      </c>
      <c r="J29" s="150" t="s">
        <v>493</v>
      </c>
      <c r="K29" s="151" t="s">
        <v>22</v>
      </c>
      <c r="L29" s="142">
        <f t="shared" si="17"/>
        <v>1</v>
      </c>
      <c r="M29" s="141" t="s">
        <v>46</v>
      </c>
      <c r="N29" s="142">
        <f t="shared" si="18"/>
        <v>5</v>
      </c>
      <c r="O29" s="145">
        <f t="shared" si="19"/>
        <v>5</v>
      </c>
      <c r="P29" s="161" t="str">
        <f t="shared" si="20"/>
        <v>MODERADA</v>
      </c>
      <c r="Q29" s="125" t="s">
        <v>294</v>
      </c>
      <c r="R29" s="142" t="str">
        <f>+'Anexo 2 - Controles (Corrup).'!E223</f>
        <v>Fuerte</v>
      </c>
      <c r="S29" s="141" t="s">
        <v>155</v>
      </c>
      <c r="T29" s="142" t="str">
        <f t="shared" si="32"/>
        <v>Fuerte</v>
      </c>
      <c r="U29" s="142">
        <f t="shared" si="33"/>
        <v>100</v>
      </c>
      <c r="V29" s="143" t="str">
        <f t="shared" si="21"/>
        <v>No</v>
      </c>
      <c r="W29" s="121">
        <v>1</v>
      </c>
      <c r="X29" s="142">
        <f t="shared" si="34"/>
        <v>100</v>
      </c>
      <c r="Y29" s="142" t="str">
        <f t="shared" si="22"/>
        <v>Fuerte</v>
      </c>
      <c r="Z29" s="141" t="s">
        <v>163</v>
      </c>
      <c r="AA29" s="142">
        <f t="shared" si="23"/>
        <v>2</v>
      </c>
      <c r="AB29" s="141" t="s">
        <v>163</v>
      </c>
      <c r="AC29" s="145">
        <f t="shared" si="24"/>
        <v>2</v>
      </c>
      <c r="AD29" s="146">
        <f t="shared" si="25"/>
        <v>1</v>
      </c>
      <c r="AE29" s="147" t="str">
        <f t="shared" si="26"/>
        <v>Rara vez</v>
      </c>
      <c r="AF29" s="147">
        <f t="shared" si="27"/>
        <v>3</v>
      </c>
      <c r="AG29" s="147" t="str">
        <f t="shared" si="28"/>
        <v>Moderado</v>
      </c>
      <c r="AH29" s="143">
        <f t="shared" si="29"/>
        <v>3</v>
      </c>
      <c r="AI29" s="161" t="str">
        <f t="shared" si="30"/>
        <v>MODERADA</v>
      </c>
      <c r="AJ29" s="144" t="str">
        <f t="shared" si="31"/>
        <v>Reducir el Riesgo.</v>
      </c>
      <c r="AK29" s="148" t="s">
        <v>496</v>
      </c>
      <c r="AL29" s="149" t="s">
        <v>418</v>
      </c>
      <c r="AM29" s="149" t="s">
        <v>242</v>
      </c>
      <c r="AN29" s="149" t="s">
        <v>435</v>
      </c>
      <c r="AO29" s="150" t="s">
        <v>419</v>
      </c>
    </row>
    <row r="30" spans="1:42" ht="205.5" customHeight="1" x14ac:dyDescent="0.2">
      <c r="A30" s="148" t="s">
        <v>32</v>
      </c>
      <c r="B30" s="149" t="s">
        <v>306</v>
      </c>
      <c r="C30" s="149" t="s">
        <v>205</v>
      </c>
      <c r="D30" s="141" t="s">
        <v>27</v>
      </c>
      <c r="E30" s="141" t="s">
        <v>216</v>
      </c>
      <c r="F30" s="149" t="s">
        <v>222</v>
      </c>
      <c r="G30" s="149" t="s">
        <v>244</v>
      </c>
      <c r="H30" s="141" t="s">
        <v>27</v>
      </c>
      <c r="I30" s="149" t="s">
        <v>227</v>
      </c>
      <c r="J30" s="150" t="s">
        <v>371</v>
      </c>
      <c r="K30" s="151" t="s">
        <v>29</v>
      </c>
      <c r="L30" s="142">
        <f t="shared" si="17"/>
        <v>2</v>
      </c>
      <c r="M30" s="141" t="s">
        <v>46</v>
      </c>
      <c r="N30" s="142">
        <f t="shared" si="18"/>
        <v>5</v>
      </c>
      <c r="O30" s="145">
        <f t="shared" si="19"/>
        <v>10</v>
      </c>
      <c r="P30" s="161" t="str">
        <f t="shared" si="20"/>
        <v>ALTA</v>
      </c>
      <c r="Q30" s="125" t="s">
        <v>372</v>
      </c>
      <c r="R30" s="142" t="str">
        <f>+'Anexo 2 - Controles (Corrup).'!E240</f>
        <v>Moderado</v>
      </c>
      <c r="S30" s="141" t="s">
        <v>155</v>
      </c>
      <c r="T30" s="142" t="str">
        <f t="shared" si="32"/>
        <v>Moderado</v>
      </c>
      <c r="U30" s="142">
        <f t="shared" si="33"/>
        <v>50</v>
      </c>
      <c r="V30" s="143" t="str">
        <f t="shared" si="21"/>
        <v>Si</v>
      </c>
      <c r="W30" s="121">
        <v>1</v>
      </c>
      <c r="X30" s="142">
        <f t="shared" si="34"/>
        <v>50</v>
      </c>
      <c r="Y30" s="142" t="str">
        <f t="shared" si="22"/>
        <v>Moderado</v>
      </c>
      <c r="Z30" s="141" t="s">
        <v>163</v>
      </c>
      <c r="AA30" s="142">
        <f t="shared" si="23"/>
        <v>1</v>
      </c>
      <c r="AB30" s="141" t="s">
        <v>163</v>
      </c>
      <c r="AC30" s="145">
        <f t="shared" si="24"/>
        <v>1</v>
      </c>
      <c r="AD30" s="146">
        <f t="shared" si="25"/>
        <v>1</v>
      </c>
      <c r="AE30" s="147" t="str">
        <f t="shared" si="26"/>
        <v>Rara vez</v>
      </c>
      <c r="AF30" s="147">
        <f t="shared" si="27"/>
        <v>4</v>
      </c>
      <c r="AG30" s="147" t="str">
        <f t="shared" si="28"/>
        <v>Mayor</v>
      </c>
      <c r="AH30" s="143">
        <f t="shared" si="29"/>
        <v>4</v>
      </c>
      <c r="AI30" s="161" t="str">
        <f t="shared" si="30"/>
        <v>MODERADA</v>
      </c>
      <c r="AJ30" s="144" t="str">
        <f t="shared" si="31"/>
        <v>Reducir el Riesgo.</v>
      </c>
      <c r="AK30" s="148" t="s">
        <v>373</v>
      </c>
      <c r="AL30" s="149" t="s">
        <v>374</v>
      </c>
      <c r="AM30" s="149" t="s">
        <v>241</v>
      </c>
      <c r="AN30" s="149" t="s">
        <v>435</v>
      </c>
      <c r="AO30" s="150" t="s">
        <v>375</v>
      </c>
    </row>
    <row r="31" spans="1:42" ht="159.75" customHeight="1" x14ac:dyDescent="0.2">
      <c r="A31" s="160" t="s">
        <v>38</v>
      </c>
      <c r="B31" s="186" t="s">
        <v>53</v>
      </c>
      <c r="C31" s="407"/>
      <c r="D31" s="158" t="s">
        <v>27</v>
      </c>
      <c r="E31" s="158" t="s">
        <v>217</v>
      </c>
      <c r="F31" s="412" t="s">
        <v>511</v>
      </c>
      <c r="G31" s="412" t="s">
        <v>512</v>
      </c>
      <c r="H31" s="158" t="s">
        <v>27</v>
      </c>
      <c r="I31" s="412" t="s">
        <v>513</v>
      </c>
      <c r="J31" s="433" t="s">
        <v>514</v>
      </c>
      <c r="K31" s="436" t="s">
        <v>29</v>
      </c>
      <c r="L31" s="409">
        <f>IF(K31="Rara vez",1,IF(K31="Improbable",2,IF(K31="Posible",3,IF(K31="Probable",4,IF(K31="Casi seguro",5,"")))))</f>
        <v>2</v>
      </c>
      <c r="M31" s="412" t="s">
        <v>41</v>
      </c>
      <c r="N31" s="409">
        <f>IF(M31="Insignificante",1,IF(M31="Menor",2,IF(M31="Moderado",3,IF(M31="Mayor",4,IF(M31="Catastrófico",5,"")))))</f>
        <v>4</v>
      </c>
      <c r="O31" s="439">
        <f>IF(OR(L31="",N31=""),"",L31*N31)</f>
        <v>8</v>
      </c>
      <c r="P31" s="442" t="str">
        <f>IF(O31="","",IF(O31&lt;=2,"BAJA",IF(O31&lt;=6,"MODERADA",IF(O31&lt;=12,"ALTA","EXTREMA"))))</f>
        <v>ALTA</v>
      </c>
      <c r="Q31" s="134" t="s">
        <v>515</v>
      </c>
      <c r="R31" s="650" t="str">
        <f>'Anexo 2 - Controles (Corrup).'!E258</f>
        <v>Fuerte</v>
      </c>
      <c r="S31" s="191" t="s">
        <v>155</v>
      </c>
      <c r="T31" s="177" t="str">
        <f t="shared" si="32"/>
        <v>Fuerte</v>
      </c>
      <c r="U31" s="177">
        <f t="shared" si="33"/>
        <v>100</v>
      </c>
      <c r="V31" s="192" t="str">
        <f t="shared" si="21"/>
        <v>No</v>
      </c>
      <c r="W31" s="196">
        <v>0.25</v>
      </c>
      <c r="X31" s="409">
        <f>(U31*W31)+(U32*W32)+(U33*W33)+(U34*W34)</f>
        <v>100</v>
      </c>
      <c r="Y31" s="415" t="str">
        <f t="shared" ref="Y31" si="35">IF(X31="","",IF(X31&lt;50,"Débil",IF(X31&lt;=99,"Moderado","Fuerte")))</f>
        <v>Fuerte</v>
      </c>
      <c r="Z31" s="406" t="s">
        <v>163</v>
      </c>
      <c r="AA31" s="415">
        <f t="shared" ref="AA31" si="36">IF(Z31="","",IF(AND(Y31="Fuerte",Z31="Directamente"),2,IF(AND(Y31="Moderado",Z31="Directamente"),1,0)))</f>
        <v>2</v>
      </c>
      <c r="AB31" s="406" t="s">
        <v>164</v>
      </c>
      <c r="AC31" s="418">
        <f t="shared" ref="AC31" si="37">IF(AB31="","",IF(AND(Y31="Fuerte",AB31="Directamente"),2,IF(AND(Y31="Fuerte",AB31="indirectamente"),1,IF(AND(Y31="Fuerte",AB31="No disminuye"),0,IF(AND(Y31="Moderado",AB31="Directamente"),1,IF(AND(Y31="Moderado",AB31="indirectamente"),0,IF(AND(Y31="Moderado",AB31="No disminuye"),0,0)))))))</f>
        <v>0</v>
      </c>
      <c r="AD31" s="430">
        <f t="shared" ref="AD31" si="38">IF(AA31="","",IF((L31-AA31)&lt;=0,1,L31-AA31))</f>
        <v>1</v>
      </c>
      <c r="AE31" s="415" t="str">
        <f t="shared" ref="AE31" si="39">IF(AD31=1,"Rara vez",IF(AD31=2,"Improbable",IF(AD31=3,"Posible",IF(AD31=4,"Probable",IF(AD31=5,"Casi seguro","")))))</f>
        <v>Rara vez</v>
      </c>
      <c r="AF31" s="415">
        <f t="shared" ref="AF31" si="40">IF(AC31="","",IF(AND(D31="Corrupción",(N31-AC31)&lt;=3),3,IF((N31-AC31)&lt;=1,1,N31-AC31)))</f>
        <v>4</v>
      </c>
      <c r="AG31" s="415" t="str">
        <f t="shared" ref="AG31" si="41">IF(AF31=1,"Insignificante",IF(AF31=2,"Menor",IF(AF31=3,"Moderado",IF(AF31=4,"Mayor",IF(AF31=5,"Catastrófico","")))))</f>
        <v>Mayor</v>
      </c>
      <c r="AH31" s="418">
        <f t="shared" ref="AH31" si="42">IF(OR(AD31="",AF31=""),"",AD31*AF31)</f>
        <v>4</v>
      </c>
      <c r="AI31" s="421" t="str">
        <f t="shared" ref="AI31" si="43">IF(AH31="","",IF(AH31&lt;=2,"BAJA",IF(AH31&lt;=6,"MODERADA",IF(AH31&lt;=12,"ALTA","EXTREMA"))))</f>
        <v>MODERADA</v>
      </c>
      <c r="AJ31" s="424" t="str">
        <f t="shared" si="31"/>
        <v>Reducir el Riesgo.</v>
      </c>
      <c r="AK31" s="160" t="s">
        <v>528</v>
      </c>
      <c r="AL31" s="193" t="s">
        <v>532</v>
      </c>
      <c r="AM31" s="412" t="s">
        <v>379</v>
      </c>
      <c r="AN31" s="412" t="s">
        <v>534</v>
      </c>
      <c r="AO31" s="194" t="s">
        <v>535</v>
      </c>
    </row>
    <row r="32" spans="1:42" ht="159.75" customHeight="1" x14ac:dyDescent="0.2">
      <c r="A32" s="160" t="s">
        <v>38</v>
      </c>
      <c r="B32" s="186" t="s">
        <v>53</v>
      </c>
      <c r="C32" s="407"/>
      <c r="D32" s="158" t="s">
        <v>27</v>
      </c>
      <c r="E32" s="158" t="s">
        <v>217</v>
      </c>
      <c r="F32" s="413"/>
      <c r="G32" s="413"/>
      <c r="H32" s="158" t="s">
        <v>27</v>
      </c>
      <c r="I32" s="413"/>
      <c r="J32" s="434"/>
      <c r="K32" s="437"/>
      <c r="L32" s="410"/>
      <c r="M32" s="413"/>
      <c r="N32" s="410"/>
      <c r="O32" s="440"/>
      <c r="P32" s="443"/>
      <c r="Q32" s="134" t="s">
        <v>516</v>
      </c>
      <c r="R32" s="650" t="str">
        <f>'Anexo 2 - Controles (Corrup).'!K258</f>
        <v>Fuerte</v>
      </c>
      <c r="S32" s="191" t="s">
        <v>155</v>
      </c>
      <c r="T32" s="177" t="str">
        <f t="shared" si="32"/>
        <v>Fuerte</v>
      </c>
      <c r="U32" s="177">
        <f t="shared" si="33"/>
        <v>100</v>
      </c>
      <c r="V32" s="192" t="str">
        <f t="shared" si="21"/>
        <v>No</v>
      </c>
      <c r="W32" s="196">
        <v>0.25</v>
      </c>
      <c r="X32" s="410"/>
      <c r="Y32" s="416"/>
      <c r="Z32" s="407"/>
      <c r="AA32" s="416"/>
      <c r="AB32" s="407"/>
      <c r="AC32" s="419"/>
      <c r="AD32" s="431"/>
      <c r="AE32" s="416"/>
      <c r="AF32" s="416"/>
      <c r="AG32" s="416"/>
      <c r="AH32" s="419"/>
      <c r="AI32" s="422"/>
      <c r="AJ32" s="425"/>
      <c r="AK32" s="160" t="s">
        <v>529</v>
      </c>
      <c r="AL32" s="193" t="s">
        <v>533</v>
      </c>
      <c r="AM32" s="413"/>
      <c r="AN32" s="413"/>
      <c r="AO32" s="194" t="s">
        <v>536</v>
      </c>
    </row>
    <row r="33" spans="1:41" ht="159.75" customHeight="1" x14ac:dyDescent="0.2">
      <c r="A33" s="160" t="s">
        <v>38</v>
      </c>
      <c r="B33" s="186" t="s">
        <v>53</v>
      </c>
      <c r="C33" s="407"/>
      <c r="D33" s="158" t="s">
        <v>27</v>
      </c>
      <c r="E33" s="158" t="s">
        <v>217</v>
      </c>
      <c r="F33" s="413"/>
      <c r="G33" s="413"/>
      <c r="H33" s="158" t="s">
        <v>27</v>
      </c>
      <c r="I33" s="413"/>
      <c r="J33" s="434"/>
      <c r="K33" s="437"/>
      <c r="L33" s="410"/>
      <c r="M33" s="413"/>
      <c r="N33" s="410"/>
      <c r="O33" s="440"/>
      <c r="P33" s="443"/>
      <c r="Q33" s="134" t="s">
        <v>517</v>
      </c>
      <c r="R33" s="650" t="str">
        <f>'Anexo 2 - Controles (Corrup).'!S258</f>
        <v>Fuerte</v>
      </c>
      <c r="S33" s="191" t="s">
        <v>155</v>
      </c>
      <c r="T33" s="177" t="str">
        <f t="shared" si="32"/>
        <v>Fuerte</v>
      </c>
      <c r="U33" s="177">
        <f t="shared" si="33"/>
        <v>100</v>
      </c>
      <c r="V33" s="192" t="str">
        <f t="shared" si="21"/>
        <v>No</v>
      </c>
      <c r="W33" s="196">
        <v>0.25</v>
      </c>
      <c r="X33" s="410"/>
      <c r="Y33" s="416"/>
      <c r="Z33" s="407"/>
      <c r="AA33" s="416"/>
      <c r="AB33" s="407"/>
      <c r="AC33" s="419"/>
      <c r="AD33" s="431"/>
      <c r="AE33" s="416"/>
      <c r="AF33" s="416"/>
      <c r="AG33" s="416"/>
      <c r="AH33" s="419"/>
      <c r="AI33" s="422"/>
      <c r="AJ33" s="425"/>
      <c r="AK33" s="160" t="s">
        <v>530</v>
      </c>
      <c r="AL33" s="193" t="s">
        <v>532</v>
      </c>
      <c r="AM33" s="413"/>
      <c r="AN33" s="413"/>
      <c r="AO33" s="194" t="s">
        <v>537</v>
      </c>
    </row>
    <row r="34" spans="1:41" s="195" customFormat="1" ht="159.75" customHeight="1" x14ac:dyDescent="0.2">
      <c r="A34" s="160" t="s">
        <v>38</v>
      </c>
      <c r="B34" s="186" t="s">
        <v>53</v>
      </c>
      <c r="C34" s="408"/>
      <c r="D34" s="158" t="s">
        <v>27</v>
      </c>
      <c r="E34" s="158" t="s">
        <v>217</v>
      </c>
      <c r="F34" s="414"/>
      <c r="G34" s="414"/>
      <c r="H34" s="158" t="s">
        <v>27</v>
      </c>
      <c r="I34" s="414"/>
      <c r="J34" s="435"/>
      <c r="K34" s="438"/>
      <c r="L34" s="411"/>
      <c r="M34" s="414"/>
      <c r="N34" s="411"/>
      <c r="O34" s="441"/>
      <c r="P34" s="444"/>
      <c r="Q34" s="134" t="s">
        <v>518</v>
      </c>
      <c r="R34" s="651" t="str">
        <f>'Anexo 2 - Controles (Corrup).'!AA258</f>
        <v>Fuerte</v>
      </c>
      <c r="S34" s="158" t="s">
        <v>155</v>
      </c>
      <c r="T34" s="177" t="str">
        <f t="shared" si="32"/>
        <v>Fuerte</v>
      </c>
      <c r="U34" s="177">
        <f t="shared" si="33"/>
        <v>100</v>
      </c>
      <c r="V34" s="192" t="str">
        <f t="shared" si="21"/>
        <v>No</v>
      </c>
      <c r="W34" s="197">
        <v>0.25</v>
      </c>
      <c r="X34" s="411"/>
      <c r="Y34" s="417"/>
      <c r="Z34" s="408"/>
      <c r="AA34" s="417"/>
      <c r="AB34" s="408"/>
      <c r="AC34" s="420"/>
      <c r="AD34" s="432"/>
      <c r="AE34" s="417"/>
      <c r="AF34" s="417"/>
      <c r="AG34" s="417"/>
      <c r="AH34" s="420"/>
      <c r="AI34" s="423"/>
      <c r="AJ34" s="426"/>
      <c r="AK34" s="160" t="s">
        <v>531</v>
      </c>
      <c r="AL34" s="186" t="s">
        <v>532</v>
      </c>
      <c r="AM34" s="414"/>
      <c r="AN34" s="414"/>
      <c r="AO34" s="187" t="s">
        <v>538</v>
      </c>
    </row>
    <row r="35" spans="1:41" s="136" customFormat="1" ht="11.25" customHeight="1" thickBot="1" x14ac:dyDescent="0.25">
      <c r="A35" s="119"/>
      <c r="B35" s="127"/>
      <c r="C35" s="127"/>
      <c r="D35" s="128"/>
      <c r="E35" s="128"/>
      <c r="F35" s="127"/>
      <c r="G35" s="127"/>
      <c r="H35" s="128"/>
      <c r="I35" s="127"/>
      <c r="J35" s="126"/>
      <c r="K35" s="132"/>
      <c r="L35" s="133" t="str">
        <f t="shared" si="17"/>
        <v/>
      </c>
      <c r="M35" s="128"/>
      <c r="N35" s="133" t="str">
        <f t="shared" si="18"/>
        <v/>
      </c>
      <c r="O35" s="129" t="str">
        <f t="shared" si="19"/>
        <v/>
      </c>
      <c r="P35" s="162" t="str">
        <f t="shared" si="20"/>
        <v/>
      </c>
      <c r="Q35" s="178"/>
      <c r="R35" s="133"/>
      <c r="S35" s="128"/>
      <c r="T35" s="133" t="str">
        <f t="shared" si="32"/>
        <v/>
      </c>
      <c r="U35" s="133" t="str">
        <f t="shared" si="33"/>
        <v/>
      </c>
      <c r="V35" s="120" t="str">
        <f t="shared" si="21"/>
        <v/>
      </c>
      <c r="W35" s="137"/>
      <c r="X35" s="133" t="str">
        <f t="shared" si="34"/>
        <v/>
      </c>
      <c r="Y35" s="133" t="str">
        <f t="shared" si="22"/>
        <v/>
      </c>
      <c r="Z35" s="128"/>
      <c r="AA35" s="133" t="str">
        <f t="shared" si="23"/>
        <v/>
      </c>
      <c r="AB35" s="128"/>
      <c r="AC35" s="129" t="str">
        <f t="shared" si="24"/>
        <v/>
      </c>
      <c r="AD35" s="130" t="str">
        <f t="shared" si="25"/>
        <v/>
      </c>
      <c r="AE35" s="131" t="str">
        <f t="shared" si="26"/>
        <v/>
      </c>
      <c r="AF35" s="131" t="str">
        <f t="shared" si="27"/>
        <v/>
      </c>
      <c r="AG35" s="131" t="str">
        <f t="shared" si="28"/>
        <v/>
      </c>
      <c r="AH35" s="120" t="str">
        <f t="shared" si="29"/>
        <v/>
      </c>
      <c r="AI35" s="162" t="str">
        <f t="shared" si="30"/>
        <v/>
      </c>
      <c r="AJ35" s="181" t="str">
        <f t="shared" si="31"/>
        <v/>
      </c>
      <c r="AK35" s="119"/>
      <c r="AL35" s="127"/>
      <c r="AM35" s="127"/>
      <c r="AN35" s="127"/>
      <c r="AO35" s="126"/>
    </row>
  </sheetData>
  <autoFilter ref="A12:AP35" xr:uid="{00000000-0009-0000-0000-000002000000}"/>
  <mergeCells count="154">
    <mergeCell ref="AJ31:AJ34"/>
    <mergeCell ref="AM31:AM34"/>
    <mergeCell ref="AN31:AN34"/>
    <mergeCell ref="W6:Y6"/>
    <mergeCell ref="W7:Y7"/>
    <mergeCell ref="B8:Q8"/>
    <mergeCell ref="W8:Y8"/>
    <mergeCell ref="Z8:AN8"/>
    <mergeCell ref="X31:X34"/>
    <mergeCell ref="Y31:Y34"/>
    <mergeCell ref="Z31:Z34"/>
    <mergeCell ref="AA31:AA34"/>
    <mergeCell ref="AB31:AB34"/>
    <mergeCell ref="AC31:AC34"/>
    <mergeCell ref="AD31:AD34"/>
    <mergeCell ref="AE31:AE34"/>
    <mergeCell ref="AF31:AF34"/>
    <mergeCell ref="G31:G34"/>
    <mergeCell ref="I31:I34"/>
    <mergeCell ref="J31:J34"/>
    <mergeCell ref="K31:K34"/>
    <mergeCell ref="O31:O34"/>
    <mergeCell ref="P31:P34"/>
    <mergeCell ref="AD25:AD26"/>
    <mergeCell ref="AE25:AE26"/>
    <mergeCell ref="AF25:AF26"/>
    <mergeCell ref="AG25:AG26"/>
    <mergeCell ref="AH25:AH26"/>
    <mergeCell ref="AI25:AI26"/>
    <mergeCell ref="AJ25:AJ26"/>
    <mergeCell ref="AG31:AG34"/>
    <mergeCell ref="AH31:AH34"/>
    <mergeCell ref="AI31:AI34"/>
    <mergeCell ref="Z25:Z26"/>
    <mergeCell ref="AA25:AA26"/>
    <mergeCell ref="AB25:AB26"/>
    <mergeCell ref="AC25:AC26"/>
    <mergeCell ref="K20:K22"/>
    <mergeCell ref="L20:L22"/>
    <mergeCell ref="M20:M22"/>
    <mergeCell ref="N20:N22"/>
    <mergeCell ref="AE20:AE22"/>
    <mergeCell ref="C31:C34"/>
    <mergeCell ref="F25:F26"/>
    <mergeCell ref="G25:G26"/>
    <mergeCell ref="L31:L34"/>
    <mergeCell ref="M31:M34"/>
    <mergeCell ref="N31:N34"/>
    <mergeCell ref="F31:F34"/>
    <mergeCell ref="M23:M24"/>
    <mergeCell ref="N23:N24"/>
    <mergeCell ref="G23:G24"/>
    <mergeCell ref="I23:I24"/>
    <mergeCell ref="J23:J24"/>
    <mergeCell ref="P23:P24"/>
    <mergeCell ref="X25:X26"/>
    <mergeCell ref="Y25:Y26"/>
    <mergeCell ref="K25:K26"/>
    <mergeCell ref="L25:L26"/>
    <mergeCell ref="M25:M26"/>
    <mergeCell ref="N25:N26"/>
    <mergeCell ref="O25:O26"/>
    <mergeCell ref="P25:P26"/>
    <mergeCell ref="J25:J26"/>
    <mergeCell ref="I25:I26"/>
    <mergeCell ref="X23:X24"/>
    <mergeCell ref="Y23:Y24"/>
    <mergeCell ref="J20:J22"/>
    <mergeCell ref="K23:K24"/>
    <mergeCell ref="L23:L24"/>
    <mergeCell ref="AJ23:AJ24"/>
    <mergeCell ref="AE23:AE24"/>
    <mergeCell ref="AF23:AF24"/>
    <mergeCell ref="AG23:AG24"/>
    <mergeCell ref="AH23:AH24"/>
    <mergeCell ref="AI23:AI24"/>
    <mergeCell ref="AJ20:AJ22"/>
    <mergeCell ref="AI20:AI22"/>
    <mergeCell ref="P20:P22"/>
    <mergeCell ref="O20:O22"/>
    <mergeCell ref="O23:O24"/>
    <mergeCell ref="Z20:Z22"/>
    <mergeCell ref="AA20:AA22"/>
    <mergeCell ref="AB20:AB22"/>
    <mergeCell ref="AC20:AC22"/>
    <mergeCell ref="Z23:Z24"/>
    <mergeCell ref="AA23:AA24"/>
    <mergeCell ref="AB23:AB24"/>
    <mergeCell ref="AC23:AC24"/>
    <mergeCell ref="AD23:AD24"/>
    <mergeCell ref="W11:W12"/>
    <mergeCell ref="X11:X12"/>
    <mergeCell ref="X20:X22"/>
    <mergeCell ref="Y20:Y22"/>
    <mergeCell ref="AD20:AD22"/>
    <mergeCell ref="AD11:AH11"/>
    <mergeCell ref="Z11:Z12"/>
    <mergeCell ref="AB11:AB12"/>
    <mergeCell ref="AC11:AC12"/>
    <mergeCell ref="AA11:AA12"/>
    <mergeCell ref="AH20:AH22"/>
    <mergeCell ref="AF20:AF22"/>
    <mergeCell ref="AG20:AG22"/>
    <mergeCell ref="A1:A4"/>
    <mergeCell ref="A11:E11"/>
    <mergeCell ref="F11:F12"/>
    <mergeCell ref="G11:G12"/>
    <mergeCell ref="J11:J12"/>
    <mergeCell ref="H11:H12"/>
    <mergeCell ref="A10:J10"/>
    <mergeCell ref="I11:I12"/>
    <mergeCell ref="B1:P4"/>
    <mergeCell ref="M11:M12"/>
    <mergeCell ref="O11:O12"/>
    <mergeCell ref="K10:P10"/>
    <mergeCell ref="P11:P12"/>
    <mergeCell ref="L11:L12"/>
    <mergeCell ref="N11:N12"/>
    <mergeCell ref="K11:K12"/>
    <mergeCell ref="Q3:U3"/>
    <mergeCell ref="Q4:U4"/>
    <mergeCell ref="AK10:AO10"/>
    <mergeCell ref="AI11:AI12"/>
    <mergeCell ref="AK11:AK12"/>
    <mergeCell ref="AO11:AO12"/>
    <mergeCell ref="AM11:AM12"/>
    <mergeCell ref="AN11:AN12"/>
    <mergeCell ref="AL11:AL12"/>
    <mergeCell ref="AJ11:AJ12"/>
    <mergeCell ref="AO1:AO4"/>
    <mergeCell ref="C23:C24"/>
    <mergeCell ref="C20:C22"/>
    <mergeCell ref="F20:F22"/>
    <mergeCell ref="G20:G22"/>
    <mergeCell ref="I20:I22"/>
    <mergeCell ref="F23:F24"/>
    <mergeCell ref="AM1:AN1"/>
    <mergeCell ref="AM2:AN2"/>
    <mergeCell ref="AM3:AN3"/>
    <mergeCell ref="AM4:AN4"/>
    <mergeCell ref="W1:Y4"/>
    <mergeCell ref="V1:V4"/>
    <mergeCell ref="W10:AJ10"/>
    <mergeCell ref="Y11:Y12"/>
    <mergeCell ref="R11:R12"/>
    <mergeCell ref="Z1:AL4"/>
    <mergeCell ref="Q11:Q12"/>
    <mergeCell ref="T11:T12"/>
    <mergeCell ref="Q1:U1"/>
    <mergeCell ref="Q10:V10"/>
    <mergeCell ref="V11:V12"/>
    <mergeCell ref="S11:S12"/>
    <mergeCell ref="U11:U12"/>
    <mergeCell ref="Q2:U2"/>
  </mergeCells>
  <conditionalFormatting sqref="P23">
    <cfRule type="containsText" dxfId="79" priority="827" operator="containsText" text="ALTA">
      <formula>NOT(ISERROR(SEARCH("ALTA",P23)))</formula>
    </cfRule>
    <cfRule type="containsText" dxfId="78" priority="828" operator="containsText" text="EXTREMA">
      <formula>NOT(ISERROR(SEARCH("EXTREMA",P23)))</formula>
    </cfRule>
    <cfRule type="containsText" dxfId="77" priority="829" operator="containsText" text="ALTA">
      <formula>NOT(ISERROR(SEARCH("ALTA",P23)))</formula>
    </cfRule>
    <cfRule type="containsText" dxfId="76" priority="830" operator="containsText" text="MODERADA">
      <formula>NOT(ISERROR(SEARCH("MODERADA",P23)))</formula>
    </cfRule>
    <cfRule type="containsText" dxfId="75" priority="831" operator="containsText" text="BAJA">
      <formula>NOT(ISERROR(SEARCH("BAJA",P23)))</formula>
    </cfRule>
    <cfRule type="colorScale" priority="832">
      <colorScale>
        <cfvo type="num" val="1"/>
        <cfvo type="num" val="2"/>
        <cfvo type="num" val="5"/>
        <color rgb="FFF8696B"/>
        <color rgb="FFFFEB84"/>
        <color rgb="FF63BE7B"/>
      </colorScale>
    </cfRule>
    <cfRule type="colorScale" priority="833">
      <colorScale>
        <cfvo type="min"/>
        <cfvo type="percentile" val="50"/>
        <cfvo type="max"/>
        <color rgb="FFF8696B"/>
        <color rgb="FFFFEB84"/>
        <color rgb="FF63BE7B"/>
      </colorScale>
    </cfRule>
  </conditionalFormatting>
  <conditionalFormatting sqref="P23">
    <cfRule type="containsText" dxfId="74" priority="834" operator="containsText" text="ALTA">
      <formula>NOT(ISERROR(SEARCH("ALTA",P23)))</formula>
    </cfRule>
    <cfRule type="containsText" dxfId="73" priority="835" operator="containsText" text="EXTREMA">
      <formula>NOT(ISERROR(SEARCH("EXTREMA",P23)))</formula>
    </cfRule>
    <cfRule type="containsText" dxfId="72" priority="836" operator="containsText" text="ALTA">
      <formula>NOT(ISERROR(SEARCH("ALTA",P23)))</formula>
    </cfRule>
    <cfRule type="containsText" dxfId="71" priority="837" operator="containsText" text="MODERADA">
      <formula>NOT(ISERROR(SEARCH("MODERADA",P23)))</formula>
    </cfRule>
    <cfRule type="containsText" dxfId="70" priority="838" operator="containsText" text="BAJA">
      <formula>NOT(ISERROR(SEARCH("BAJA",P23)))</formula>
    </cfRule>
    <cfRule type="colorScale" priority="839">
      <colorScale>
        <cfvo type="num" val="1"/>
        <cfvo type="num" val="2"/>
        <cfvo type="num" val="5"/>
        <color rgb="FFF8696B"/>
        <color rgb="FFFFEB84"/>
        <color rgb="FF63BE7B"/>
      </colorScale>
    </cfRule>
    <cfRule type="colorScale" priority="840">
      <colorScale>
        <cfvo type="min"/>
        <cfvo type="percentile" val="50"/>
        <cfvo type="max"/>
        <color rgb="FFF8696B"/>
        <color rgb="FFFFEB84"/>
        <color rgb="FF63BE7B"/>
      </colorScale>
    </cfRule>
  </conditionalFormatting>
  <conditionalFormatting sqref="AI23">
    <cfRule type="containsText" dxfId="69" priority="841" operator="containsText" text="ALTA">
      <formula>NOT(ISERROR(SEARCH("ALTA",AI23)))</formula>
    </cfRule>
    <cfRule type="containsText" dxfId="68" priority="842" operator="containsText" text="EXTREMA">
      <formula>NOT(ISERROR(SEARCH("EXTREMA",AI23)))</formula>
    </cfRule>
    <cfRule type="containsText" dxfId="67" priority="843" operator="containsText" text="ALTA">
      <formula>NOT(ISERROR(SEARCH("ALTA",AI23)))</formula>
    </cfRule>
    <cfRule type="containsText" dxfId="66" priority="844" operator="containsText" text="MODERADA">
      <formula>NOT(ISERROR(SEARCH("MODERADA",AI23)))</formula>
    </cfRule>
    <cfRule type="containsText" dxfId="65" priority="845" operator="containsText" text="BAJA">
      <formula>NOT(ISERROR(SEARCH("BAJA",AI23)))</formula>
    </cfRule>
    <cfRule type="colorScale" priority="846">
      <colorScale>
        <cfvo type="num" val="1"/>
        <cfvo type="num" val="2"/>
        <cfvo type="num" val="5"/>
        <color rgb="FFF8696B"/>
        <color rgb="FFFFEB84"/>
        <color rgb="FF63BE7B"/>
      </colorScale>
    </cfRule>
    <cfRule type="colorScale" priority="847">
      <colorScale>
        <cfvo type="min"/>
        <cfvo type="percentile" val="50"/>
        <cfvo type="max"/>
        <color rgb="FFF8696B"/>
        <color rgb="FFFFEB84"/>
        <color rgb="FF63BE7B"/>
      </colorScale>
    </cfRule>
  </conditionalFormatting>
  <conditionalFormatting sqref="AI23">
    <cfRule type="containsText" dxfId="64" priority="848" operator="containsText" text="ALTA">
      <formula>NOT(ISERROR(SEARCH("ALTA",AI23)))</formula>
    </cfRule>
    <cfRule type="containsText" dxfId="63" priority="849" operator="containsText" text="EXTREMA">
      <formula>NOT(ISERROR(SEARCH("EXTREMA",AI23)))</formula>
    </cfRule>
    <cfRule type="containsText" dxfId="62" priority="850" operator="containsText" text="ALTA">
      <formula>NOT(ISERROR(SEARCH("ALTA",AI23)))</formula>
    </cfRule>
    <cfRule type="containsText" dxfId="61" priority="851" operator="containsText" text="MODERADA">
      <formula>NOT(ISERROR(SEARCH("MODERADA",AI23)))</formula>
    </cfRule>
    <cfRule type="containsText" dxfId="60" priority="852" operator="containsText" text="BAJA">
      <formula>NOT(ISERROR(SEARCH("BAJA",AI23)))</formula>
    </cfRule>
    <cfRule type="colorScale" priority="853">
      <colorScale>
        <cfvo type="num" val="1"/>
        <cfvo type="num" val="2"/>
        <cfvo type="num" val="5"/>
        <color rgb="FFF8696B"/>
        <color rgb="FFFFEB84"/>
        <color rgb="FF63BE7B"/>
      </colorScale>
    </cfRule>
    <cfRule type="colorScale" priority="854">
      <colorScale>
        <cfvo type="min"/>
        <cfvo type="percentile" val="50"/>
        <cfvo type="max"/>
        <color rgb="FFF8696B"/>
        <color rgb="FFFFEB84"/>
        <color rgb="FF63BE7B"/>
      </colorScale>
    </cfRule>
  </conditionalFormatting>
  <conditionalFormatting sqref="P16">
    <cfRule type="containsText" dxfId="59" priority="799" operator="containsText" text="ALTA">
      <formula>NOT(ISERROR(SEARCH("ALTA",P16)))</formula>
    </cfRule>
    <cfRule type="containsText" dxfId="58" priority="800" operator="containsText" text="EXTREMA">
      <formula>NOT(ISERROR(SEARCH("EXTREMA",P16)))</formula>
    </cfRule>
    <cfRule type="containsText" dxfId="57" priority="801" operator="containsText" text="ALTA">
      <formula>NOT(ISERROR(SEARCH("ALTA",P16)))</formula>
    </cfRule>
    <cfRule type="containsText" dxfId="56" priority="802" operator="containsText" text="MODERADA">
      <formula>NOT(ISERROR(SEARCH("MODERADA",P16)))</formula>
    </cfRule>
    <cfRule type="containsText" dxfId="55" priority="803" operator="containsText" text="BAJA">
      <formula>NOT(ISERROR(SEARCH("BAJA",P16)))</formula>
    </cfRule>
    <cfRule type="colorScale" priority="804">
      <colorScale>
        <cfvo type="num" val="1"/>
        <cfvo type="num" val="2"/>
        <cfvo type="num" val="5"/>
        <color rgb="FFF8696B"/>
        <color rgb="FFFFEB84"/>
        <color rgb="FF63BE7B"/>
      </colorScale>
    </cfRule>
    <cfRule type="colorScale" priority="805">
      <colorScale>
        <cfvo type="min"/>
        <cfvo type="percentile" val="50"/>
        <cfvo type="max"/>
        <color rgb="FFF8696B"/>
        <color rgb="FFFFEB84"/>
        <color rgb="FF63BE7B"/>
      </colorScale>
    </cfRule>
  </conditionalFormatting>
  <conditionalFormatting sqref="P16">
    <cfRule type="containsText" dxfId="54" priority="806" operator="containsText" text="ALTA">
      <formula>NOT(ISERROR(SEARCH("ALTA",P16)))</formula>
    </cfRule>
    <cfRule type="containsText" dxfId="53" priority="807" operator="containsText" text="EXTREMA">
      <formula>NOT(ISERROR(SEARCH("EXTREMA",P16)))</formula>
    </cfRule>
    <cfRule type="containsText" dxfId="52" priority="808" operator="containsText" text="ALTA">
      <formula>NOT(ISERROR(SEARCH("ALTA",P16)))</formula>
    </cfRule>
    <cfRule type="containsText" dxfId="51" priority="809" operator="containsText" text="MODERADA">
      <formula>NOT(ISERROR(SEARCH("MODERADA",P16)))</formula>
    </cfRule>
    <cfRule type="containsText" dxfId="50" priority="810" operator="containsText" text="BAJA">
      <formula>NOT(ISERROR(SEARCH("BAJA",P16)))</formula>
    </cfRule>
    <cfRule type="colorScale" priority="811">
      <colorScale>
        <cfvo type="num" val="1"/>
        <cfvo type="num" val="2"/>
        <cfvo type="num" val="5"/>
        <color rgb="FFF8696B"/>
        <color rgb="FFFFEB84"/>
        <color rgb="FF63BE7B"/>
      </colorScale>
    </cfRule>
    <cfRule type="colorScale" priority="812">
      <colorScale>
        <cfvo type="min"/>
        <cfvo type="percentile" val="50"/>
        <cfvo type="max"/>
        <color rgb="FFF8696B"/>
        <color rgb="FFFFEB84"/>
        <color rgb="FF63BE7B"/>
      </colorScale>
    </cfRule>
  </conditionalFormatting>
  <conditionalFormatting sqref="AI16">
    <cfRule type="containsText" dxfId="49" priority="813" operator="containsText" text="ALTA">
      <formula>NOT(ISERROR(SEARCH("ALTA",AI16)))</formula>
    </cfRule>
    <cfRule type="containsText" dxfId="48" priority="814" operator="containsText" text="EXTREMA">
      <formula>NOT(ISERROR(SEARCH("EXTREMA",AI16)))</formula>
    </cfRule>
    <cfRule type="containsText" dxfId="47" priority="815" operator="containsText" text="ALTA">
      <formula>NOT(ISERROR(SEARCH("ALTA",AI16)))</formula>
    </cfRule>
    <cfRule type="containsText" dxfId="46" priority="816" operator="containsText" text="MODERADA">
      <formula>NOT(ISERROR(SEARCH("MODERADA",AI16)))</formula>
    </cfRule>
    <cfRule type="containsText" dxfId="45" priority="817" operator="containsText" text="BAJA">
      <formula>NOT(ISERROR(SEARCH("BAJA",AI16)))</formula>
    </cfRule>
    <cfRule type="colorScale" priority="818">
      <colorScale>
        <cfvo type="num" val="1"/>
        <cfvo type="num" val="2"/>
        <cfvo type="num" val="5"/>
        <color rgb="FFF8696B"/>
        <color rgb="FFFFEB84"/>
        <color rgb="FF63BE7B"/>
      </colorScale>
    </cfRule>
    <cfRule type="colorScale" priority="819">
      <colorScale>
        <cfvo type="min"/>
        <cfvo type="percentile" val="50"/>
        <cfvo type="max"/>
        <color rgb="FFF8696B"/>
        <color rgb="FFFFEB84"/>
        <color rgb="FF63BE7B"/>
      </colorScale>
    </cfRule>
  </conditionalFormatting>
  <conditionalFormatting sqref="AI16">
    <cfRule type="containsText" dxfId="44" priority="820" operator="containsText" text="ALTA">
      <formula>NOT(ISERROR(SEARCH("ALTA",AI16)))</formula>
    </cfRule>
    <cfRule type="containsText" dxfId="43" priority="821" operator="containsText" text="EXTREMA">
      <formula>NOT(ISERROR(SEARCH("EXTREMA",AI16)))</formula>
    </cfRule>
    <cfRule type="containsText" dxfId="42" priority="822" operator="containsText" text="ALTA">
      <formula>NOT(ISERROR(SEARCH("ALTA",AI16)))</formula>
    </cfRule>
    <cfRule type="containsText" dxfId="41" priority="823" operator="containsText" text="MODERADA">
      <formula>NOT(ISERROR(SEARCH("MODERADA",AI16)))</formula>
    </cfRule>
    <cfRule type="containsText" dxfId="40" priority="824" operator="containsText" text="BAJA">
      <formula>NOT(ISERROR(SEARCH("BAJA",AI16)))</formula>
    </cfRule>
    <cfRule type="colorScale" priority="825">
      <colorScale>
        <cfvo type="num" val="1"/>
        <cfvo type="num" val="2"/>
        <cfvo type="num" val="5"/>
        <color rgb="FFF8696B"/>
        <color rgb="FFFFEB84"/>
        <color rgb="FF63BE7B"/>
      </colorScale>
    </cfRule>
    <cfRule type="colorScale" priority="826">
      <colorScale>
        <cfvo type="min"/>
        <cfvo type="percentile" val="50"/>
        <cfvo type="max"/>
        <color rgb="FFF8696B"/>
        <color rgb="FFFFEB84"/>
        <color rgb="FF63BE7B"/>
      </colorScale>
    </cfRule>
  </conditionalFormatting>
  <conditionalFormatting sqref="P17:P20 P35 P25 P13:P15 P27:P30">
    <cfRule type="containsText" dxfId="39" priority="932" operator="containsText" text="ALTA">
      <formula>NOT(ISERROR(SEARCH("ALTA",P13)))</formula>
    </cfRule>
    <cfRule type="containsText" dxfId="38" priority="933" operator="containsText" text="EXTREMA">
      <formula>NOT(ISERROR(SEARCH("EXTREMA",P13)))</formula>
    </cfRule>
    <cfRule type="containsText" dxfId="37" priority="934" operator="containsText" text="ALTA">
      <formula>NOT(ISERROR(SEARCH("ALTA",P13)))</formula>
    </cfRule>
    <cfRule type="containsText" dxfId="36" priority="935" operator="containsText" text="MODERADA">
      <formula>NOT(ISERROR(SEARCH("MODERADA",P13)))</formula>
    </cfRule>
    <cfRule type="containsText" dxfId="35" priority="936" operator="containsText" text="BAJA">
      <formula>NOT(ISERROR(SEARCH("BAJA",P13)))</formula>
    </cfRule>
    <cfRule type="colorScale" priority="937">
      <colorScale>
        <cfvo type="num" val="1"/>
        <cfvo type="num" val="2"/>
        <cfvo type="num" val="5"/>
        <color rgb="FFF8696B"/>
        <color rgb="FFFFEB84"/>
        <color rgb="FF63BE7B"/>
      </colorScale>
    </cfRule>
    <cfRule type="colorScale" priority="938">
      <colorScale>
        <cfvo type="min"/>
        <cfvo type="percentile" val="50"/>
        <cfvo type="max"/>
        <color rgb="FFF8696B"/>
        <color rgb="FFFFEB84"/>
        <color rgb="FF63BE7B"/>
      </colorScale>
    </cfRule>
  </conditionalFormatting>
  <conditionalFormatting sqref="P17:P20 P35 P25 P13:P15 P27:P30">
    <cfRule type="containsText" dxfId="34" priority="960" operator="containsText" text="ALTA">
      <formula>NOT(ISERROR(SEARCH("ALTA",P13)))</formula>
    </cfRule>
    <cfRule type="containsText" dxfId="33" priority="961" operator="containsText" text="EXTREMA">
      <formula>NOT(ISERROR(SEARCH("EXTREMA",P13)))</formula>
    </cfRule>
    <cfRule type="containsText" dxfId="32" priority="962" operator="containsText" text="ALTA">
      <formula>NOT(ISERROR(SEARCH("ALTA",P13)))</formula>
    </cfRule>
    <cfRule type="containsText" dxfId="31" priority="963" operator="containsText" text="MODERADA">
      <formula>NOT(ISERROR(SEARCH("MODERADA",P13)))</formula>
    </cfRule>
    <cfRule type="containsText" dxfId="30" priority="964" operator="containsText" text="BAJA">
      <formula>NOT(ISERROR(SEARCH("BAJA",P13)))</formula>
    </cfRule>
    <cfRule type="colorScale" priority="965">
      <colorScale>
        <cfvo type="num" val="1"/>
        <cfvo type="num" val="2"/>
        <cfvo type="num" val="5"/>
        <color rgb="FFF8696B"/>
        <color rgb="FFFFEB84"/>
        <color rgb="FF63BE7B"/>
      </colorScale>
    </cfRule>
    <cfRule type="colorScale" priority="966">
      <colorScale>
        <cfvo type="min"/>
        <cfvo type="percentile" val="50"/>
        <cfvo type="max"/>
        <color rgb="FFF8696B"/>
        <color rgb="FFFFEB84"/>
        <color rgb="FF63BE7B"/>
      </colorScale>
    </cfRule>
  </conditionalFormatting>
  <conditionalFormatting sqref="AI17:AI20 AI35 AI25 AI13:AI15 AI27:AI30">
    <cfRule type="containsText" dxfId="29" priority="988" operator="containsText" text="ALTA">
      <formula>NOT(ISERROR(SEARCH("ALTA",AI13)))</formula>
    </cfRule>
    <cfRule type="containsText" dxfId="28" priority="989" operator="containsText" text="EXTREMA">
      <formula>NOT(ISERROR(SEARCH("EXTREMA",AI13)))</formula>
    </cfRule>
    <cfRule type="containsText" dxfId="27" priority="990" operator="containsText" text="ALTA">
      <formula>NOT(ISERROR(SEARCH("ALTA",AI13)))</formula>
    </cfRule>
    <cfRule type="containsText" dxfId="26" priority="991" operator="containsText" text="MODERADA">
      <formula>NOT(ISERROR(SEARCH("MODERADA",AI13)))</formula>
    </cfRule>
    <cfRule type="containsText" dxfId="25" priority="992" operator="containsText" text="BAJA">
      <formula>NOT(ISERROR(SEARCH("BAJA",AI13)))</formula>
    </cfRule>
    <cfRule type="colorScale" priority="993">
      <colorScale>
        <cfvo type="num" val="1"/>
        <cfvo type="num" val="2"/>
        <cfvo type="num" val="5"/>
        <color rgb="FFF8696B"/>
        <color rgb="FFFFEB84"/>
        <color rgb="FF63BE7B"/>
      </colorScale>
    </cfRule>
    <cfRule type="colorScale" priority="994">
      <colorScale>
        <cfvo type="min"/>
        <cfvo type="percentile" val="50"/>
        <cfvo type="max"/>
        <color rgb="FFF8696B"/>
        <color rgb="FFFFEB84"/>
        <color rgb="FF63BE7B"/>
      </colorScale>
    </cfRule>
  </conditionalFormatting>
  <conditionalFormatting sqref="AI17:AI20 AI35 AI25 AI13:AI15 AI27:AI30">
    <cfRule type="containsText" dxfId="24" priority="1016" operator="containsText" text="ALTA">
      <formula>NOT(ISERROR(SEARCH("ALTA",AI13)))</formula>
    </cfRule>
    <cfRule type="containsText" dxfId="23" priority="1017" operator="containsText" text="EXTREMA">
      <formula>NOT(ISERROR(SEARCH("EXTREMA",AI13)))</formula>
    </cfRule>
    <cfRule type="containsText" dxfId="22" priority="1018" operator="containsText" text="ALTA">
      <formula>NOT(ISERROR(SEARCH("ALTA",AI13)))</formula>
    </cfRule>
    <cfRule type="containsText" dxfId="21" priority="1019" operator="containsText" text="MODERADA">
      <formula>NOT(ISERROR(SEARCH("MODERADA",AI13)))</formula>
    </cfRule>
    <cfRule type="containsText" dxfId="20" priority="1020" operator="containsText" text="BAJA">
      <formula>NOT(ISERROR(SEARCH("BAJA",AI13)))</formula>
    </cfRule>
    <cfRule type="colorScale" priority="1021">
      <colorScale>
        <cfvo type="num" val="1"/>
        <cfvo type="num" val="2"/>
        <cfvo type="num" val="5"/>
        <color rgb="FFF8696B"/>
        <color rgb="FFFFEB84"/>
        <color rgb="FF63BE7B"/>
      </colorScale>
    </cfRule>
    <cfRule type="colorScale" priority="1022">
      <colorScale>
        <cfvo type="min"/>
        <cfvo type="percentile" val="50"/>
        <cfvo type="max"/>
        <color rgb="FFF8696B"/>
        <color rgb="FFFFEB84"/>
        <color rgb="FF63BE7B"/>
      </colorScale>
    </cfRule>
  </conditionalFormatting>
  <conditionalFormatting sqref="P31">
    <cfRule type="containsText" dxfId="19" priority="1" operator="containsText" text="ALTA">
      <formula>NOT(ISERROR(SEARCH("ALTA",P31)))</formula>
    </cfRule>
    <cfRule type="containsText" dxfId="18" priority="2" operator="containsText" text="EXTREMA">
      <formula>NOT(ISERROR(SEARCH("EXTREMA",P31)))</formula>
    </cfRule>
    <cfRule type="containsText" dxfId="17" priority="3" operator="containsText" text="ALTA">
      <formula>NOT(ISERROR(SEARCH("ALTA",P31)))</formula>
    </cfRule>
    <cfRule type="containsText" dxfId="16" priority="4" operator="containsText" text="MODERADA">
      <formula>NOT(ISERROR(SEARCH("MODERADA",P31)))</formula>
    </cfRule>
    <cfRule type="containsText" dxfId="15" priority="5" operator="containsText" text="BAJA">
      <formula>NOT(ISERROR(SEARCH("BAJA",P31)))</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P31">
    <cfRule type="containsText" dxfId="14" priority="8" operator="containsText" text="ALTA">
      <formula>NOT(ISERROR(SEARCH("ALTA",P31)))</formula>
    </cfRule>
    <cfRule type="containsText" dxfId="13" priority="9" operator="containsText" text="EXTREMA">
      <formula>NOT(ISERROR(SEARCH("EXTREMA",P31)))</formula>
    </cfRule>
    <cfRule type="containsText" dxfId="12" priority="10" operator="containsText" text="ALTA">
      <formula>NOT(ISERROR(SEARCH("ALTA",P31)))</formula>
    </cfRule>
    <cfRule type="containsText" dxfId="11" priority="11" operator="containsText" text="MODERADA">
      <formula>NOT(ISERROR(SEARCH("MODERADA",P31)))</formula>
    </cfRule>
    <cfRule type="containsText" dxfId="10" priority="12" operator="containsText" text="BAJA">
      <formula>NOT(ISERROR(SEARCH("BAJA",P31)))</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AI31">
    <cfRule type="containsText" dxfId="9" priority="15" operator="containsText" text="ALTA">
      <formula>NOT(ISERROR(SEARCH("ALTA",AI31)))</formula>
    </cfRule>
    <cfRule type="containsText" dxfId="8" priority="16" operator="containsText" text="EXTREMA">
      <formula>NOT(ISERROR(SEARCH("EXTREMA",AI31)))</formula>
    </cfRule>
    <cfRule type="containsText" dxfId="7" priority="17" operator="containsText" text="ALTA">
      <formula>NOT(ISERROR(SEARCH("ALTA",AI31)))</formula>
    </cfRule>
    <cfRule type="containsText" dxfId="6" priority="18" operator="containsText" text="MODERADA">
      <formula>NOT(ISERROR(SEARCH("MODERADA",AI31)))</formula>
    </cfRule>
    <cfRule type="containsText" dxfId="5" priority="19" operator="containsText" text="BAJA">
      <formula>NOT(ISERROR(SEARCH("BAJA",AI31)))</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AI31">
    <cfRule type="containsText" dxfId="4" priority="22" operator="containsText" text="ALTA">
      <formula>NOT(ISERROR(SEARCH("ALTA",AI31)))</formula>
    </cfRule>
    <cfRule type="containsText" dxfId="3" priority="23" operator="containsText" text="EXTREMA">
      <formula>NOT(ISERROR(SEARCH("EXTREMA",AI31)))</formula>
    </cfRule>
    <cfRule type="containsText" dxfId="2" priority="24" operator="containsText" text="ALTA">
      <formula>NOT(ISERROR(SEARCH("ALTA",AI31)))</formula>
    </cfRule>
    <cfRule type="containsText" dxfId="1" priority="25" operator="containsText" text="MODERADA">
      <formula>NOT(ISERROR(SEARCH("MODERADA",AI31)))</formula>
    </cfRule>
    <cfRule type="containsText" dxfId="0" priority="26" operator="containsText" text="BAJA">
      <formula>NOT(ISERROR(SEARCH("BAJA",AI31)))</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dataValidations count="10">
    <dataValidation type="list" allowBlank="1" showInputMessage="1" showErrorMessage="1" sqref="H13:H24 H27:H35" xr:uid="{00000000-0002-0000-0200-000003000000}">
      <formula1>Tipo_Impacto</formula1>
    </dataValidation>
    <dataValidation type="list" allowBlank="1" showInputMessage="1" showErrorMessage="1" sqref="K35 K23 K25 K13:K20 K27:K31" xr:uid="{00000000-0002-0000-0200-000004000000}">
      <formula1>Frecuencia</formula1>
    </dataValidation>
    <dataValidation type="list" allowBlank="1" showInputMessage="1" showErrorMessage="1" sqref="M35 M23 M25 M13:M20 M27:M31" xr:uid="{00000000-0002-0000-0200-000005000000}">
      <formula1>Impacto</formula1>
    </dataValidation>
    <dataValidation type="list" allowBlank="1" showInputMessage="1" showErrorMessage="1" sqref="Z35 Z23 Z25 Z13:Z20 Z27:Z31" xr:uid="{00000000-0002-0000-0200-000007000000}">
      <formula1>P_8</formula1>
    </dataValidation>
    <dataValidation type="list" allowBlank="1" showInputMessage="1" showErrorMessage="1" sqref="AB35 AB23 AB25 AB13:AB20 AB27:AB31" xr:uid="{00000000-0002-0000-0200-000008000000}">
      <formula1>P_9</formula1>
    </dataValidation>
    <dataValidation type="list" allowBlank="1" showErrorMessage="1" sqref="H25:H26" xr:uid="{9F9D4275-9E12-43A2-833D-76F4FEC25A8A}">
      <formula1>Tipo_Impacto</formula1>
    </dataValidation>
    <dataValidation type="list" allowBlank="1" showInputMessage="1" showErrorMessage="1" sqref="A13:A35" xr:uid="{00000000-0002-0000-0200-000000000000}">
      <formula1>Macroprocesos</formula1>
    </dataValidation>
    <dataValidation type="list" allowBlank="1" showInputMessage="1" showErrorMessage="1" sqref="B13:B35" xr:uid="{00000000-0002-0000-0200-000001000000}">
      <formula1>Procesos</formula1>
    </dataValidation>
    <dataValidation type="list" allowBlank="1" showInputMessage="1" showErrorMessage="1" sqref="D13:D35" xr:uid="{00000000-0002-0000-0200-000002000000}">
      <formula1>Tipología</formula1>
    </dataValidation>
    <dataValidation type="list" allowBlank="1" showInputMessage="1" showErrorMessage="1" sqref="S13:S35" xr:uid="{00000000-0002-0000-0200-000006000000}">
      <formula1>Ejecución</formula1>
    </dataValidation>
  </dataValidations>
  <printOptions horizontalCentered="1"/>
  <pageMargins left="0.11" right="0.13" top="0.27559055118110237" bottom="0.32" header="0.19685039370078741" footer="0.17"/>
  <pageSetup paperSize="281" scale="60" pageOrder="overThenDown" orientation="landscape" r:id="rId1"/>
  <colBreaks count="1" manualBreakCount="1">
    <brk id="22"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6"/>
  <sheetViews>
    <sheetView zoomScale="80" zoomScaleNormal="80" workbookViewId="0">
      <pane xSplit="2" ySplit="7" topLeftCell="J8" activePane="bottomRight" state="frozen"/>
      <selection sqref="A1:A4"/>
      <selection pane="topRight" sqref="A1:A4"/>
      <selection pane="bottomLeft" sqref="A1:A4"/>
      <selection pane="bottomRight" activeCell="Q7" sqref="Q7"/>
    </sheetView>
  </sheetViews>
  <sheetFormatPr baseColWidth="10" defaultRowHeight="15" x14ac:dyDescent="0.25"/>
  <cols>
    <col min="1" max="1" width="6.5703125" customWidth="1"/>
    <col min="2" max="2" width="63" customWidth="1"/>
    <col min="3" max="12" width="15.5703125" customWidth="1"/>
    <col min="13" max="13" width="16.140625" style="182" customWidth="1"/>
    <col min="14" max="16" width="15.5703125" customWidth="1"/>
    <col min="17" max="17" width="15.7109375" customWidth="1"/>
  </cols>
  <sheetData>
    <row r="1" spans="1:17" ht="15.75" thickBot="1" x14ac:dyDescent="0.3"/>
    <row r="2" spans="1:17" ht="55.5" customHeight="1" thickBot="1" x14ac:dyDescent="0.3">
      <c r="A2" s="445" t="s">
        <v>182</v>
      </c>
      <c r="B2" s="446"/>
      <c r="C2" s="446"/>
      <c r="D2" s="446"/>
      <c r="E2" s="446"/>
      <c r="F2" s="446"/>
      <c r="G2" s="446"/>
      <c r="H2" s="446"/>
      <c r="I2" s="446"/>
      <c r="J2" s="446"/>
      <c r="K2" s="446"/>
      <c r="L2" s="446"/>
      <c r="M2" s="446"/>
      <c r="N2" s="446"/>
      <c r="O2" s="446"/>
      <c r="P2" s="446"/>
      <c r="Q2" s="447"/>
    </row>
    <row r="3" spans="1:17" ht="15.75" thickBot="1" x14ac:dyDescent="0.3"/>
    <row r="4" spans="1:17" x14ac:dyDescent="0.25">
      <c r="B4" s="214" t="s">
        <v>151</v>
      </c>
      <c r="C4" s="67">
        <f>COUNTIF(C8:C26,"SI")</f>
        <v>9</v>
      </c>
      <c r="D4" s="68">
        <f>COUNTIF(D8:D26,"SI")</f>
        <v>7</v>
      </c>
      <c r="E4" s="68">
        <f t="shared" ref="E4:P4" si="0">COUNTIF(E8:E26,"SI")</f>
        <v>7</v>
      </c>
      <c r="F4" s="68">
        <f t="shared" si="0"/>
        <v>8</v>
      </c>
      <c r="G4" s="68">
        <f t="shared" si="0"/>
        <v>11</v>
      </c>
      <c r="H4" s="68">
        <f t="shared" si="0"/>
        <v>10</v>
      </c>
      <c r="I4" s="68">
        <f t="shared" si="0"/>
        <v>10</v>
      </c>
      <c r="J4" s="68">
        <f t="shared" si="0"/>
        <v>11</v>
      </c>
      <c r="K4" s="68">
        <f t="shared" si="0"/>
        <v>10</v>
      </c>
      <c r="L4" s="68">
        <f t="shared" si="0"/>
        <v>11</v>
      </c>
      <c r="M4" s="183">
        <f t="shared" si="0"/>
        <v>16</v>
      </c>
      <c r="N4" s="68">
        <f t="shared" si="0"/>
        <v>11</v>
      </c>
      <c r="O4" s="68">
        <f t="shared" si="0"/>
        <v>12</v>
      </c>
      <c r="P4" s="68">
        <f t="shared" si="0"/>
        <v>12</v>
      </c>
      <c r="Q4" s="68">
        <f>COUNTIF(Q8:Q26,"SI")</f>
        <v>10</v>
      </c>
    </row>
    <row r="5" spans="1:17" ht="15.75" thickBot="1" x14ac:dyDescent="0.3">
      <c r="B5" s="215" t="s">
        <v>14</v>
      </c>
      <c r="C5" s="69" t="str">
        <f>IF(C4=0,"-",IF(C4&lt;=5,"Moderado",IF(C4&lt;=11,"Mayor",IF(C4&lt;=19,"Catastrófico"))))</f>
        <v>Mayor</v>
      </c>
      <c r="D5" s="70" t="str">
        <f>IF(D4=0,"-",IF(D4&lt;=5,"Moderado",IF(D4&lt;=11,"Mayor",IF(D4&lt;=19,"Catastrófico"))))</f>
        <v>Mayor</v>
      </c>
      <c r="E5" s="70" t="str">
        <f t="shared" ref="E5:P5" si="1">IF(E4=0,"-",IF(E4&lt;=5,"Moderado",IF(E4&lt;=11,"Mayor",IF(E4&lt;=19,"Catastrófico"))))</f>
        <v>Mayor</v>
      </c>
      <c r="F5" s="70" t="str">
        <f t="shared" si="1"/>
        <v>Mayor</v>
      </c>
      <c r="G5" s="70" t="str">
        <f t="shared" si="1"/>
        <v>Mayor</v>
      </c>
      <c r="H5" s="70" t="str">
        <f t="shared" si="1"/>
        <v>Mayor</v>
      </c>
      <c r="I5" s="70" t="str">
        <f t="shared" si="1"/>
        <v>Mayor</v>
      </c>
      <c r="J5" s="70" t="str">
        <f t="shared" si="1"/>
        <v>Mayor</v>
      </c>
      <c r="K5" s="70" t="str">
        <f t="shared" si="1"/>
        <v>Mayor</v>
      </c>
      <c r="L5" s="70" t="str">
        <f t="shared" si="1"/>
        <v>Mayor</v>
      </c>
      <c r="M5" s="184" t="str">
        <f t="shared" si="1"/>
        <v>Catastrófico</v>
      </c>
      <c r="N5" s="70" t="str">
        <f t="shared" si="1"/>
        <v>Mayor</v>
      </c>
      <c r="O5" s="70" t="str">
        <f t="shared" si="1"/>
        <v>Catastrófico</v>
      </c>
      <c r="P5" s="70" t="str">
        <f t="shared" si="1"/>
        <v>Catastrófico</v>
      </c>
      <c r="Q5" s="70" t="str">
        <f>IF(Q4=0,"-",IF(Q4&lt;=5,"Moderado",IF(Q4&lt;=11,"Mayor",IF(Q4&lt;=19,"Catastrófico"))))</f>
        <v>Mayor</v>
      </c>
    </row>
    <row r="6" spans="1:17" ht="15.75" thickBot="1" x14ac:dyDescent="0.3">
      <c r="C6" s="53"/>
      <c r="D6" s="53"/>
      <c r="Q6" s="205"/>
    </row>
    <row r="7" spans="1:17" ht="22.5" customHeight="1" thickBot="1" x14ac:dyDescent="0.3">
      <c r="A7" s="118"/>
      <c r="B7" s="118"/>
      <c r="C7" s="71" t="s">
        <v>208</v>
      </c>
      <c r="D7" s="72" t="s">
        <v>332</v>
      </c>
      <c r="E7" s="72" t="s">
        <v>209</v>
      </c>
      <c r="F7" s="72" t="s">
        <v>210</v>
      </c>
      <c r="G7" s="72" t="s">
        <v>211</v>
      </c>
      <c r="H7" s="72" t="s">
        <v>212</v>
      </c>
      <c r="I7" s="72" t="s">
        <v>213</v>
      </c>
      <c r="J7" s="72" t="s">
        <v>300</v>
      </c>
      <c r="K7" s="72" t="s">
        <v>301</v>
      </c>
      <c r="L7" s="72" t="s">
        <v>302</v>
      </c>
      <c r="M7" s="185" t="s">
        <v>370</v>
      </c>
      <c r="N7" s="72" t="s">
        <v>214</v>
      </c>
      <c r="O7" s="72" t="s">
        <v>215</v>
      </c>
      <c r="P7" s="72" t="s">
        <v>216</v>
      </c>
      <c r="Q7" s="72" t="s">
        <v>217</v>
      </c>
    </row>
    <row r="8" spans="1:17" x14ac:dyDescent="0.25">
      <c r="A8" s="211">
        <v>1</v>
      </c>
      <c r="B8" s="216" t="s">
        <v>133</v>
      </c>
      <c r="C8" s="206" t="s">
        <v>23</v>
      </c>
      <c r="D8" s="207" t="s">
        <v>23</v>
      </c>
      <c r="E8" s="208" t="s">
        <v>23</v>
      </c>
      <c r="F8" s="208" t="s">
        <v>23</v>
      </c>
      <c r="G8" s="208" t="s">
        <v>23</v>
      </c>
      <c r="H8" s="208" t="s">
        <v>23</v>
      </c>
      <c r="I8" s="207" t="s">
        <v>23</v>
      </c>
      <c r="J8" s="208" t="s">
        <v>23</v>
      </c>
      <c r="K8" s="208" t="s">
        <v>23</v>
      </c>
      <c r="L8" s="209" t="s">
        <v>23</v>
      </c>
      <c r="M8" s="210" t="s">
        <v>23</v>
      </c>
      <c r="N8" s="210" t="s">
        <v>23</v>
      </c>
      <c r="O8" s="210" t="s">
        <v>23</v>
      </c>
      <c r="P8" s="208" t="s">
        <v>23</v>
      </c>
      <c r="Q8" s="208" t="s">
        <v>23</v>
      </c>
    </row>
    <row r="9" spans="1:17" x14ac:dyDescent="0.25">
      <c r="A9" s="212">
        <v>2</v>
      </c>
      <c r="B9" s="217" t="s">
        <v>134</v>
      </c>
      <c r="C9" s="104" t="s">
        <v>23</v>
      </c>
      <c r="D9" s="65" t="s">
        <v>30</v>
      </c>
      <c r="E9" s="106" t="s">
        <v>23</v>
      </c>
      <c r="F9" s="106" t="s">
        <v>23</v>
      </c>
      <c r="G9" s="106" t="s">
        <v>23</v>
      </c>
      <c r="H9" s="106" t="s">
        <v>23</v>
      </c>
      <c r="I9" s="65" t="s">
        <v>23</v>
      </c>
      <c r="J9" s="106" t="s">
        <v>23</v>
      </c>
      <c r="K9" s="106" t="s">
        <v>23</v>
      </c>
      <c r="L9" s="116" t="s">
        <v>23</v>
      </c>
      <c r="M9" s="64" t="s">
        <v>23</v>
      </c>
      <c r="N9" s="64" t="s">
        <v>23</v>
      </c>
      <c r="O9" s="64" t="s">
        <v>23</v>
      </c>
      <c r="P9" s="106" t="s">
        <v>23</v>
      </c>
      <c r="Q9" s="106" t="s">
        <v>23</v>
      </c>
    </row>
    <row r="10" spans="1:17" x14ac:dyDescent="0.25">
      <c r="A10" s="212">
        <v>3</v>
      </c>
      <c r="B10" s="217" t="s">
        <v>135</v>
      </c>
      <c r="C10" s="104" t="s">
        <v>30</v>
      </c>
      <c r="D10" s="65" t="s">
        <v>23</v>
      </c>
      <c r="E10" s="106" t="s">
        <v>30</v>
      </c>
      <c r="F10" s="106" t="s">
        <v>23</v>
      </c>
      <c r="G10" s="106" t="s">
        <v>23</v>
      </c>
      <c r="H10" s="106" t="s">
        <v>231</v>
      </c>
      <c r="I10" s="65" t="s">
        <v>231</v>
      </c>
      <c r="J10" s="106" t="s">
        <v>23</v>
      </c>
      <c r="K10" s="106" t="s">
        <v>23</v>
      </c>
      <c r="L10" s="116" t="s">
        <v>30</v>
      </c>
      <c r="M10" s="64" t="s">
        <v>23</v>
      </c>
      <c r="N10" s="64" t="s">
        <v>23</v>
      </c>
      <c r="O10" s="64" t="s">
        <v>23</v>
      </c>
      <c r="P10" s="106" t="s">
        <v>23</v>
      </c>
      <c r="Q10" s="106" t="s">
        <v>30</v>
      </c>
    </row>
    <row r="11" spans="1:17" ht="25.5" x14ac:dyDescent="0.25">
      <c r="A11" s="212">
        <v>4</v>
      </c>
      <c r="B11" s="217" t="s">
        <v>136</v>
      </c>
      <c r="C11" s="104" t="s">
        <v>30</v>
      </c>
      <c r="D11" s="65" t="s">
        <v>30</v>
      </c>
      <c r="E11" s="106" t="s">
        <v>30</v>
      </c>
      <c r="F11" s="106" t="s">
        <v>30</v>
      </c>
      <c r="G11" s="106" t="s">
        <v>23</v>
      </c>
      <c r="H11" s="106" t="s">
        <v>30</v>
      </c>
      <c r="I11" s="65" t="s">
        <v>30</v>
      </c>
      <c r="J11" s="106" t="s">
        <v>30</v>
      </c>
      <c r="K11" s="106" t="s">
        <v>30</v>
      </c>
      <c r="L11" s="116" t="s">
        <v>30</v>
      </c>
      <c r="M11" s="64" t="s">
        <v>30</v>
      </c>
      <c r="N11" s="64" t="s">
        <v>30</v>
      </c>
      <c r="O11" s="64" t="s">
        <v>30</v>
      </c>
      <c r="P11" s="106" t="s">
        <v>30</v>
      </c>
      <c r="Q11" s="106" t="s">
        <v>30</v>
      </c>
    </row>
    <row r="12" spans="1:17" x14ac:dyDescent="0.25">
      <c r="A12" s="212">
        <v>5</v>
      </c>
      <c r="B12" s="217" t="s">
        <v>137</v>
      </c>
      <c r="C12" s="104" t="s">
        <v>23</v>
      </c>
      <c r="D12" s="65" t="s">
        <v>23</v>
      </c>
      <c r="E12" s="106" t="s">
        <v>23</v>
      </c>
      <c r="F12" s="106" t="s">
        <v>23</v>
      </c>
      <c r="G12" s="106" t="s">
        <v>23</v>
      </c>
      <c r="H12" s="106" t="s">
        <v>23</v>
      </c>
      <c r="I12" s="65" t="s">
        <v>23</v>
      </c>
      <c r="J12" s="106" t="s">
        <v>30</v>
      </c>
      <c r="K12" s="106" t="s">
        <v>23</v>
      </c>
      <c r="L12" s="116" t="s">
        <v>23</v>
      </c>
      <c r="M12" s="64" t="s">
        <v>23</v>
      </c>
      <c r="N12" s="64" t="s">
        <v>23</v>
      </c>
      <c r="O12" s="64" t="s">
        <v>23</v>
      </c>
      <c r="P12" s="106" t="s">
        <v>23</v>
      </c>
      <c r="Q12" s="106" t="s">
        <v>23</v>
      </c>
    </row>
    <row r="13" spans="1:17" x14ac:dyDescent="0.25">
      <c r="A13" s="212">
        <v>6</v>
      </c>
      <c r="B13" s="217" t="s">
        <v>138</v>
      </c>
      <c r="C13" s="104" t="s">
        <v>30</v>
      </c>
      <c r="D13" s="65" t="s">
        <v>30</v>
      </c>
      <c r="E13" s="106" t="s">
        <v>30</v>
      </c>
      <c r="F13" s="106" t="s">
        <v>23</v>
      </c>
      <c r="G13" s="106" t="s">
        <v>23</v>
      </c>
      <c r="H13" s="106" t="s">
        <v>23</v>
      </c>
      <c r="I13" s="65" t="s">
        <v>23</v>
      </c>
      <c r="J13" s="106" t="s">
        <v>23</v>
      </c>
      <c r="K13" s="106" t="s">
        <v>23</v>
      </c>
      <c r="L13" s="116" t="s">
        <v>23</v>
      </c>
      <c r="M13" s="64" t="s">
        <v>23</v>
      </c>
      <c r="N13" s="64" t="s">
        <v>23</v>
      </c>
      <c r="O13" s="64" t="s">
        <v>23</v>
      </c>
      <c r="P13" s="106" t="s">
        <v>23</v>
      </c>
      <c r="Q13" s="106" t="s">
        <v>23</v>
      </c>
    </row>
    <row r="14" spans="1:17" x14ac:dyDescent="0.25">
      <c r="A14" s="212">
        <v>7</v>
      </c>
      <c r="B14" s="217" t="s">
        <v>139</v>
      </c>
      <c r="C14" s="104" t="s">
        <v>30</v>
      </c>
      <c r="D14" s="65" t="s">
        <v>30</v>
      </c>
      <c r="E14" s="106" t="s">
        <v>23</v>
      </c>
      <c r="F14" s="106" t="s">
        <v>30</v>
      </c>
      <c r="G14" s="106" t="s">
        <v>23</v>
      </c>
      <c r="H14" s="106" t="s">
        <v>23</v>
      </c>
      <c r="I14" s="65" t="s">
        <v>23</v>
      </c>
      <c r="J14" s="106" t="s">
        <v>23</v>
      </c>
      <c r="K14" s="106" t="s">
        <v>30</v>
      </c>
      <c r="L14" s="116" t="s">
        <v>23</v>
      </c>
      <c r="M14" s="64" t="s">
        <v>23</v>
      </c>
      <c r="N14" s="64" t="s">
        <v>23</v>
      </c>
      <c r="O14" s="64" t="s">
        <v>23</v>
      </c>
      <c r="P14" s="106" t="s">
        <v>23</v>
      </c>
      <c r="Q14" s="106" t="s">
        <v>23</v>
      </c>
    </row>
    <row r="15" spans="1:17" ht="26.25" customHeight="1" x14ac:dyDescent="0.25">
      <c r="A15" s="212">
        <v>8</v>
      </c>
      <c r="B15" s="217" t="s">
        <v>152</v>
      </c>
      <c r="C15" s="104" t="s">
        <v>30</v>
      </c>
      <c r="D15" s="65" t="s">
        <v>30</v>
      </c>
      <c r="E15" s="106" t="s">
        <v>30</v>
      </c>
      <c r="F15" s="106" t="s">
        <v>30</v>
      </c>
      <c r="G15" s="106" t="s">
        <v>30</v>
      </c>
      <c r="H15" s="106" t="s">
        <v>30</v>
      </c>
      <c r="I15" s="65" t="s">
        <v>30</v>
      </c>
      <c r="J15" s="106" t="s">
        <v>30</v>
      </c>
      <c r="K15" s="106" t="s">
        <v>30</v>
      </c>
      <c r="L15" s="116" t="s">
        <v>30</v>
      </c>
      <c r="M15" s="64" t="s">
        <v>23</v>
      </c>
      <c r="N15" s="64" t="s">
        <v>30</v>
      </c>
      <c r="O15" s="64" t="s">
        <v>30</v>
      </c>
      <c r="P15" s="106" t="s">
        <v>30</v>
      </c>
      <c r="Q15" s="106" t="s">
        <v>30</v>
      </c>
    </row>
    <row r="16" spans="1:17" x14ac:dyDescent="0.25">
      <c r="A16" s="212">
        <v>9</v>
      </c>
      <c r="B16" s="217" t="s">
        <v>140</v>
      </c>
      <c r="C16" s="104" t="s">
        <v>23</v>
      </c>
      <c r="D16" s="65" t="s">
        <v>30</v>
      </c>
      <c r="E16" s="106" t="s">
        <v>30</v>
      </c>
      <c r="F16" s="106" t="s">
        <v>30</v>
      </c>
      <c r="G16" s="106" t="s">
        <v>30</v>
      </c>
      <c r="H16" s="106" t="s">
        <v>30</v>
      </c>
      <c r="I16" s="65" t="s">
        <v>30</v>
      </c>
      <c r="J16" s="106" t="s">
        <v>23</v>
      </c>
      <c r="K16" s="106" t="s">
        <v>30</v>
      </c>
      <c r="L16" s="116" t="s">
        <v>23</v>
      </c>
      <c r="M16" s="64" t="s">
        <v>23</v>
      </c>
      <c r="N16" s="64" t="s">
        <v>30</v>
      </c>
      <c r="O16" s="64" t="s">
        <v>23</v>
      </c>
      <c r="P16" s="106" t="s">
        <v>23</v>
      </c>
      <c r="Q16" s="106" t="s">
        <v>30</v>
      </c>
    </row>
    <row r="17" spans="1:17" ht="25.5" x14ac:dyDescent="0.25">
      <c r="A17" s="212">
        <v>10</v>
      </c>
      <c r="B17" s="217" t="s">
        <v>141</v>
      </c>
      <c r="C17" s="104" t="s">
        <v>23</v>
      </c>
      <c r="D17" s="65" t="s">
        <v>23</v>
      </c>
      <c r="E17" s="106" t="s">
        <v>23</v>
      </c>
      <c r="F17" s="106" t="s">
        <v>23</v>
      </c>
      <c r="G17" s="106" t="s">
        <v>23</v>
      </c>
      <c r="H17" s="106" t="s">
        <v>23</v>
      </c>
      <c r="I17" s="65" t="s">
        <v>23</v>
      </c>
      <c r="J17" s="106" t="s">
        <v>23</v>
      </c>
      <c r="K17" s="106" t="s">
        <v>23</v>
      </c>
      <c r="L17" s="116" t="s">
        <v>23</v>
      </c>
      <c r="M17" s="64" t="s">
        <v>23</v>
      </c>
      <c r="N17" s="64" t="s">
        <v>23</v>
      </c>
      <c r="O17" s="64" t="s">
        <v>23</v>
      </c>
      <c r="P17" s="106" t="s">
        <v>23</v>
      </c>
      <c r="Q17" s="106" t="s">
        <v>23</v>
      </c>
    </row>
    <row r="18" spans="1:17" x14ac:dyDescent="0.25">
      <c r="A18" s="212">
        <v>11</v>
      </c>
      <c r="B18" s="217" t="s">
        <v>142</v>
      </c>
      <c r="C18" s="104" t="s">
        <v>23</v>
      </c>
      <c r="D18" s="65" t="s">
        <v>23</v>
      </c>
      <c r="E18" s="106" t="s">
        <v>23</v>
      </c>
      <c r="F18" s="106" t="s">
        <v>23</v>
      </c>
      <c r="G18" s="106" t="s">
        <v>30</v>
      </c>
      <c r="H18" s="106" t="s">
        <v>23</v>
      </c>
      <c r="I18" s="65" t="s">
        <v>23</v>
      </c>
      <c r="J18" s="106" t="s">
        <v>23</v>
      </c>
      <c r="K18" s="106" t="s">
        <v>23</v>
      </c>
      <c r="L18" s="116" t="s">
        <v>23</v>
      </c>
      <c r="M18" s="64" t="s">
        <v>23</v>
      </c>
      <c r="N18" s="64" t="s">
        <v>23</v>
      </c>
      <c r="O18" s="64" t="s">
        <v>23</v>
      </c>
      <c r="P18" s="106" t="s">
        <v>23</v>
      </c>
      <c r="Q18" s="106" t="s">
        <v>23</v>
      </c>
    </row>
    <row r="19" spans="1:17" x14ac:dyDescent="0.25">
      <c r="A19" s="212">
        <v>12</v>
      </c>
      <c r="B19" s="217" t="s">
        <v>143</v>
      </c>
      <c r="C19" s="104" t="s">
        <v>23</v>
      </c>
      <c r="D19" s="65" t="s">
        <v>23</v>
      </c>
      <c r="E19" s="106" t="s">
        <v>23</v>
      </c>
      <c r="F19" s="106" t="s">
        <v>23</v>
      </c>
      <c r="G19" s="106" t="s">
        <v>23</v>
      </c>
      <c r="H19" s="106" t="s">
        <v>23</v>
      </c>
      <c r="I19" s="65" t="s">
        <v>23</v>
      </c>
      <c r="J19" s="106" t="s">
        <v>23</v>
      </c>
      <c r="K19" s="106" t="s">
        <v>23</v>
      </c>
      <c r="L19" s="116" t="s">
        <v>23</v>
      </c>
      <c r="M19" s="64" t="s">
        <v>23</v>
      </c>
      <c r="N19" s="64" t="s">
        <v>23</v>
      </c>
      <c r="O19" s="64" t="s">
        <v>23</v>
      </c>
      <c r="P19" s="106" t="s">
        <v>23</v>
      </c>
      <c r="Q19" s="106" t="s">
        <v>23</v>
      </c>
    </row>
    <row r="20" spans="1:17" x14ac:dyDescent="0.25">
      <c r="A20" s="212">
        <v>13</v>
      </c>
      <c r="B20" s="217" t="s">
        <v>144</v>
      </c>
      <c r="C20" s="104" t="s">
        <v>23</v>
      </c>
      <c r="D20" s="65" t="s">
        <v>30</v>
      </c>
      <c r="E20" s="106" t="s">
        <v>30</v>
      </c>
      <c r="F20" s="106" t="s">
        <v>30</v>
      </c>
      <c r="G20" s="106" t="s">
        <v>23</v>
      </c>
      <c r="H20" s="106" t="s">
        <v>23</v>
      </c>
      <c r="I20" s="65" t="s">
        <v>23</v>
      </c>
      <c r="J20" s="106" t="s">
        <v>23</v>
      </c>
      <c r="K20" s="106" t="s">
        <v>23</v>
      </c>
      <c r="L20" s="116" t="s">
        <v>23</v>
      </c>
      <c r="M20" s="64" t="s">
        <v>23</v>
      </c>
      <c r="N20" s="64" t="s">
        <v>23</v>
      </c>
      <c r="O20" s="64" t="s">
        <v>23</v>
      </c>
      <c r="P20" s="106" t="s">
        <v>23</v>
      </c>
      <c r="Q20" s="106" t="s">
        <v>23</v>
      </c>
    </row>
    <row r="21" spans="1:17" x14ac:dyDescent="0.25">
      <c r="A21" s="212">
        <v>14</v>
      </c>
      <c r="B21" s="217" t="s">
        <v>145</v>
      </c>
      <c r="C21" s="104" t="s">
        <v>30</v>
      </c>
      <c r="D21" s="65" t="s">
        <v>23</v>
      </c>
      <c r="E21" s="106" t="s">
        <v>30</v>
      </c>
      <c r="F21" s="106" t="s">
        <v>30</v>
      </c>
      <c r="G21" s="106" t="s">
        <v>23</v>
      </c>
      <c r="H21" s="106" t="s">
        <v>23</v>
      </c>
      <c r="I21" s="65" t="s">
        <v>23</v>
      </c>
      <c r="J21" s="106" t="s">
        <v>23</v>
      </c>
      <c r="K21" s="106" t="s">
        <v>23</v>
      </c>
      <c r="L21" s="116" t="s">
        <v>23</v>
      </c>
      <c r="M21" s="64" t="s">
        <v>23</v>
      </c>
      <c r="N21" s="64" t="s">
        <v>23</v>
      </c>
      <c r="O21" s="64" t="s">
        <v>23</v>
      </c>
      <c r="P21" s="106" t="s">
        <v>23</v>
      </c>
      <c r="Q21" s="106" t="s">
        <v>23</v>
      </c>
    </row>
    <row r="22" spans="1:17" x14ac:dyDescent="0.25">
      <c r="A22" s="212">
        <v>15</v>
      </c>
      <c r="B22" s="217" t="s">
        <v>146</v>
      </c>
      <c r="C22" s="104" t="s">
        <v>23</v>
      </c>
      <c r="D22" s="65" t="s">
        <v>30</v>
      </c>
      <c r="E22" s="106" t="s">
        <v>30</v>
      </c>
      <c r="F22" s="106" t="s">
        <v>30</v>
      </c>
      <c r="G22" s="106" t="s">
        <v>30</v>
      </c>
      <c r="H22" s="106" t="s">
        <v>30</v>
      </c>
      <c r="I22" s="65" t="s">
        <v>30</v>
      </c>
      <c r="J22" s="106" t="s">
        <v>30</v>
      </c>
      <c r="K22" s="106" t="s">
        <v>30</v>
      </c>
      <c r="L22" s="116" t="s">
        <v>30</v>
      </c>
      <c r="M22" s="64" t="s">
        <v>23</v>
      </c>
      <c r="N22" s="64" t="s">
        <v>30</v>
      </c>
      <c r="O22" s="64" t="s">
        <v>30</v>
      </c>
      <c r="P22" s="106" t="s">
        <v>30</v>
      </c>
      <c r="Q22" s="106" t="s">
        <v>30</v>
      </c>
    </row>
    <row r="23" spans="1:17" x14ac:dyDescent="0.25">
      <c r="A23" s="212">
        <v>16</v>
      </c>
      <c r="B23" s="217" t="s">
        <v>147</v>
      </c>
      <c r="C23" s="104" t="s">
        <v>30</v>
      </c>
      <c r="D23" s="65" t="s">
        <v>30</v>
      </c>
      <c r="E23" s="106" t="s">
        <v>30</v>
      </c>
      <c r="F23" s="106" t="s">
        <v>30</v>
      </c>
      <c r="G23" s="106" t="s">
        <v>30</v>
      </c>
      <c r="H23" s="106" t="s">
        <v>30</v>
      </c>
      <c r="I23" s="65" t="s">
        <v>30</v>
      </c>
      <c r="J23" s="106" t="s">
        <v>30</v>
      </c>
      <c r="K23" s="106" t="s">
        <v>30</v>
      </c>
      <c r="L23" s="116" t="s">
        <v>30</v>
      </c>
      <c r="M23" s="64" t="s">
        <v>30</v>
      </c>
      <c r="N23" s="64" t="s">
        <v>30</v>
      </c>
      <c r="O23" s="64" t="s">
        <v>30</v>
      </c>
      <c r="P23" s="106" t="s">
        <v>30</v>
      </c>
      <c r="Q23" s="106" t="s">
        <v>30</v>
      </c>
    </row>
    <row r="24" spans="1:17" x14ac:dyDescent="0.25">
      <c r="A24" s="212">
        <v>17</v>
      </c>
      <c r="B24" s="217" t="s">
        <v>148</v>
      </c>
      <c r="C24" s="104" t="s">
        <v>30</v>
      </c>
      <c r="D24" s="65" t="s">
        <v>30</v>
      </c>
      <c r="E24" s="106" t="s">
        <v>30</v>
      </c>
      <c r="F24" s="106" t="s">
        <v>30</v>
      </c>
      <c r="G24" s="106" t="s">
        <v>30</v>
      </c>
      <c r="H24" s="106" t="s">
        <v>30</v>
      </c>
      <c r="I24" s="65" t="s">
        <v>30</v>
      </c>
      <c r="J24" s="106" t="s">
        <v>30</v>
      </c>
      <c r="K24" s="106" t="s">
        <v>30</v>
      </c>
      <c r="L24" s="116" t="s">
        <v>30</v>
      </c>
      <c r="M24" s="64" t="s">
        <v>23</v>
      </c>
      <c r="N24" s="64" t="s">
        <v>30</v>
      </c>
      <c r="O24" s="64" t="s">
        <v>30</v>
      </c>
      <c r="P24" s="106" t="s">
        <v>30</v>
      </c>
      <c r="Q24" s="106" t="s">
        <v>30</v>
      </c>
    </row>
    <row r="25" spans="1:17" x14ac:dyDescent="0.25">
      <c r="A25" s="212">
        <v>18</v>
      </c>
      <c r="B25" s="217" t="s">
        <v>149</v>
      </c>
      <c r="C25" s="104" t="s">
        <v>30</v>
      </c>
      <c r="D25" s="65" t="s">
        <v>30</v>
      </c>
      <c r="E25" s="106" t="s">
        <v>30</v>
      </c>
      <c r="F25" s="106" t="s">
        <v>30</v>
      </c>
      <c r="G25" s="106" t="s">
        <v>30</v>
      </c>
      <c r="H25" s="106" t="s">
        <v>30</v>
      </c>
      <c r="I25" s="65" t="s">
        <v>30</v>
      </c>
      <c r="J25" s="106" t="s">
        <v>30</v>
      </c>
      <c r="K25" s="106" t="s">
        <v>30</v>
      </c>
      <c r="L25" s="116" t="s">
        <v>30</v>
      </c>
      <c r="M25" s="64" t="s">
        <v>23</v>
      </c>
      <c r="N25" s="64" t="s">
        <v>30</v>
      </c>
      <c r="O25" s="64" t="s">
        <v>30</v>
      </c>
      <c r="P25" s="106" t="s">
        <v>30</v>
      </c>
      <c r="Q25" s="106" t="s">
        <v>30</v>
      </c>
    </row>
    <row r="26" spans="1:17" ht="15.75" thickBot="1" x14ac:dyDescent="0.3">
      <c r="A26" s="213">
        <v>19</v>
      </c>
      <c r="B26" s="218" t="s">
        <v>150</v>
      </c>
      <c r="C26" s="105" t="s">
        <v>30</v>
      </c>
      <c r="D26" s="107" t="s">
        <v>30</v>
      </c>
      <c r="E26" s="107" t="s">
        <v>30</v>
      </c>
      <c r="F26" s="107" t="s">
        <v>30</v>
      </c>
      <c r="G26" s="107" t="s">
        <v>30</v>
      </c>
      <c r="H26" s="107" t="s">
        <v>30</v>
      </c>
      <c r="I26" s="107" t="s">
        <v>30</v>
      </c>
      <c r="J26" s="107" t="s">
        <v>30</v>
      </c>
      <c r="K26" s="107" t="s">
        <v>30</v>
      </c>
      <c r="L26" s="117" t="s">
        <v>30</v>
      </c>
      <c r="M26" s="66" t="s">
        <v>30</v>
      </c>
      <c r="N26" s="66" t="s">
        <v>30</v>
      </c>
      <c r="O26" s="66" t="s">
        <v>30</v>
      </c>
      <c r="P26" s="107" t="s">
        <v>30</v>
      </c>
      <c r="Q26" s="107" t="s">
        <v>30</v>
      </c>
    </row>
  </sheetData>
  <mergeCells count="1">
    <mergeCell ref="A2:Q2"/>
  </mergeCells>
  <phoneticPr fontId="24" type="noConversion"/>
  <dataValidations count="2">
    <dataValidation type="list" allowBlank="1" showInputMessage="1" showErrorMessage="1" sqref="E8:E26 J8:K26 P8:Q26" xr:uid="{9F6D6014-7801-4AC1-9ABC-EA67A0468A1F}">
      <formula1>Si_No</formula1>
    </dataValidation>
    <dataValidation type="list" allowBlank="1" showErrorMessage="1" sqref="L8:L26" xr:uid="{74E3959B-B3F5-4B94-A45E-63370DF4240B}">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258"/>
  <sheetViews>
    <sheetView topLeftCell="T1" zoomScale="85" zoomScaleNormal="85" workbookViewId="0">
      <pane ySplit="2" topLeftCell="A250" activePane="bottomLeft" state="frozen"/>
      <selection sqref="A1:A4"/>
      <selection pane="bottomLeft" activeCell="AC257" sqref="AC257:AC258"/>
    </sheetView>
  </sheetViews>
  <sheetFormatPr baseColWidth="10" defaultRowHeight="14.25" x14ac:dyDescent="0.2"/>
  <cols>
    <col min="1" max="1" width="16" style="28" customWidth="1"/>
    <col min="2" max="2" width="17.7109375" style="28" customWidth="1"/>
    <col min="3" max="3" width="13.7109375" style="28" customWidth="1"/>
    <col min="4" max="4" width="69" style="28" customWidth="1"/>
    <col min="5" max="5" width="22.85546875" style="28" customWidth="1"/>
    <col min="6" max="6" width="19.5703125" style="28" customWidth="1"/>
    <col min="7" max="10" width="17.7109375" style="28" customWidth="1"/>
    <col min="11" max="12" width="17.5703125" style="28" customWidth="1"/>
    <col min="13" max="13" width="22.85546875" style="28" customWidth="1"/>
    <col min="14" max="18" width="13.7109375" style="28" customWidth="1"/>
    <col min="19" max="20" width="17.7109375" style="28" customWidth="1"/>
    <col min="21" max="26" width="13.5703125" style="28" customWidth="1"/>
    <col min="27" max="28" width="17.7109375" style="28" customWidth="1"/>
    <col min="29" max="34" width="13.5703125" style="28" customWidth="1"/>
    <col min="35" max="36" width="17.7109375" style="28" customWidth="1"/>
    <col min="37" max="42" width="13.5703125" style="28" customWidth="1"/>
    <col min="43" max="44" width="17.7109375" style="28" customWidth="1"/>
    <col min="45" max="50" width="13.5703125" style="28" customWidth="1"/>
    <col min="51" max="16384" width="11.42578125" style="28"/>
  </cols>
  <sheetData>
    <row r="1" spans="1:12" ht="10.5" customHeight="1" thickBot="1" x14ac:dyDescent="0.25"/>
    <row r="2" spans="1:12" ht="54" customHeight="1" thickBot="1" x14ac:dyDescent="0.25">
      <c r="A2" s="528" t="s">
        <v>401</v>
      </c>
      <c r="B2" s="529"/>
      <c r="C2" s="529"/>
      <c r="D2" s="529"/>
      <c r="E2" s="529"/>
      <c r="F2" s="529"/>
      <c r="G2" s="529"/>
      <c r="H2" s="529"/>
      <c r="I2" s="529"/>
      <c r="J2" s="529"/>
      <c r="K2" s="529"/>
      <c r="L2" s="530"/>
    </row>
    <row r="3" spans="1:12" ht="10.5" customHeight="1" thickBot="1" x14ac:dyDescent="0.25"/>
    <row r="4" spans="1:12" ht="30" customHeight="1" thickBot="1" x14ac:dyDescent="0.25">
      <c r="A4" s="56" t="str">
        <f>+Matriz!E13</f>
        <v>EPLE-RC-001</v>
      </c>
      <c r="B4" s="466" t="str">
        <f>+Matriz!F13</f>
        <v>Reportes de avances manipulados e inconsistentes respecto a la ejecución real de presupuesto y de metas en los proyectos de inversión  de la Entidad, a favor de un tercero.</v>
      </c>
      <c r="C4" s="467"/>
      <c r="D4" s="467"/>
      <c r="E4" s="467"/>
      <c r="F4" s="467"/>
      <c r="G4" s="467"/>
      <c r="H4" s="467"/>
      <c r="I4" s="467"/>
      <c r="J4" s="467"/>
      <c r="K4" s="467"/>
      <c r="L4" s="468"/>
    </row>
    <row r="5" spans="1:12" ht="10.5" customHeight="1" thickBot="1" x14ac:dyDescent="0.25"/>
    <row r="6" spans="1:12" ht="16.5" customHeight="1" thickBot="1" x14ac:dyDescent="0.25">
      <c r="B6" s="469" t="s">
        <v>158</v>
      </c>
      <c r="C6" s="470"/>
      <c r="D6" s="480"/>
      <c r="E6" s="531" t="s">
        <v>124</v>
      </c>
      <c r="F6" s="532"/>
      <c r="G6" s="532"/>
      <c r="H6" s="532"/>
      <c r="I6" s="532"/>
      <c r="J6" s="532"/>
      <c r="K6" s="532"/>
      <c r="L6" s="533"/>
    </row>
    <row r="7" spans="1:12" ht="91.5" customHeight="1" thickBot="1" x14ac:dyDescent="0.25">
      <c r="B7" s="471"/>
      <c r="C7" s="472"/>
      <c r="D7" s="481"/>
      <c r="E7" s="534" t="str">
        <f>+Matriz!Q13</f>
        <v>El profesional universitario de planeación revisa, de forma periódica según la programación de la SDP, junto con los profesionales de apoyo del área, la información reportada sobre el cumplimiento en las metas de la entidad, según la información remitida por los líderes y responsables de las mismas. En caso de identificar inconsistencias en los reportes, solicita aclaraciones y validaciones sobre estos. Posteriormente, hace el registro de la información final en el aplicativo de seguimiento correspondiente (SEGPLAN).</v>
      </c>
      <c r="F7" s="535"/>
      <c r="G7" s="535"/>
      <c r="H7" s="535"/>
      <c r="I7" s="535"/>
      <c r="J7" s="535"/>
      <c r="K7" s="535"/>
      <c r="L7" s="536"/>
    </row>
    <row r="8" spans="1:12" ht="15" x14ac:dyDescent="0.25">
      <c r="B8" s="505" t="s">
        <v>125</v>
      </c>
      <c r="C8" s="507" t="s">
        <v>126</v>
      </c>
      <c r="D8" s="508"/>
      <c r="E8" s="511" t="s">
        <v>120</v>
      </c>
      <c r="F8" s="512"/>
      <c r="G8" s="519" t="s">
        <v>71</v>
      </c>
      <c r="H8" s="520"/>
      <c r="I8" s="520"/>
      <c r="J8" s="520"/>
      <c r="K8" s="520"/>
      <c r="L8" s="521"/>
    </row>
    <row r="9" spans="1:12" ht="15" thickBot="1" x14ac:dyDescent="0.25">
      <c r="B9" s="506"/>
      <c r="C9" s="509"/>
      <c r="D9" s="510"/>
      <c r="E9" s="54" t="s">
        <v>121</v>
      </c>
      <c r="F9" s="55" t="s">
        <v>122</v>
      </c>
      <c r="G9" s="497"/>
      <c r="H9" s="498"/>
      <c r="I9" s="498"/>
      <c r="J9" s="498"/>
      <c r="K9" s="498"/>
      <c r="L9" s="499"/>
    </row>
    <row r="10" spans="1:12" ht="30" customHeight="1" x14ac:dyDescent="0.2">
      <c r="B10" s="475" t="s">
        <v>127</v>
      </c>
      <c r="C10" s="46" t="s">
        <v>98</v>
      </c>
      <c r="D10" s="50" t="s">
        <v>87</v>
      </c>
      <c r="E10" s="44" t="s">
        <v>105</v>
      </c>
      <c r="F10" s="45">
        <f>IF(E10="Asignado",15,IF(E10="No asignado",0,""))</f>
        <v>15</v>
      </c>
      <c r="G10" s="546" t="s">
        <v>425</v>
      </c>
      <c r="H10" s="547"/>
      <c r="I10" s="547"/>
      <c r="J10" s="547"/>
      <c r="K10" s="547"/>
      <c r="L10" s="548"/>
    </row>
    <row r="11" spans="1:12" ht="30" customHeight="1" x14ac:dyDescent="0.2">
      <c r="B11" s="476"/>
      <c r="C11" s="37" t="s">
        <v>99</v>
      </c>
      <c r="D11" s="51" t="s">
        <v>91</v>
      </c>
      <c r="E11" s="39" t="s">
        <v>107</v>
      </c>
      <c r="F11" s="40">
        <f>IF(E11="Adecuado",15,IF(E11="Inadecuado",0,""))</f>
        <v>15</v>
      </c>
      <c r="G11" s="549"/>
      <c r="H11" s="550"/>
      <c r="I11" s="550"/>
      <c r="J11" s="550"/>
      <c r="K11" s="550"/>
      <c r="L11" s="551"/>
    </row>
    <row r="12" spans="1:12" ht="30" customHeight="1" x14ac:dyDescent="0.2">
      <c r="B12" s="57" t="s">
        <v>128</v>
      </c>
      <c r="C12" s="37" t="s">
        <v>100</v>
      </c>
      <c r="D12" s="51" t="s">
        <v>92</v>
      </c>
      <c r="E12" s="39" t="s">
        <v>109</v>
      </c>
      <c r="F12" s="40">
        <f>IF(E12="Oportuna",15,IF(E12="Inoportuna",0,""))</f>
        <v>15</v>
      </c>
      <c r="G12" s="537" t="s">
        <v>423</v>
      </c>
      <c r="H12" s="538"/>
      <c r="I12" s="538"/>
      <c r="J12" s="538"/>
      <c r="K12" s="538"/>
      <c r="L12" s="539"/>
    </row>
    <row r="13" spans="1:12" ht="45" customHeight="1" x14ac:dyDescent="0.2">
      <c r="B13" s="57" t="s">
        <v>129</v>
      </c>
      <c r="C13" s="37" t="s">
        <v>101</v>
      </c>
      <c r="D13" s="51" t="s">
        <v>93</v>
      </c>
      <c r="E13" s="41" t="s">
        <v>111</v>
      </c>
      <c r="F13" s="40">
        <f>IF(E13="Prevenir o detectar",15,IF(E13="No es control",0,""))</f>
        <v>15</v>
      </c>
      <c r="G13" s="537" t="s">
        <v>255</v>
      </c>
      <c r="H13" s="538"/>
      <c r="I13" s="538"/>
      <c r="J13" s="538"/>
      <c r="K13" s="538"/>
      <c r="L13" s="539"/>
    </row>
    <row r="14" spans="1:12" ht="30" customHeight="1" x14ac:dyDescent="0.2">
      <c r="B14" s="58" t="s">
        <v>131</v>
      </c>
      <c r="C14" s="37" t="s">
        <v>102</v>
      </c>
      <c r="D14" s="51" t="s">
        <v>94</v>
      </c>
      <c r="E14" s="39" t="s">
        <v>113</v>
      </c>
      <c r="F14" s="40">
        <f>IF(E14="Confiable",15,IF(E14="No confiable",0,""))</f>
        <v>15</v>
      </c>
      <c r="G14" s="540" t="s">
        <v>256</v>
      </c>
      <c r="H14" s="541"/>
      <c r="I14" s="541"/>
      <c r="J14" s="541"/>
      <c r="K14" s="541"/>
      <c r="L14" s="542"/>
    </row>
    <row r="15" spans="1:12" ht="45" customHeight="1" x14ac:dyDescent="0.2">
      <c r="B15" s="58" t="s">
        <v>132</v>
      </c>
      <c r="C15" s="37" t="s">
        <v>103</v>
      </c>
      <c r="D15" s="51" t="s">
        <v>95</v>
      </c>
      <c r="E15" s="41" t="s">
        <v>115</v>
      </c>
      <c r="F15" s="40">
        <f>IF(E15="Se investigan y resuelven oportunamente",15,IF(E15="No se investigan y resuelven oportunamente",0,""))</f>
        <v>15</v>
      </c>
      <c r="G15" s="540" t="s">
        <v>257</v>
      </c>
      <c r="H15" s="541"/>
      <c r="I15" s="541"/>
      <c r="J15" s="541"/>
      <c r="K15" s="541"/>
      <c r="L15" s="542"/>
    </row>
    <row r="16" spans="1:12" ht="35.25" customHeight="1" thickBot="1" x14ac:dyDescent="0.25">
      <c r="B16" s="59" t="s">
        <v>130</v>
      </c>
      <c r="C16" s="47" t="s">
        <v>104</v>
      </c>
      <c r="D16" s="52" t="s">
        <v>96</v>
      </c>
      <c r="E16" s="42" t="s">
        <v>117</v>
      </c>
      <c r="F16" s="43">
        <f>IF(E16="Completa",10,IF(E16="Incompleta",5,IF(E16="No existe",0,"")))</f>
        <v>10</v>
      </c>
      <c r="G16" s="543" t="s">
        <v>424</v>
      </c>
      <c r="H16" s="544"/>
      <c r="I16" s="544"/>
      <c r="J16" s="544"/>
      <c r="K16" s="544"/>
      <c r="L16" s="545"/>
    </row>
    <row r="17" spans="1:12" ht="7.5" customHeight="1" thickBot="1" x14ac:dyDescent="0.25">
      <c r="D17" s="38"/>
      <c r="G17" s="79"/>
      <c r="H17" s="79"/>
      <c r="I17" s="79"/>
      <c r="J17" s="79"/>
      <c r="K17" s="79"/>
      <c r="L17" s="79"/>
    </row>
    <row r="18" spans="1:12" x14ac:dyDescent="0.2">
      <c r="D18" s="48" t="s">
        <v>97</v>
      </c>
      <c r="E18" s="473">
        <f>IF(SUM(F10:F16)=0,"-",SUM(F10:F16))</f>
        <v>100</v>
      </c>
      <c r="F18" s="474"/>
      <c r="G18" s="80"/>
      <c r="H18" s="80"/>
      <c r="I18" s="80"/>
      <c r="J18" s="80"/>
      <c r="K18" s="80"/>
      <c r="L18" s="80"/>
    </row>
    <row r="19" spans="1:12" ht="15" thickBot="1" x14ac:dyDescent="0.25">
      <c r="D19" s="49" t="s">
        <v>123</v>
      </c>
      <c r="E19" s="455" t="str">
        <f>IF(E18&lt;=74,"Débil",IF(E18&lt;=89,"Moderado",IF(E18&lt;=100,"Fuerte","")))</f>
        <v>Fuerte</v>
      </c>
      <c r="F19" s="456"/>
      <c r="G19" s="80"/>
      <c r="H19" s="80"/>
      <c r="I19" s="80"/>
      <c r="J19" s="80"/>
      <c r="K19" s="80"/>
      <c r="L19" s="80"/>
    </row>
    <row r="20" spans="1:12" ht="15" thickBot="1" x14ac:dyDescent="0.25"/>
    <row r="21" spans="1:12" ht="30" customHeight="1" thickBot="1" x14ac:dyDescent="0.25">
      <c r="A21" s="111" t="str">
        <f>+Matriz!E14</f>
        <v>EGCM-RC-001</v>
      </c>
      <c r="B21" s="466" t="str">
        <f>+Matriz!F14</f>
        <v>Difusión intencional de información atendiendo a intereses particulares internos y/o externos.</v>
      </c>
      <c r="C21" s="467"/>
      <c r="D21" s="467"/>
      <c r="E21" s="467"/>
      <c r="F21" s="467"/>
      <c r="G21" s="467"/>
      <c r="H21" s="467"/>
      <c r="I21" s="467"/>
      <c r="J21" s="467"/>
      <c r="K21" s="467"/>
      <c r="L21" s="468"/>
    </row>
    <row r="22" spans="1:12" ht="15" thickBot="1" x14ac:dyDescent="0.25"/>
    <row r="23" spans="1:12" ht="15.75" customHeight="1" x14ac:dyDescent="0.2">
      <c r="B23" s="469" t="s">
        <v>158</v>
      </c>
      <c r="C23" s="470"/>
      <c r="D23" s="480"/>
      <c r="E23" s="482" t="s">
        <v>124</v>
      </c>
      <c r="F23" s="483"/>
      <c r="G23" s="483"/>
      <c r="H23" s="483"/>
      <c r="I23" s="483"/>
      <c r="J23" s="483"/>
      <c r="K23" s="483"/>
      <c r="L23" s="484"/>
    </row>
    <row r="24" spans="1:12" ht="27" customHeight="1" thickBot="1" x14ac:dyDescent="0.25">
      <c r="B24" s="471"/>
      <c r="C24" s="472"/>
      <c r="D24" s="481"/>
      <c r="E24" s="485" t="str">
        <f>+Matriz!Q14</f>
        <v xml:space="preserve">Aplicar una ruta de revisión del contenido a publica o difundir por parte de la Coordinación de Prensa y Comunicaciones. </v>
      </c>
      <c r="F24" s="486"/>
      <c r="G24" s="486"/>
      <c r="H24" s="486"/>
      <c r="I24" s="486"/>
      <c r="J24" s="486"/>
      <c r="K24" s="486"/>
      <c r="L24" s="487"/>
    </row>
    <row r="25" spans="1:12" ht="15" x14ac:dyDescent="0.25">
      <c r="B25" s="488" t="s">
        <v>125</v>
      </c>
      <c r="C25" s="490" t="s">
        <v>126</v>
      </c>
      <c r="D25" s="480"/>
      <c r="E25" s="492" t="s">
        <v>120</v>
      </c>
      <c r="F25" s="493"/>
      <c r="G25" s="494" t="s">
        <v>71</v>
      </c>
      <c r="H25" s="495"/>
      <c r="I25" s="495"/>
      <c r="J25" s="495"/>
      <c r="K25" s="495"/>
      <c r="L25" s="496"/>
    </row>
    <row r="26" spans="1:12" ht="15" customHeight="1" thickBot="1" x14ac:dyDescent="0.25">
      <c r="B26" s="489"/>
      <c r="C26" s="491"/>
      <c r="D26" s="481"/>
      <c r="E26" s="54" t="s">
        <v>121</v>
      </c>
      <c r="F26" s="55" t="s">
        <v>122</v>
      </c>
      <c r="G26" s="497"/>
      <c r="H26" s="498"/>
      <c r="I26" s="498"/>
      <c r="J26" s="498"/>
      <c r="K26" s="498"/>
      <c r="L26" s="499"/>
    </row>
    <row r="27" spans="1:12" ht="49.5" customHeight="1" x14ac:dyDescent="0.2">
      <c r="B27" s="500" t="s">
        <v>127</v>
      </c>
      <c r="C27" s="100" t="s">
        <v>98</v>
      </c>
      <c r="D27" s="102" t="s">
        <v>87</v>
      </c>
      <c r="E27" s="44" t="s">
        <v>105</v>
      </c>
      <c r="F27" s="45">
        <f>IF(E27="Asignado",15,IF(E27="No asignado",0,""))</f>
        <v>15</v>
      </c>
      <c r="G27" s="477" t="s">
        <v>336</v>
      </c>
      <c r="H27" s="478"/>
      <c r="I27" s="478"/>
      <c r="J27" s="478"/>
      <c r="K27" s="478"/>
      <c r="L27" s="479"/>
    </row>
    <row r="28" spans="1:12" ht="30.75" customHeight="1" x14ac:dyDescent="0.2">
      <c r="B28" s="501"/>
      <c r="C28" s="37" t="s">
        <v>99</v>
      </c>
      <c r="D28" s="51" t="s">
        <v>91</v>
      </c>
      <c r="E28" s="39" t="s">
        <v>107</v>
      </c>
      <c r="F28" s="40">
        <f>IF(E28="Adecuado",15,IF(E28="Inadecuado",0,""))</f>
        <v>15</v>
      </c>
      <c r="G28" s="457" t="s">
        <v>337</v>
      </c>
      <c r="H28" s="458"/>
      <c r="I28" s="458"/>
      <c r="J28" s="458"/>
      <c r="K28" s="458"/>
      <c r="L28" s="459"/>
    </row>
    <row r="29" spans="1:12" ht="31.5" customHeight="1" x14ac:dyDescent="0.2">
      <c r="B29" s="99" t="s">
        <v>128</v>
      </c>
      <c r="C29" s="37" t="s">
        <v>100</v>
      </c>
      <c r="D29" s="51" t="s">
        <v>92</v>
      </c>
      <c r="E29" s="39" t="s">
        <v>109</v>
      </c>
      <c r="F29" s="40">
        <f>IF(E29="Oportuna",15,IF(E29="Inoportuna",0,""))</f>
        <v>15</v>
      </c>
      <c r="G29" s="457" t="s">
        <v>338</v>
      </c>
      <c r="H29" s="458"/>
      <c r="I29" s="458"/>
      <c r="J29" s="458"/>
      <c r="K29" s="458"/>
      <c r="L29" s="459"/>
    </row>
    <row r="30" spans="1:12" ht="38.25" customHeight="1" x14ac:dyDescent="0.2">
      <c r="B30" s="99" t="s">
        <v>129</v>
      </c>
      <c r="C30" s="37" t="s">
        <v>101</v>
      </c>
      <c r="D30" s="51" t="s">
        <v>93</v>
      </c>
      <c r="E30" s="41" t="s">
        <v>111</v>
      </c>
      <c r="F30" s="40">
        <f>IF(E30="Prevenir o detectar",15,IF(E30="No es control",0,""))</f>
        <v>15</v>
      </c>
      <c r="G30" s="457" t="s">
        <v>339</v>
      </c>
      <c r="H30" s="458"/>
      <c r="I30" s="458"/>
      <c r="J30" s="458"/>
      <c r="K30" s="458"/>
      <c r="L30" s="459"/>
    </row>
    <row r="31" spans="1:12" ht="30" customHeight="1" x14ac:dyDescent="0.2">
      <c r="B31" s="103" t="s">
        <v>131</v>
      </c>
      <c r="C31" s="37" t="s">
        <v>102</v>
      </c>
      <c r="D31" s="51" t="s">
        <v>94</v>
      </c>
      <c r="E31" s="39" t="s">
        <v>113</v>
      </c>
      <c r="F31" s="40">
        <f>IF(E31="Confiable",15,IF(E31="No confiable",0,""))</f>
        <v>15</v>
      </c>
      <c r="G31" s="457" t="s">
        <v>340</v>
      </c>
      <c r="H31" s="458"/>
      <c r="I31" s="458"/>
      <c r="J31" s="458"/>
      <c r="K31" s="458"/>
      <c r="L31" s="459"/>
    </row>
    <row r="32" spans="1:12" ht="38.25" customHeight="1" x14ac:dyDescent="0.2">
      <c r="B32" s="103" t="s">
        <v>132</v>
      </c>
      <c r="C32" s="37" t="s">
        <v>103</v>
      </c>
      <c r="D32" s="51" t="s">
        <v>95</v>
      </c>
      <c r="E32" s="41" t="s">
        <v>115</v>
      </c>
      <c r="F32" s="40">
        <f>IF(E32="Se investigan y resuelven oportunamente",15,IF(E32="No se investigan y resuelven oportunamente",0,""))</f>
        <v>15</v>
      </c>
      <c r="G32" s="457" t="s">
        <v>479</v>
      </c>
      <c r="H32" s="458"/>
      <c r="I32" s="458"/>
      <c r="J32" s="458"/>
      <c r="K32" s="458"/>
      <c r="L32" s="459"/>
    </row>
    <row r="33" spans="1:28" ht="36.75" customHeight="1" thickBot="1" x14ac:dyDescent="0.25">
      <c r="B33" s="59" t="s">
        <v>130</v>
      </c>
      <c r="C33" s="101" t="s">
        <v>104</v>
      </c>
      <c r="D33" s="52" t="s">
        <v>96</v>
      </c>
      <c r="E33" s="42" t="s">
        <v>117</v>
      </c>
      <c r="F33" s="43">
        <f>IF(E33="Completa",10,IF(E33="Incompleta",5,IF(E33="No existe",0,"")))</f>
        <v>10</v>
      </c>
      <c r="G33" s="448" t="s">
        <v>341</v>
      </c>
      <c r="H33" s="449"/>
      <c r="I33" s="449"/>
      <c r="J33" s="449"/>
      <c r="K33" s="449"/>
      <c r="L33" s="450"/>
    </row>
    <row r="34" spans="1:28" ht="15" thickBot="1" x14ac:dyDescent="0.25">
      <c r="D34" s="38"/>
    </row>
    <row r="35" spans="1:28" x14ac:dyDescent="0.2">
      <c r="D35" s="109" t="s">
        <v>97</v>
      </c>
      <c r="E35" s="451">
        <f>IF(SUM(F27:F33)=0,"-",SUM(F27:F33))</f>
        <v>100</v>
      </c>
      <c r="F35" s="452"/>
      <c r="G35" s="108"/>
      <c r="H35" s="108"/>
      <c r="I35" s="108"/>
      <c r="J35" s="108"/>
      <c r="K35" s="108"/>
      <c r="L35" s="108"/>
    </row>
    <row r="36" spans="1:28" ht="15" thickBot="1" x14ac:dyDescent="0.25">
      <c r="D36" s="110" t="s">
        <v>123</v>
      </c>
      <c r="E36" s="453" t="str">
        <f>IF(E35&lt;=74,"Débil",IF(E35&lt;=89,"Moderado",IF(E35&lt;=100,"Fuerte","")))</f>
        <v>Fuerte</v>
      </c>
      <c r="F36" s="454"/>
      <c r="G36" s="108"/>
      <c r="H36" s="108"/>
      <c r="I36" s="108"/>
      <c r="J36" s="108"/>
      <c r="K36" s="108"/>
      <c r="L36" s="108"/>
    </row>
    <row r="37" spans="1:28" ht="15" thickBot="1" x14ac:dyDescent="0.25"/>
    <row r="38" spans="1:28" ht="30" customHeight="1" thickBot="1" x14ac:dyDescent="0.25">
      <c r="A38" s="56" t="str">
        <f>+Matriz!E15</f>
        <v>MPTV-RC-001</v>
      </c>
      <c r="B38" s="466" t="str">
        <f>+Matriz!F15</f>
        <v>Administración inadecuada  de los recursos asignados para la producción de contenidos con el fin obtener beneficio propio o para favorecer un tercero</v>
      </c>
      <c r="C38" s="467"/>
      <c r="D38" s="467"/>
      <c r="E38" s="467"/>
      <c r="F38" s="467"/>
      <c r="G38" s="467"/>
      <c r="H38" s="467"/>
      <c r="I38" s="467"/>
      <c r="J38" s="467"/>
      <c r="K38" s="467"/>
      <c r="L38" s="468"/>
    </row>
    <row r="39" spans="1:28" ht="15" thickBot="1" x14ac:dyDescent="0.25"/>
    <row r="40" spans="1:28" ht="15.75" customHeight="1" x14ac:dyDescent="0.2">
      <c r="B40" s="469" t="s">
        <v>158</v>
      </c>
      <c r="C40" s="470"/>
      <c r="D40" s="470"/>
      <c r="E40" s="513" t="s">
        <v>124</v>
      </c>
      <c r="F40" s="514"/>
      <c r="G40" s="514"/>
      <c r="H40" s="514"/>
      <c r="I40" s="514"/>
      <c r="J40" s="514"/>
      <c r="K40" s="514"/>
      <c r="L40" s="515"/>
      <c r="M40" s="259"/>
      <c r="N40" s="259"/>
      <c r="O40" s="259"/>
      <c r="P40" s="259"/>
      <c r="Q40" s="259"/>
      <c r="R40" s="259"/>
      <c r="S40" s="259"/>
      <c r="T40" s="259"/>
      <c r="U40" s="259"/>
      <c r="V40" s="259"/>
      <c r="W40" s="259"/>
      <c r="X40" s="259"/>
      <c r="Y40" s="259"/>
      <c r="Z40" s="259"/>
      <c r="AA40" s="259"/>
      <c r="AB40" s="259"/>
    </row>
    <row r="41" spans="1:28" ht="48.75" customHeight="1" thickBot="1" x14ac:dyDescent="0.25">
      <c r="B41" s="471"/>
      <c r="C41" s="472"/>
      <c r="D41" s="472"/>
      <c r="E41" s="516" t="str">
        <f>+Matriz!Q15</f>
        <v>1. AGJC-CN-MN-001 Manual de contratacion que se encuentre vigente.
3. MPTV-PD-006 Presentación de iniciativas - banco de proyectos audiovisuales y digitales</v>
      </c>
      <c r="F41" s="517"/>
      <c r="G41" s="517"/>
      <c r="H41" s="517"/>
      <c r="I41" s="517"/>
      <c r="J41" s="517"/>
      <c r="K41" s="517"/>
      <c r="L41" s="518"/>
      <c r="M41" s="260"/>
      <c r="N41" s="260"/>
      <c r="O41" s="260"/>
      <c r="P41" s="260"/>
      <c r="Q41" s="260"/>
      <c r="R41" s="260"/>
      <c r="S41" s="260"/>
      <c r="T41" s="260"/>
      <c r="U41" s="260"/>
      <c r="V41" s="260"/>
      <c r="W41" s="260"/>
      <c r="X41" s="260"/>
      <c r="Y41" s="260"/>
      <c r="Z41" s="260"/>
      <c r="AA41" s="260"/>
      <c r="AB41" s="260"/>
    </row>
    <row r="42" spans="1:28" ht="15" x14ac:dyDescent="0.25">
      <c r="B42" s="505" t="s">
        <v>125</v>
      </c>
      <c r="C42" s="507" t="s">
        <v>126</v>
      </c>
      <c r="D42" s="508"/>
      <c r="E42" s="511" t="s">
        <v>120</v>
      </c>
      <c r="F42" s="512"/>
      <c r="G42" s="519" t="s">
        <v>71</v>
      </c>
      <c r="H42" s="520"/>
      <c r="I42" s="520"/>
      <c r="J42" s="520"/>
      <c r="K42" s="520"/>
      <c r="L42" s="521"/>
      <c r="M42" s="257"/>
      <c r="N42" s="257"/>
      <c r="O42" s="258"/>
      <c r="P42" s="258"/>
      <c r="Q42" s="258"/>
      <c r="R42" s="258"/>
      <c r="S42" s="258"/>
      <c r="T42" s="258"/>
      <c r="U42" s="257"/>
      <c r="V42" s="257"/>
      <c r="W42" s="258"/>
      <c r="X42" s="258"/>
      <c r="Y42" s="258"/>
      <c r="Z42" s="258"/>
      <c r="AA42" s="258"/>
      <c r="AB42" s="258"/>
    </row>
    <row r="43" spans="1:28" ht="15" customHeight="1" thickBot="1" x14ac:dyDescent="0.25">
      <c r="B43" s="506"/>
      <c r="C43" s="509"/>
      <c r="D43" s="510"/>
      <c r="E43" s="246" t="s">
        <v>121</v>
      </c>
      <c r="F43" s="247" t="s">
        <v>122</v>
      </c>
      <c r="G43" s="497"/>
      <c r="H43" s="498"/>
      <c r="I43" s="498"/>
      <c r="J43" s="498"/>
      <c r="K43" s="498"/>
      <c r="L43" s="499"/>
      <c r="M43" s="238"/>
      <c r="N43" s="238"/>
      <c r="O43" s="258"/>
      <c r="P43" s="258"/>
      <c r="Q43" s="258"/>
      <c r="R43" s="258"/>
      <c r="S43" s="258"/>
      <c r="T43" s="258"/>
      <c r="U43" s="238"/>
      <c r="V43" s="238"/>
      <c r="W43" s="258"/>
      <c r="X43" s="258"/>
      <c r="Y43" s="258"/>
      <c r="Z43" s="258"/>
      <c r="AA43" s="258"/>
      <c r="AB43" s="258"/>
    </row>
    <row r="44" spans="1:28" ht="36.75" customHeight="1" x14ac:dyDescent="0.2">
      <c r="B44" s="475" t="s">
        <v>127</v>
      </c>
      <c r="C44" s="94" t="s">
        <v>98</v>
      </c>
      <c r="D44" s="98" t="s">
        <v>87</v>
      </c>
      <c r="E44" s="244" t="s">
        <v>105</v>
      </c>
      <c r="F44" s="245">
        <f>IF(E44="Asignado",15,IF(E44="No asignado",0,""))</f>
        <v>15</v>
      </c>
      <c r="G44" s="477" t="s">
        <v>395</v>
      </c>
      <c r="H44" s="478"/>
      <c r="I44" s="478"/>
      <c r="J44" s="478"/>
      <c r="K44" s="478"/>
      <c r="L44" s="479"/>
      <c r="M44" s="251"/>
      <c r="N44" s="252"/>
      <c r="O44" s="256"/>
      <c r="P44" s="256"/>
      <c r="Q44" s="256"/>
      <c r="R44" s="256"/>
      <c r="S44" s="256"/>
      <c r="T44" s="256"/>
      <c r="U44" s="251"/>
      <c r="V44" s="252"/>
      <c r="W44" s="254"/>
      <c r="X44" s="255"/>
      <c r="Y44" s="255"/>
      <c r="Z44" s="255"/>
      <c r="AA44" s="255"/>
      <c r="AB44" s="255"/>
    </row>
    <row r="45" spans="1:28" ht="41.25" customHeight="1" x14ac:dyDescent="0.2">
      <c r="B45" s="476"/>
      <c r="C45" s="37" t="s">
        <v>99</v>
      </c>
      <c r="D45" s="51" t="s">
        <v>91</v>
      </c>
      <c r="E45" s="239" t="s">
        <v>107</v>
      </c>
      <c r="F45" s="240">
        <f>IF(E45="Adecuado",15,IF(E45="Inadecuado",0,""))</f>
        <v>15</v>
      </c>
      <c r="G45" s="457" t="s">
        <v>396</v>
      </c>
      <c r="H45" s="458"/>
      <c r="I45" s="458"/>
      <c r="J45" s="458"/>
      <c r="K45" s="458"/>
      <c r="L45" s="459"/>
      <c r="M45" s="251"/>
      <c r="N45" s="252"/>
      <c r="O45" s="256"/>
      <c r="P45" s="256"/>
      <c r="Q45" s="256"/>
      <c r="R45" s="256"/>
      <c r="S45" s="256"/>
      <c r="T45" s="256"/>
      <c r="U45" s="251"/>
      <c r="V45" s="252"/>
      <c r="W45" s="254"/>
      <c r="X45" s="255"/>
      <c r="Y45" s="255"/>
      <c r="Z45" s="255"/>
      <c r="AA45" s="255"/>
      <c r="AB45" s="255"/>
    </row>
    <row r="46" spans="1:28" ht="41.25" customHeight="1" x14ac:dyDescent="0.2">
      <c r="B46" s="96" t="s">
        <v>128</v>
      </c>
      <c r="C46" s="37" t="s">
        <v>100</v>
      </c>
      <c r="D46" s="51" t="s">
        <v>92</v>
      </c>
      <c r="E46" s="239" t="s">
        <v>109</v>
      </c>
      <c r="F46" s="240">
        <f>IF(E46="Oportuna",15,IF(E46="Inoportuna",0,""))</f>
        <v>15</v>
      </c>
      <c r="G46" s="457" t="s">
        <v>397</v>
      </c>
      <c r="H46" s="458"/>
      <c r="I46" s="458"/>
      <c r="J46" s="458"/>
      <c r="K46" s="458"/>
      <c r="L46" s="459"/>
      <c r="M46" s="251"/>
      <c r="N46" s="252"/>
      <c r="O46" s="256"/>
      <c r="P46" s="256"/>
      <c r="Q46" s="256"/>
      <c r="R46" s="256"/>
      <c r="S46" s="256"/>
      <c r="T46" s="256"/>
      <c r="U46" s="251"/>
      <c r="V46" s="252"/>
      <c r="W46" s="254"/>
      <c r="X46" s="254"/>
      <c r="Y46" s="254"/>
      <c r="Z46" s="254"/>
      <c r="AA46" s="254"/>
      <c r="AB46" s="254"/>
    </row>
    <row r="47" spans="1:28" ht="41.25" customHeight="1" x14ac:dyDescent="0.2">
      <c r="B47" s="96" t="s">
        <v>129</v>
      </c>
      <c r="C47" s="37" t="s">
        <v>101</v>
      </c>
      <c r="D47" s="51" t="s">
        <v>93</v>
      </c>
      <c r="E47" s="241" t="s">
        <v>111</v>
      </c>
      <c r="F47" s="240">
        <f>IF(E47="Prevenir o detectar",15,IF(E47="No es control",0,""))</f>
        <v>15</v>
      </c>
      <c r="G47" s="457" t="s">
        <v>321</v>
      </c>
      <c r="H47" s="458"/>
      <c r="I47" s="458"/>
      <c r="J47" s="458"/>
      <c r="K47" s="458"/>
      <c r="L47" s="459"/>
      <c r="M47" s="253"/>
      <c r="N47" s="252"/>
      <c r="O47" s="256"/>
      <c r="P47" s="256"/>
      <c r="Q47" s="256"/>
      <c r="R47" s="256"/>
      <c r="S47" s="256"/>
      <c r="T47" s="256"/>
      <c r="U47" s="253"/>
      <c r="V47" s="252"/>
      <c r="W47" s="254"/>
      <c r="X47" s="254"/>
      <c r="Y47" s="254"/>
      <c r="Z47" s="254"/>
      <c r="AA47" s="254"/>
      <c r="AB47" s="254"/>
    </row>
    <row r="48" spans="1:28" ht="53.25" customHeight="1" x14ac:dyDescent="0.2">
      <c r="B48" s="97" t="s">
        <v>131</v>
      </c>
      <c r="C48" s="37" t="s">
        <v>102</v>
      </c>
      <c r="D48" s="51" t="s">
        <v>94</v>
      </c>
      <c r="E48" s="239" t="s">
        <v>113</v>
      </c>
      <c r="F48" s="240">
        <f>IF(E48="Confiable",15,IF(E48="No confiable",0,""))</f>
        <v>15</v>
      </c>
      <c r="G48" s="457" t="s">
        <v>398</v>
      </c>
      <c r="H48" s="458"/>
      <c r="I48" s="458"/>
      <c r="J48" s="458"/>
      <c r="K48" s="458"/>
      <c r="L48" s="459"/>
      <c r="M48" s="251"/>
      <c r="N48" s="252"/>
      <c r="O48" s="256"/>
      <c r="P48" s="256"/>
      <c r="Q48" s="256"/>
      <c r="R48" s="256"/>
      <c r="S48" s="256"/>
      <c r="T48" s="256"/>
      <c r="U48" s="251"/>
      <c r="V48" s="252"/>
      <c r="W48" s="256"/>
      <c r="X48" s="256"/>
      <c r="Y48" s="256"/>
      <c r="Z48" s="256"/>
      <c r="AA48" s="256"/>
      <c r="AB48" s="256"/>
    </row>
    <row r="49" spans="1:28" ht="72.75" customHeight="1" x14ac:dyDescent="0.2">
      <c r="B49" s="97" t="s">
        <v>132</v>
      </c>
      <c r="C49" s="37" t="s">
        <v>103</v>
      </c>
      <c r="D49" s="51" t="s">
        <v>95</v>
      </c>
      <c r="E49" s="241" t="s">
        <v>115</v>
      </c>
      <c r="F49" s="240">
        <f>IF(E49="Se investigan y resuelven oportunamente",15,IF(E49="No se investigan y resuelven oportunamente",0,""))</f>
        <v>15</v>
      </c>
      <c r="G49" s="457" t="s">
        <v>487</v>
      </c>
      <c r="H49" s="458"/>
      <c r="I49" s="458"/>
      <c r="J49" s="458"/>
      <c r="K49" s="458"/>
      <c r="L49" s="459"/>
      <c r="M49" s="253"/>
      <c r="N49" s="252"/>
      <c r="O49" s="256"/>
      <c r="P49" s="256"/>
      <c r="Q49" s="256"/>
      <c r="R49" s="256"/>
      <c r="S49" s="256"/>
      <c r="T49" s="256"/>
      <c r="U49" s="253"/>
      <c r="V49" s="252"/>
      <c r="W49" s="256"/>
      <c r="X49" s="256"/>
      <c r="Y49" s="256"/>
      <c r="Z49" s="256"/>
      <c r="AA49" s="256"/>
      <c r="AB49" s="256"/>
    </row>
    <row r="50" spans="1:28" ht="54.75" customHeight="1" thickBot="1" x14ac:dyDescent="0.25">
      <c r="B50" s="59" t="s">
        <v>130</v>
      </c>
      <c r="C50" s="95" t="s">
        <v>104</v>
      </c>
      <c r="D50" s="52" t="s">
        <v>96</v>
      </c>
      <c r="E50" s="242" t="s">
        <v>117</v>
      </c>
      <c r="F50" s="243">
        <f>IF(E50="Completa",10,IF(E50="Incompleta",5,IF(E50="No existe",0,"")))</f>
        <v>10</v>
      </c>
      <c r="G50" s="448" t="s">
        <v>322</v>
      </c>
      <c r="H50" s="449"/>
      <c r="I50" s="449"/>
      <c r="J50" s="449"/>
      <c r="K50" s="449"/>
      <c r="L50" s="450"/>
      <c r="M50" s="251"/>
      <c r="N50" s="252"/>
      <c r="O50" s="256"/>
      <c r="P50" s="256"/>
      <c r="Q50" s="256"/>
      <c r="R50" s="256"/>
      <c r="S50" s="256"/>
      <c r="T50" s="256"/>
      <c r="U50" s="251"/>
      <c r="V50" s="252"/>
      <c r="W50" s="256"/>
      <c r="X50" s="256"/>
      <c r="Y50" s="256"/>
      <c r="Z50" s="256"/>
      <c r="AA50" s="256"/>
      <c r="AB50" s="256"/>
    </row>
    <row r="51" spans="1:28" ht="15" thickBot="1" x14ac:dyDescent="0.25">
      <c r="D51" s="38"/>
      <c r="G51" s="79"/>
      <c r="H51" s="79"/>
      <c r="I51" s="79"/>
      <c r="J51" s="79"/>
      <c r="K51" s="79"/>
      <c r="L51" s="79"/>
      <c r="M51" s="248"/>
      <c r="N51" s="248"/>
      <c r="O51" s="248"/>
      <c r="P51" s="248"/>
      <c r="Q51" s="248"/>
      <c r="R51" s="248"/>
      <c r="S51" s="248"/>
      <c r="T51" s="248"/>
      <c r="U51" s="248"/>
      <c r="V51" s="248"/>
      <c r="W51" s="248"/>
      <c r="X51" s="248"/>
      <c r="Y51" s="248"/>
      <c r="Z51" s="248"/>
      <c r="AA51" s="248"/>
      <c r="AB51" s="248"/>
    </row>
    <row r="52" spans="1:28" x14ac:dyDescent="0.2">
      <c r="D52" s="48" t="s">
        <v>97</v>
      </c>
      <c r="E52" s="473">
        <f>IF(SUM(F44:F50)=0,"-",SUM(F44:F50))</f>
        <v>100</v>
      </c>
      <c r="F52" s="474"/>
      <c r="G52" s="80"/>
      <c r="H52" s="80"/>
      <c r="I52" s="80"/>
      <c r="J52" s="80"/>
      <c r="K52" s="80"/>
      <c r="L52" s="80"/>
      <c r="M52" s="249"/>
      <c r="N52" s="249"/>
      <c r="O52" s="248"/>
      <c r="P52" s="248"/>
      <c r="Q52" s="248"/>
      <c r="R52" s="248"/>
      <c r="S52" s="248"/>
      <c r="T52" s="248"/>
      <c r="U52" s="249"/>
      <c r="V52" s="249"/>
      <c r="W52" s="248"/>
      <c r="X52" s="248"/>
      <c r="Y52" s="248"/>
      <c r="Z52" s="248"/>
      <c r="AA52" s="248"/>
      <c r="AB52" s="248"/>
    </row>
    <row r="53" spans="1:28" ht="15" thickBot="1" x14ac:dyDescent="0.25">
      <c r="D53" s="49" t="s">
        <v>123</v>
      </c>
      <c r="E53" s="455" t="str">
        <f>IF(E52&lt;=74,"Débil",IF(E52&lt;=89,"Moderado",IF(E52&lt;=100,"Fuerte","")))</f>
        <v>Fuerte</v>
      </c>
      <c r="F53" s="456"/>
      <c r="G53" s="80"/>
      <c r="H53" s="80"/>
      <c r="I53" s="80"/>
      <c r="J53" s="80"/>
      <c r="K53" s="80"/>
      <c r="L53" s="80"/>
      <c r="M53" s="249"/>
      <c r="N53" s="249"/>
      <c r="O53" s="248"/>
      <c r="P53" s="248"/>
      <c r="Q53" s="248"/>
      <c r="R53" s="248"/>
      <c r="S53" s="248"/>
      <c r="T53" s="248"/>
      <c r="U53" s="249"/>
      <c r="V53" s="249"/>
      <c r="W53" s="248"/>
      <c r="X53" s="248"/>
      <c r="Y53" s="248"/>
      <c r="Z53" s="248"/>
      <c r="AA53" s="248"/>
      <c r="AB53" s="248"/>
    </row>
    <row r="54" spans="1:28" ht="15" thickBot="1" x14ac:dyDescent="0.25"/>
    <row r="55" spans="1:28" ht="30" customHeight="1" thickBot="1" x14ac:dyDescent="0.25">
      <c r="A55" s="56" t="str">
        <f>+Matriz!E16</f>
        <v>MDCC-RC-001</v>
      </c>
      <c r="B55" s="466" t="str">
        <f>+Matriz!F16</f>
        <v>Favorecer a un tercero (persona, cliente o entidad) a través de la programación para la emisión de contenidos que no están asociados a la misionalidad de Capital o a un convenio o contrato suscrito por el canal</v>
      </c>
      <c r="C55" s="467"/>
      <c r="D55" s="467"/>
      <c r="E55" s="467"/>
      <c r="F55" s="467"/>
      <c r="G55" s="467"/>
      <c r="H55" s="467"/>
      <c r="I55" s="467"/>
      <c r="J55" s="467"/>
      <c r="K55" s="467"/>
      <c r="L55" s="468"/>
    </row>
    <row r="56" spans="1:28" ht="15" thickBot="1" x14ac:dyDescent="0.25"/>
    <row r="57" spans="1:28" ht="15.75" customHeight="1" thickBot="1" x14ac:dyDescent="0.25">
      <c r="B57" s="469" t="s">
        <v>158</v>
      </c>
      <c r="C57" s="470"/>
      <c r="D57" s="470"/>
      <c r="E57" s="463" t="s">
        <v>124</v>
      </c>
      <c r="F57" s="464"/>
      <c r="G57" s="464"/>
      <c r="H57" s="464"/>
      <c r="I57" s="464"/>
      <c r="J57" s="464"/>
      <c r="K57" s="464"/>
      <c r="L57" s="465"/>
      <c r="M57" s="463" t="s">
        <v>262</v>
      </c>
      <c r="N57" s="464"/>
      <c r="O57" s="464"/>
      <c r="P57" s="464"/>
      <c r="Q57" s="464"/>
      <c r="R57" s="464"/>
      <c r="S57" s="464"/>
      <c r="T57" s="465"/>
    </row>
    <row r="58" spans="1:28" ht="45.75" customHeight="1" thickBot="1" x14ac:dyDescent="0.25">
      <c r="B58" s="471"/>
      <c r="C58" s="472"/>
      <c r="D58" s="472"/>
      <c r="E58" s="522" t="str">
        <f>+Matriz!Q16</f>
        <v>MDCC-PD-002 Gestión de programación para el servicio de televisión.</v>
      </c>
      <c r="F58" s="523"/>
      <c r="G58" s="523"/>
      <c r="H58" s="523"/>
      <c r="I58" s="523"/>
      <c r="J58" s="523"/>
      <c r="K58" s="523"/>
      <c r="L58" s="524"/>
      <c r="M58" s="260"/>
      <c r="N58" s="260"/>
      <c r="O58" s="260"/>
      <c r="P58" s="260"/>
      <c r="Q58" s="260"/>
      <c r="R58" s="260"/>
      <c r="S58" s="260"/>
      <c r="T58" s="260"/>
    </row>
    <row r="59" spans="1:28" ht="15" x14ac:dyDescent="0.25">
      <c r="B59" s="505" t="s">
        <v>125</v>
      </c>
      <c r="C59" s="507" t="s">
        <v>126</v>
      </c>
      <c r="D59" s="508"/>
      <c r="E59" s="511" t="s">
        <v>120</v>
      </c>
      <c r="F59" s="512"/>
      <c r="G59" s="519" t="s">
        <v>71</v>
      </c>
      <c r="H59" s="520"/>
      <c r="I59" s="520"/>
      <c r="J59" s="520"/>
      <c r="K59" s="520"/>
      <c r="L59" s="521"/>
      <c r="M59" s="257"/>
      <c r="N59" s="257"/>
      <c r="O59" s="258"/>
      <c r="P59" s="258"/>
      <c r="Q59" s="258"/>
      <c r="R59" s="258"/>
      <c r="S59" s="258"/>
      <c r="T59" s="258"/>
    </row>
    <row r="60" spans="1:28" ht="15" customHeight="1" thickBot="1" x14ac:dyDescent="0.25">
      <c r="B60" s="506"/>
      <c r="C60" s="509"/>
      <c r="D60" s="510"/>
      <c r="E60" s="246" t="s">
        <v>121</v>
      </c>
      <c r="F60" s="247" t="s">
        <v>122</v>
      </c>
      <c r="G60" s="497"/>
      <c r="H60" s="498"/>
      <c r="I60" s="498"/>
      <c r="J60" s="498"/>
      <c r="K60" s="498"/>
      <c r="L60" s="499"/>
      <c r="M60" s="238"/>
      <c r="N60" s="238"/>
      <c r="O60" s="258"/>
      <c r="P60" s="258"/>
      <c r="Q60" s="258"/>
      <c r="R60" s="258"/>
      <c r="S60" s="258"/>
      <c r="T60" s="258"/>
    </row>
    <row r="61" spans="1:28" ht="36" customHeight="1" x14ac:dyDescent="0.2">
      <c r="B61" s="475" t="s">
        <v>127</v>
      </c>
      <c r="C61" s="81" t="s">
        <v>98</v>
      </c>
      <c r="D61" s="50" t="s">
        <v>87</v>
      </c>
      <c r="E61" s="244" t="s">
        <v>105</v>
      </c>
      <c r="F61" s="245">
        <f>IF(E61="Asignado",15,IF(E61="No asignado",0,""))</f>
        <v>15</v>
      </c>
      <c r="G61" s="525" t="s">
        <v>266</v>
      </c>
      <c r="H61" s="526"/>
      <c r="I61" s="526"/>
      <c r="J61" s="526"/>
      <c r="K61" s="526"/>
      <c r="L61" s="527"/>
      <c r="M61" s="251"/>
      <c r="N61" s="252"/>
      <c r="O61" s="256"/>
      <c r="P61" s="256"/>
      <c r="Q61" s="256"/>
      <c r="R61" s="256"/>
      <c r="S61" s="256"/>
      <c r="T61" s="256"/>
    </row>
    <row r="62" spans="1:28" ht="36" customHeight="1" x14ac:dyDescent="0.2">
      <c r="B62" s="476"/>
      <c r="C62" s="37" t="s">
        <v>99</v>
      </c>
      <c r="D62" s="51" t="s">
        <v>91</v>
      </c>
      <c r="E62" s="239" t="s">
        <v>107</v>
      </c>
      <c r="F62" s="240">
        <f>IF(E62="Adecuado",15,IF(E62="Inadecuado",0,""))</f>
        <v>15</v>
      </c>
      <c r="G62" s="457" t="s">
        <v>325</v>
      </c>
      <c r="H62" s="458"/>
      <c r="I62" s="458"/>
      <c r="J62" s="458"/>
      <c r="K62" s="458"/>
      <c r="L62" s="459"/>
      <c r="M62" s="251"/>
      <c r="N62" s="252"/>
      <c r="O62" s="256"/>
      <c r="P62" s="256"/>
      <c r="Q62" s="256"/>
      <c r="R62" s="256"/>
      <c r="S62" s="256"/>
      <c r="T62" s="256"/>
    </row>
    <row r="63" spans="1:28" ht="36" customHeight="1" x14ac:dyDescent="0.2">
      <c r="B63" s="83" t="s">
        <v>128</v>
      </c>
      <c r="C63" s="37" t="s">
        <v>100</v>
      </c>
      <c r="D63" s="51" t="s">
        <v>92</v>
      </c>
      <c r="E63" s="239" t="s">
        <v>109</v>
      </c>
      <c r="F63" s="240">
        <f>IF(E63="Oportuna",15,IF(E63="Inoportuna",0,""))</f>
        <v>15</v>
      </c>
      <c r="G63" s="457" t="s">
        <v>506</v>
      </c>
      <c r="H63" s="458"/>
      <c r="I63" s="458"/>
      <c r="J63" s="458"/>
      <c r="K63" s="458"/>
      <c r="L63" s="459"/>
      <c r="M63" s="251"/>
      <c r="N63" s="252"/>
      <c r="O63" s="256"/>
      <c r="P63" s="256"/>
      <c r="Q63" s="256"/>
      <c r="R63" s="256"/>
      <c r="S63" s="256"/>
      <c r="T63" s="256"/>
    </row>
    <row r="64" spans="1:28" ht="45.75" customHeight="1" x14ac:dyDescent="0.2">
      <c r="B64" s="83" t="s">
        <v>129</v>
      </c>
      <c r="C64" s="37" t="s">
        <v>101</v>
      </c>
      <c r="D64" s="51" t="s">
        <v>93</v>
      </c>
      <c r="E64" s="241" t="s">
        <v>111</v>
      </c>
      <c r="F64" s="240">
        <f>IF(E64="Prevenir o detectar",15,IF(E64="No es control",0,""))</f>
        <v>15</v>
      </c>
      <c r="G64" s="457" t="s">
        <v>326</v>
      </c>
      <c r="H64" s="458"/>
      <c r="I64" s="458"/>
      <c r="J64" s="458"/>
      <c r="K64" s="458"/>
      <c r="L64" s="459"/>
      <c r="M64" s="253"/>
      <c r="N64" s="252"/>
      <c r="O64" s="256"/>
      <c r="P64" s="256"/>
      <c r="Q64" s="256"/>
      <c r="R64" s="256"/>
      <c r="S64" s="256"/>
      <c r="T64" s="256"/>
    </row>
    <row r="65" spans="1:20" ht="36" customHeight="1" x14ac:dyDescent="0.2">
      <c r="B65" s="58" t="s">
        <v>131</v>
      </c>
      <c r="C65" s="37" t="s">
        <v>102</v>
      </c>
      <c r="D65" s="51" t="s">
        <v>94</v>
      </c>
      <c r="E65" s="239" t="s">
        <v>113</v>
      </c>
      <c r="F65" s="240">
        <f>IF(E65="Confiable",15,IF(E65="No confiable",0,""))</f>
        <v>15</v>
      </c>
      <c r="G65" s="502" t="s">
        <v>507</v>
      </c>
      <c r="H65" s="503"/>
      <c r="I65" s="503"/>
      <c r="J65" s="503"/>
      <c r="K65" s="503"/>
      <c r="L65" s="504"/>
      <c r="M65" s="251"/>
      <c r="N65" s="252"/>
      <c r="O65" s="256"/>
      <c r="P65" s="256"/>
      <c r="Q65" s="256"/>
      <c r="R65" s="256"/>
      <c r="S65" s="256"/>
      <c r="T65" s="256"/>
    </row>
    <row r="66" spans="1:20" ht="76.5" customHeight="1" x14ac:dyDescent="0.2">
      <c r="B66" s="58" t="s">
        <v>132</v>
      </c>
      <c r="C66" s="37" t="s">
        <v>103</v>
      </c>
      <c r="D66" s="51" t="s">
        <v>95</v>
      </c>
      <c r="E66" s="241" t="s">
        <v>115</v>
      </c>
      <c r="F66" s="240">
        <f>IF(E66="Se investigan y resuelven oportunamente",15,IF(E66="No se investigan y resuelven oportunamente",0,""))</f>
        <v>15</v>
      </c>
      <c r="G66" s="502" t="s">
        <v>508</v>
      </c>
      <c r="H66" s="503"/>
      <c r="I66" s="503"/>
      <c r="J66" s="503"/>
      <c r="K66" s="503"/>
      <c r="L66" s="504"/>
      <c r="M66" s="253"/>
      <c r="N66" s="252"/>
      <c r="O66" s="256"/>
      <c r="P66" s="256"/>
      <c r="Q66" s="256"/>
      <c r="R66" s="256"/>
      <c r="S66" s="256"/>
      <c r="T66" s="256"/>
    </row>
    <row r="67" spans="1:20" ht="36" customHeight="1" thickBot="1" x14ac:dyDescent="0.25">
      <c r="B67" s="59" t="s">
        <v>130</v>
      </c>
      <c r="C67" s="82" t="s">
        <v>104</v>
      </c>
      <c r="D67" s="52" t="s">
        <v>96</v>
      </c>
      <c r="E67" s="242" t="s">
        <v>117</v>
      </c>
      <c r="F67" s="243">
        <f>IF(E67="Completa",10,IF(E67="Incompleta",5,IF(E67="No existe",0,"")))</f>
        <v>10</v>
      </c>
      <c r="G67" s="460" t="s">
        <v>324</v>
      </c>
      <c r="H67" s="461"/>
      <c r="I67" s="461"/>
      <c r="J67" s="461"/>
      <c r="K67" s="461"/>
      <c r="L67" s="462"/>
      <c r="M67" s="251"/>
      <c r="N67" s="252"/>
      <c r="O67" s="249"/>
      <c r="P67" s="249"/>
      <c r="Q67" s="249"/>
      <c r="R67" s="249"/>
      <c r="S67" s="249"/>
      <c r="T67" s="249"/>
    </row>
    <row r="68" spans="1:20" ht="15" thickBot="1" x14ac:dyDescent="0.25">
      <c r="D68" s="38"/>
      <c r="G68" s="79"/>
      <c r="H68" s="79"/>
      <c r="I68" s="79"/>
      <c r="J68" s="79"/>
      <c r="K68" s="79"/>
      <c r="L68" s="79"/>
      <c r="M68" s="248"/>
      <c r="N68" s="248"/>
      <c r="O68" s="248"/>
      <c r="P68" s="248"/>
      <c r="Q68" s="248"/>
      <c r="R68" s="248"/>
      <c r="S68" s="248"/>
      <c r="T68" s="248"/>
    </row>
    <row r="69" spans="1:20" x14ac:dyDescent="0.2">
      <c r="D69" s="48" t="s">
        <v>97</v>
      </c>
      <c r="E69" s="473">
        <f>IF(SUM(F61:F67)=0,"-",SUM(F61:F67))</f>
        <v>100</v>
      </c>
      <c r="F69" s="474"/>
      <c r="G69" s="80"/>
      <c r="H69" s="80"/>
      <c r="I69" s="80"/>
      <c r="J69" s="80"/>
      <c r="K69" s="80"/>
      <c r="L69" s="80"/>
      <c r="M69" s="249"/>
      <c r="N69" s="249"/>
      <c r="O69" s="249"/>
      <c r="P69" s="249"/>
      <c r="Q69" s="249"/>
      <c r="R69" s="249"/>
      <c r="S69" s="249"/>
      <c r="T69" s="249"/>
    </row>
    <row r="70" spans="1:20" ht="15" thickBot="1" x14ac:dyDescent="0.25">
      <c r="D70" s="49" t="s">
        <v>123</v>
      </c>
      <c r="E70" s="455" t="str">
        <f>IF(E69&lt;=74,"Débil",IF(E69&lt;=89,"Moderado",IF(E69&lt;=100,"Fuerte","")))</f>
        <v>Fuerte</v>
      </c>
      <c r="F70" s="456"/>
      <c r="G70" s="80"/>
      <c r="H70" s="80"/>
      <c r="I70" s="80"/>
      <c r="J70" s="80"/>
      <c r="K70" s="80"/>
      <c r="L70" s="80"/>
      <c r="M70" s="249"/>
      <c r="N70" s="249"/>
      <c r="O70" s="249"/>
      <c r="P70" s="249"/>
      <c r="Q70" s="249"/>
      <c r="R70" s="249"/>
      <c r="S70" s="249"/>
      <c r="T70" s="249"/>
    </row>
    <row r="71" spans="1:20" ht="15" thickBot="1" x14ac:dyDescent="0.25"/>
    <row r="72" spans="1:20" ht="30" customHeight="1" thickBot="1" x14ac:dyDescent="0.25">
      <c r="A72" s="56" t="str">
        <f>+Matriz!E17</f>
        <v>MECN-RC-001</v>
      </c>
      <c r="B72" s="466" t="str">
        <f>+Matriz!F17</f>
        <v>Manipulación de la información precontractual para la adquisición de equipos y servicios asociados al proceso.</v>
      </c>
      <c r="C72" s="467"/>
      <c r="D72" s="467"/>
      <c r="E72" s="467"/>
      <c r="F72" s="467"/>
      <c r="G72" s="467"/>
      <c r="H72" s="467"/>
      <c r="I72" s="467"/>
      <c r="J72" s="467"/>
      <c r="K72" s="467"/>
      <c r="L72" s="468"/>
    </row>
    <row r="73" spans="1:20" ht="15" thickBot="1" x14ac:dyDescent="0.25"/>
    <row r="74" spans="1:20" ht="15.75" customHeight="1" x14ac:dyDescent="0.2">
      <c r="B74" s="469" t="s">
        <v>158</v>
      </c>
      <c r="C74" s="470"/>
      <c r="D74" s="470"/>
      <c r="E74" s="513" t="s">
        <v>124</v>
      </c>
      <c r="F74" s="514"/>
      <c r="G74" s="514"/>
      <c r="H74" s="514"/>
      <c r="I74" s="514"/>
      <c r="J74" s="514"/>
      <c r="K74" s="514"/>
      <c r="L74" s="515"/>
    </row>
    <row r="75" spans="1:20" ht="30" customHeight="1" thickBot="1" x14ac:dyDescent="0.25">
      <c r="B75" s="471"/>
      <c r="C75" s="472"/>
      <c r="D75" s="472"/>
      <c r="E75" s="516" t="str">
        <f>+Matriz!Q17</f>
        <v>Implementar los lineamientos de contratación de la entidad según los establecido en el documento AGJC-CN-MN-001 Manual de contratación que se encuentre vigente.</v>
      </c>
      <c r="F75" s="517"/>
      <c r="G75" s="517"/>
      <c r="H75" s="517"/>
      <c r="I75" s="517"/>
      <c r="J75" s="517"/>
      <c r="K75" s="517"/>
      <c r="L75" s="518"/>
    </row>
    <row r="76" spans="1:20" ht="15" x14ac:dyDescent="0.25">
      <c r="B76" s="505" t="s">
        <v>125</v>
      </c>
      <c r="C76" s="507" t="s">
        <v>126</v>
      </c>
      <c r="D76" s="508"/>
      <c r="E76" s="511" t="s">
        <v>120</v>
      </c>
      <c r="F76" s="512"/>
      <c r="G76" s="519" t="s">
        <v>71</v>
      </c>
      <c r="H76" s="520"/>
      <c r="I76" s="520"/>
      <c r="J76" s="520"/>
      <c r="K76" s="520"/>
      <c r="L76" s="521"/>
    </row>
    <row r="77" spans="1:20" ht="15" thickBot="1" x14ac:dyDescent="0.25">
      <c r="B77" s="506"/>
      <c r="C77" s="509"/>
      <c r="D77" s="510"/>
      <c r="E77" s="54" t="s">
        <v>121</v>
      </c>
      <c r="F77" s="55" t="s">
        <v>122</v>
      </c>
      <c r="G77" s="497"/>
      <c r="H77" s="498"/>
      <c r="I77" s="498"/>
      <c r="J77" s="498"/>
      <c r="K77" s="498"/>
      <c r="L77" s="499"/>
    </row>
    <row r="78" spans="1:20" ht="35.25" customHeight="1" x14ac:dyDescent="0.2">
      <c r="B78" s="475" t="s">
        <v>127</v>
      </c>
      <c r="C78" s="94" t="s">
        <v>98</v>
      </c>
      <c r="D78" s="98" t="s">
        <v>87</v>
      </c>
      <c r="E78" s="44" t="s">
        <v>105</v>
      </c>
      <c r="F78" s="45">
        <f>IF(E78="Asignado",15,IF(E78="No asignado",0,""))</f>
        <v>15</v>
      </c>
      <c r="G78" s="563" t="s">
        <v>329</v>
      </c>
      <c r="H78" s="564"/>
      <c r="I78" s="564"/>
      <c r="J78" s="564"/>
      <c r="K78" s="564"/>
      <c r="L78" s="565"/>
    </row>
    <row r="79" spans="1:20" ht="30.75" customHeight="1" x14ac:dyDescent="0.2">
      <c r="B79" s="476"/>
      <c r="C79" s="37" t="s">
        <v>99</v>
      </c>
      <c r="D79" s="51" t="s">
        <v>91</v>
      </c>
      <c r="E79" s="39" t="s">
        <v>107</v>
      </c>
      <c r="F79" s="40">
        <f>IF(E79="Adecuado",15,IF(E79="Inadecuado",0,""))</f>
        <v>15</v>
      </c>
      <c r="G79" s="566" t="s">
        <v>443</v>
      </c>
      <c r="H79" s="567"/>
      <c r="I79" s="567"/>
      <c r="J79" s="567"/>
      <c r="K79" s="567"/>
      <c r="L79" s="568"/>
    </row>
    <row r="80" spans="1:20" ht="31.5" customHeight="1" x14ac:dyDescent="0.2">
      <c r="B80" s="96" t="s">
        <v>128</v>
      </c>
      <c r="C80" s="37" t="s">
        <v>100</v>
      </c>
      <c r="D80" s="51" t="s">
        <v>92</v>
      </c>
      <c r="E80" s="39" t="s">
        <v>109</v>
      </c>
      <c r="F80" s="40">
        <f>IF(E80="Oportuna",15,IF(E80="Inoportuna",0,""))</f>
        <v>15</v>
      </c>
      <c r="G80" s="566" t="s">
        <v>444</v>
      </c>
      <c r="H80" s="567"/>
      <c r="I80" s="567"/>
      <c r="J80" s="567"/>
      <c r="K80" s="567"/>
      <c r="L80" s="568"/>
    </row>
    <row r="81" spans="1:12" ht="38.25" customHeight="1" x14ac:dyDescent="0.2">
      <c r="B81" s="96" t="s">
        <v>129</v>
      </c>
      <c r="C81" s="37" t="s">
        <v>101</v>
      </c>
      <c r="D81" s="51" t="s">
        <v>93</v>
      </c>
      <c r="E81" s="41" t="s">
        <v>111</v>
      </c>
      <c r="F81" s="40">
        <f>IF(E81="Prevenir o detectar",15,IF(E81="No es control",0,""))</f>
        <v>15</v>
      </c>
      <c r="G81" s="566" t="s">
        <v>330</v>
      </c>
      <c r="H81" s="567"/>
      <c r="I81" s="567"/>
      <c r="J81" s="567"/>
      <c r="K81" s="567"/>
      <c r="L81" s="568"/>
    </row>
    <row r="82" spans="1:12" ht="39.75" customHeight="1" x14ac:dyDescent="0.2">
      <c r="B82" s="97" t="s">
        <v>131</v>
      </c>
      <c r="C82" s="37" t="s">
        <v>102</v>
      </c>
      <c r="D82" s="51" t="s">
        <v>94</v>
      </c>
      <c r="E82" s="39" t="s">
        <v>113</v>
      </c>
      <c r="F82" s="40">
        <f>IF(E82="Confiable",15,IF(E82="No confiable",0,""))</f>
        <v>15</v>
      </c>
      <c r="G82" s="569" t="s">
        <v>445</v>
      </c>
      <c r="H82" s="570"/>
      <c r="I82" s="570"/>
      <c r="J82" s="570"/>
      <c r="K82" s="570"/>
      <c r="L82" s="571"/>
    </row>
    <row r="83" spans="1:12" ht="46.5" customHeight="1" x14ac:dyDescent="0.2">
      <c r="B83" s="97" t="s">
        <v>132</v>
      </c>
      <c r="C83" s="37" t="s">
        <v>103</v>
      </c>
      <c r="D83" s="51" t="s">
        <v>95</v>
      </c>
      <c r="E83" s="41" t="s">
        <v>115</v>
      </c>
      <c r="F83" s="40">
        <f>IF(E83="Se investigan y resuelven oportunamente",15,IF(E83="No se investigan y resuelven oportunamente",0,""))</f>
        <v>15</v>
      </c>
      <c r="G83" s="569" t="s">
        <v>331</v>
      </c>
      <c r="H83" s="570"/>
      <c r="I83" s="570"/>
      <c r="J83" s="570"/>
      <c r="K83" s="570"/>
      <c r="L83" s="571"/>
    </row>
    <row r="84" spans="1:12" ht="93" customHeight="1" thickBot="1" x14ac:dyDescent="0.25">
      <c r="B84" s="59" t="s">
        <v>130</v>
      </c>
      <c r="C84" s="95" t="s">
        <v>104</v>
      </c>
      <c r="D84" s="52" t="s">
        <v>96</v>
      </c>
      <c r="E84" s="42" t="s">
        <v>117</v>
      </c>
      <c r="F84" s="43">
        <f>IF(E84="Completa",10,IF(E84="Incompleta",5,IF(E84="No existe",0,"")))</f>
        <v>10</v>
      </c>
      <c r="G84" s="572" t="s">
        <v>446</v>
      </c>
      <c r="H84" s="573"/>
      <c r="I84" s="573"/>
      <c r="J84" s="573"/>
      <c r="K84" s="573"/>
      <c r="L84" s="574"/>
    </row>
    <row r="85" spans="1:12" ht="15" thickBot="1" x14ac:dyDescent="0.25">
      <c r="D85" s="38"/>
      <c r="G85" s="79"/>
      <c r="H85" s="79"/>
      <c r="I85" s="79"/>
      <c r="J85" s="79"/>
      <c r="K85" s="79"/>
      <c r="L85" s="79"/>
    </row>
    <row r="86" spans="1:12" x14ac:dyDescent="0.2">
      <c r="D86" s="48" t="s">
        <v>97</v>
      </c>
      <c r="E86" s="473">
        <f>IF(SUM(F78:F84)=0,"-",SUM(F78:F84))</f>
        <v>100</v>
      </c>
      <c r="F86" s="474"/>
      <c r="G86" s="80"/>
      <c r="H86" s="80"/>
      <c r="I86" s="80"/>
      <c r="J86" s="80"/>
      <c r="K86" s="80"/>
      <c r="L86" s="80"/>
    </row>
    <row r="87" spans="1:12" ht="15" thickBot="1" x14ac:dyDescent="0.25">
      <c r="D87" s="49" t="s">
        <v>123</v>
      </c>
      <c r="E87" s="455" t="str">
        <f>IF(E86&lt;=74,"Débil",IF(E86&lt;=89,"Moderado",IF(E86&lt;=100,"Fuerte","")))</f>
        <v>Fuerte</v>
      </c>
      <c r="F87" s="456"/>
      <c r="G87" s="80"/>
      <c r="H87" s="80"/>
      <c r="I87" s="80"/>
      <c r="J87" s="80"/>
      <c r="K87" s="80"/>
      <c r="L87" s="80"/>
    </row>
    <row r="88" spans="1:12" ht="15" thickBot="1" x14ac:dyDescent="0.25"/>
    <row r="89" spans="1:12" ht="30" customHeight="1" thickBot="1" x14ac:dyDescent="0.25">
      <c r="A89" s="56" t="str">
        <f>+Matriz!E18</f>
        <v>MCOM-RC-001</v>
      </c>
      <c r="B89" s="466" t="str">
        <f>+Matriz!F18</f>
        <v>Obtención de comisiones u otro tipo de ventajas con los clientes, favoreciendo intereses particulares en las líneas de proyectos estratégicos y en detrimento de la rentabilidad de Capital.</v>
      </c>
      <c r="C89" s="467"/>
      <c r="D89" s="467"/>
      <c r="E89" s="467"/>
      <c r="F89" s="467"/>
      <c r="G89" s="467"/>
      <c r="H89" s="467"/>
      <c r="I89" s="467"/>
      <c r="J89" s="467"/>
      <c r="K89" s="467"/>
      <c r="L89" s="468"/>
    </row>
    <row r="90" spans="1:12" ht="15" thickBot="1" x14ac:dyDescent="0.25"/>
    <row r="91" spans="1:12" ht="15.75" customHeight="1" x14ac:dyDescent="0.2">
      <c r="B91" s="469" t="s">
        <v>158</v>
      </c>
      <c r="C91" s="470"/>
      <c r="D91" s="470"/>
      <c r="E91" s="513" t="s">
        <v>124</v>
      </c>
      <c r="F91" s="514"/>
      <c r="G91" s="514"/>
      <c r="H91" s="514"/>
      <c r="I91" s="514"/>
      <c r="J91" s="514"/>
      <c r="K91" s="514"/>
      <c r="L91" s="515"/>
    </row>
    <row r="92" spans="1:12" ht="65.25" customHeight="1" thickBot="1" x14ac:dyDescent="0.25">
      <c r="B92" s="471"/>
      <c r="C92" s="472"/>
      <c r="D92" s="472"/>
      <c r="E92" s="516" t="str">
        <f>+Matriz!Q18</f>
        <v>*MCOM-PD-002 Gestión proyectos y negocios estratégicos
*Resolución de tarifas (en donde se establecen las autorización de descuentos)
*MCOM-FT-014 Cotización sector público y privado y/o contratos - ofertas comerciales y presupuesto</v>
      </c>
      <c r="F92" s="517"/>
      <c r="G92" s="517"/>
      <c r="H92" s="517"/>
      <c r="I92" s="517"/>
      <c r="J92" s="517"/>
      <c r="K92" s="517"/>
      <c r="L92" s="518"/>
    </row>
    <row r="93" spans="1:12" ht="15" x14ac:dyDescent="0.25">
      <c r="B93" s="505" t="s">
        <v>125</v>
      </c>
      <c r="C93" s="507" t="s">
        <v>126</v>
      </c>
      <c r="D93" s="508"/>
      <c r="E93" s="511" t="s">
        <v>120</v>
      </c>
      <c r="F93" s="512"/>
      <c r="G93" s="519" t="s">
        <v>71</v>
      </c>
      <c r="H93" s="520"/>
      <c r="I93" s="520"/>
      <c r="J93" s="520"/>
      <c r="K93" s="520"/>
      <c r="L93" s="521"/>
    </row>
    <row r="94" spans="1:12" ht="15" thickBot="1" x14ac:dyDescent="0.25">
      <c r="B94" s="506"/>
      <c r="C94" s="509"/>
      <c r="D94" s="510"/>
      <c r="E94" s="54" t="s">
        <v>121</v>
      </c>
      <c r="F94" s="55" t="s">
        <v>122</v>
      </c>
      <c r="G94" s="497"/>
      <c r="H94" s="498"/>
      <c r="I94" s="498"/>
      <c r="J94" s="498"/>
      <c r="K94" s="498"/>
      <c r="L94" s="499"/>
    </row>
    <row r="95" spans="1:12" ht="39.75" customHeight="1" x14ac:dyDescent="0.2">
      <c r="B95" s="475" t="s">
        <v>127</v>
      </c>
      <c r="C95" s="94" t="s">
        <v>98</v>
      </c>
      <c r="D95" s="98" t="s">
        <v>87</v>
      </c>
      <c r="E95" s="44" t="s">
        <v>105</v>
      </c>
      <c r="F95" s="45">
        <f>IF(E95="Asignado",15,IF(E95="No asignado",0,""))</f>
        <v>15</v>
      </c>
      <c r="G95" s="477" t="s">
        <v>466</v>
      </c>
      <c r="H95" s="478"/>
      <c r="I95" s="478"/>
      <c r="J95" s="478"/>
      <c r="K95" s="478"/>
      <c r="L95" s="479"/>
    </row>
    <row r="96" spans="1:12" ht="30.75" customHeight="1" x14ac:dyDescent="0.2">
      <c r="B96" s="476"/>
      <c r="C96" s="37" t="s">
        <v>99</v>
      </c>
      <c r="D96" s="51" t="s">
        <v>91</v>
      </c>
      <c r="E96" s="39" t="s">
        <v>107</v>
      </c>
      <c r="F96" s="40">
        <f>IF(E96="Adecuado",15,IF(E96="Inadecuado",0,""))</f>
        <v>15</v>
      </c>
      <c r="G96" s="457" t="s">
        <v>467</v>
      </c>
      <c r="H96" s="458"/>
      <c r="I96" s="458"/>
      <c r="J96" s="458"/>
      <c r="K96" s="458"/>
      <c r="L96" s="459"/>
    </row>
    <row r="97" spans="1:12" ht="31.5" customHeight="1" x14ac:dyDescent="0.2">
      <c r="B97" s="96" t="s">
        <v>128</v>
      </c>
      <c r="C97" s="37" t="s">
        <v>100</v>
      </c>
      <c r="D97" s="51" t="s">
        <v>92</v>
      </c>
      <c r="E97" s="39" t="s">
        <v>109</v>
      </c>
      <c r="F97" s="40">
        <f>IF(E97="Oportuna",15,IF(E97="Inoportuna",0,""))</f>
        <v>15</v>
      </c>
      <c r="G97" s="457" t="s">
        <v>468</v>
      </c>
      <c r="H97" s="458"/>
      <c r="I97" s="458"/>
      <c r="J97" s="458"/>
      <c r="K97" s="458"/>
      <c r="L97" s="459"/>
    </row>
    <row r="98" spans="1:12" ht="38.25" customHeight="1" x14ac:dyDescent="0.2">
      <c r="B98" s="96" t="s">
        <v>129</v>
      </c>
      <c r="C98" s="37" t="s">
        <v>101</v>
      </c>
      <c r="D98" s="51" t="s">
        <v>93</v>
      </c>
      <c r="E98" s="41" t="s">
        <v>111</v>
      </c>
      <c r="F98" s="40">
        <f>IF(E98="Prevenir o detectar",15,IF(E98="No es control",0,""))</f>
        <v>15</v>
      </c>
      <c r="G98" s="457" t="s">
        <v>469</v>
      </c>
      <c r="H98" s="458"/>
      <c r="I98" s="458"/>
      <c r="J98" s="458"/>
      <c r="K98" s="458"/>
      <c r="L98" s="459"/>
    </row>
    <row r="99" spans="1:12" ht="83.25" customHeight="1" x14ac:dyDescent="0.2">
      <c r="B99" s="97" t="s">
        <v>131</v>
      </c>
      <c r="C99" s="37" t="s">
        <v>102</v>
      </c>
      <c r="D99" s="51" t="s">
        <v>94</v>
      </c>
      <c r="E99" s="39" t="s">
        <v>113</v>
      </c>
      <c r="F99" s="40">
        <f>IF(E99="Confiable",15,IF(E99="No confiable",0,""))</f>
        <v>15</v>
      </c>
      <c r="G99" s="457" t="s">
        <v>470</v>
      </c>
      <c r="H99" s="458"/>
      <c r="I99" s="458"/>
      <c r="J99" s="458"/>
      <c r="K99" s="458"/>
      <c r="L99" s="459"/>
    </row>
    <row r="100" spans="1:12" ht="119.25" customHeight="1" x14ac:dyDescent="0.2">
      <c r="B100" s="97" t="s">
        <v>132</v>
      </c>
      <c r="C100" s="37" t="s">
        <v>103</v>
      </c>
      <c r="D100" s="51" t="s">
        <v>95</v>
      </c>
      <c r="E100" s="41" t="s">
        <v>115</v>
      </c>
      <c r="F100" s="40">
        <f>IF(E100="Se investigan y resuelven oportunamente",15,IF(E100="No se investigan y resuelven oportunamente",0,""))</f>
        <v>15</v>
      </c>
      <c r="G100" s="457" t="s">
        <v>471</v>
      </c>
      <c r="H100" s="458"/>
      <c r="I100" s="458"/>
      <c r="J100" s="458"/>
      <c r="K100" s="458"/>
      <c r="L100" s="459"/>
    </row>
    <row r="101" spans="1:12" ht="36.75" customHeight="1" thickBot="1" x14ac:dyDescent="0.25">
      <c r="B101" s="59" t="s">
        <v>130</v>
      </c>
      <c r="C101" s="95" t="s">
        <v>104</v>
      </c>
      <c r="D101" s="52" t="s">
        <v>96</v>
      </c>
      <c r="E101" s="42" t="s">
        <v>117</v>
      </c>
      <c r="F101" s="43">
        <f>IF(E101="Completa",10,IF(E101="Incompleta",5,IF(E101="No existe",0,"")))</f>
        <v>10</v>
      </c>
      <c r="G101" s="448" t="s">
        <v>472</v>
      </c>
      <c r="H101" s="449"/>
      <c r="I101" s="449"/>
      <c r="J101" s="449"/>
      <c r="K101" s="449"/>
      <c r="L101" s="450"/>
    </row>
    <row r="102" spans="1:12" ht="15" thickBot="1" x14ac:dyDescent="0.25">
      <c r="D102" s="38"/>
      <c r="G102" s="79"/>
      <c r="H102" s="79"/>
      <c r="I102" s="79"/>
      <c r="J102" s="79"/>
      <c r="K102" s="79"/>
      <c r="L102" s="79"/>
    </row>
    <row r="103" spans="1:12" x14ac:dyDescent="0.2">
      <c r="D103" s="48" t="s">
        <v>97</v>
      </c>
      <c r="E103" s="473">
        <f>IF(SUM(F95:F101)=0,"-",SUM(F95:F101))</f>
        <v>100</v>
      </c>
      <c r="F103" s="474"/>
      <c r="G103" s="80"/>
      <c r="H103" s="80"/>
      <c r="I103" s="80"/>
      <c r="J103" s="80"/>
      <c r="K103" s="80"/>
      <c r="L103" s="80"/>
    </row>
    <row r="104" spans="1:12" ht="15" thickBot="1" x14ac:dyDescent="0.25">
      <c r="D104" s="49" t="s">
        <v>123</v>
      </c>
      <c r="E104" s="455" t="str">
        <f>IF(E103&lt;=74,"Débil",IF(E103&lt;=89,"Moderado",IF(E103&lt;=100,"Fuerte","")))</f>
        <v>Fuerte</v>
      </c>
      <c r="F104" s="456"/>
      <c r="G104" s="80"/>
      <c r="H104" s="80"/>
      <c r="I104" s="80"/>
      <c r="J104" s="80"/>
      <c r="K104" s="80"/>
      <c r="L104" s="80"/>
    </row>
    <row r="105" spans="1:12" ht="15" thickBot="1" x14ac:dyDescent="0.25"/>
    <row r="106" spans="1:12" ht="30" customHeight="1" thickBot="1" x14ac:dyDescent="0.25">
      <c r="A106" s="56" t="str">
        <f>+Matriz!E19</f>
        <v>AGTH-RC-001</v>
      </c>
      <c r="B106" s="466" t="str">
        <f>+Matriz!F19</f>
        <v>Interés de vincular a una persona sin el cumplimiento de la totalidad de requisitos, por influencia externa o por presión de un tercero.</v>
      </c>
      <c r="C106" s="467"/>
      <c r="D106" s="467"/>
      <c r="E106" s="467"/>
      <c r="F106" s="467"/>
      <c r="G106" s="467"/>
      <c r="H106" s="467"/>
      <c r="I106" s="467"/>
      <c r="J106" s="467"/>
      <c r="K106" s="467"/>
      <c r="L106" s="468"/>
    </row>
    <row r="107" spans="1:12" ht="15" thickBot="1" x14ac:dyDescent="0.25"/>
    <row r="108" spans="1:12" ht="15.75" customHeight="1" x14ac:dyDescent="0.2">
      <c r="B108" s="469" t="s">
        <v>158</v>
      </c>
      <c r="C108" s="470"/>
      <c r="D108" s="470"/>
      <c r="E108" s="513" t="s">
        <v>124</v>
      </c>
      <c r="F108" s="514"/>
      <c r="G108" s="514"/>
      <c r="H108" s="514"/>
      <c r="I108" s="514"/>
      <c r="J108" s="514"/>
      <c r="K108" s="514"/>
      <c r="L108" s="515"/>
    </row>
    <row r="109" spans="1:12" ht="73.5" customHeight="1" thickBot="1" x14ac:dyDescent="0.25">
      <c r="B109" s="471"/>
      <c r="C109" s="472"/>
      <c r="D109" s="472"/>
      <c r="E109" s="560" t="str">
        <f>+Matriz!Q19</f>
        <v>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v>
      </c>
      <c r="F109" s="561"/>
      <c r="G109" s="561"/>
      <c r="H109" s="561"/>
      <c r="I109" s="561"/>
      <c r="J109" s="561"/>
      <c r="K109" s="561"/>
      <c r="L109" s="562"/>
    </row>
    <row r="110" spans="1:12" ht="15" x14ac:dyDescent="0.25">
      <c r="B110" s="505" t="s">
        <v>125</v>
      </c>
      <c r="C110" s="507" t="s">
        <v>126</v>
      </c>
      <c r="D110" s="508"/>
      <c r="E110" s="511" t="s">
        <v>120</v>
      </c>
      <c r="F110" s="512"/>
      <c r="G110" s="519" t="s">
        <v>71</v>
      </c>
      <c r="H110" s="520"/>
      <c r="I110" s="520"/>
      <c r="J110" s="520"/>
      <c r="K110" s="520"/>
      <c r="L110" s="521"/>
    </row>
    <row r="111" spans="1:12" ht="15" thickBot="1" x14ac:dyDescent="0.25">
      <c r="B111" s="506"/>
      <c r="C111" s="509"/>
      <c r="D111" s="510"/>
      <c r="E111" s="54" t="s">
        <v>121</v>
      </c>
      <c r="F111" s="55" t="s">
        <v>122</v>
      </c>
      <c r="G111" s="497"/>
      <c r="H111" s="498"/>
      <c r="I111" s="498"/>
      <c r="J111" s="498"/>
      <c r="K111" s="498"/>
      <c r="L111" s="499"/>
    </row>
    <row r="112" spans="1:12" ht="23.25" customHeight="1" x14ac:dyDescent="0.2">
      <c r="B112" s="475" t="s">
        <v>127</v>
      </c>
      <c r="C112" s="77" t="s">
        <v>98</v>
      </c>
      <c r="D112" s="50" t="s">
        <v>87</v>
      </c>
      <c r="E112" s="44" t="s">
        <v>105</v>
      </c>
      <c r="F112" s="45">
        <f>IF(E112="Asignado",15,IF(E112="No asignado",0,""))</f>
        <v>15</v>
      </c>
      <c r="G112" s="525" t="s">
        <v>249</v>
      </c>
      <c r="H112" s="526"/>
      <c r="I112" s="526"/>
      <c r="J112" s="526"/>
      <c r="K112" s="526"/>
      <c r="L112" s="527"/>
    </row>
    <row r="113" spans="1:26" ht="41.25" customHeight="1" x14ac:dyDescent="0.2">
      <c r="B113" s="476"/>
      <c r="C113" s="37" t="s">
        <v>99</v>
      </c>
      <c r="D113" s="51" t="s">
        <v>91</v>
      </c>
      <c r="E113" s="39" t="s">
        <v>107</v>
      </c>
      <c r="F113" s="40">
        <f>IF(E113="Adecuado",15,IF(E113="Inadecuado",0,""))</f>
        <v>15</v>
      </c>
      <c r="G113" s="457" t="s">
        <v>250</v>
      </c>
      <c r="H113" s="458"/>
      <c r="I113" s="458"/>
      <c r="J113" s="458"/>
      <c r="K113" s="458"/>
      <c r="L113" s="459"/>
    </row>
    <row r="114" spans="1:26" ht="41.25" customHeight="1" x14ac:dyDescent="0.2">
      <c r="B114" s="76" t="s">
        <v>128</v>
      </c>
      <c r="C114" s="37" t="s">
        <v>100</v>
      </c>
      <c r="D114" s="51" t="s">
        <v>92</v>
      </c>
      <c r="E114" s="39" t="s">
        <v>109</v>
      </c>
      <c r="F114" s="40">
        <f>IF(E114="Oportuna",15,IF(E114="Inoportuna",0,""))</f>
        <v>15</v>
      </c>
      <c r="G114" s="457" t="s">
        <v>251</v>
      </c>
      <c r="H114" s="458"/>
      <c r="I114" s="458"/>
      <c r="J114" s="458"/>
      <c r="K114" s="458"/>
      <c r="L114" s="459"/>
    </row>
    <row r="115" spans="1:26" ht="41.25" customHeight="1" x14ac:dyDescent="0.2">
      <c r="B115" s="76" t="s">
        <v>129</v>
      </c>
      <c r="C115" s="37" t="s">
        <v>101</v>
      </c>
      <c r="D115" s="51" t="s">
        <v>93</v>
      </c>
      <c r="E115" s="41" t="s">
        <v>111</v>
      </c>
      <c r="F115" s="40">
        <f>IF(E115="Prevenir o detectar",15,IF(E115="No es control",0,""))</f>
        <v>15</v>
      </c>
      <c r="G115" s="457" t="s">
        <v>252</v>
      </c>
      <c r="H115" s="458"/>
      <c r="I115" s="458"/>
      <c r="J115" s="458"/>
      <c r="K115" s="458"/>
      <c r="L115" s="459"/>
    </row>
    <row r="116" spans="1:26" ht="41.25" customHeight="1" x14ac:dyDescent="0.2">
      <c r="B116" s="58" t="s">
        <v>131</v>
      </c>
      <c r="C116" s="37" t="s">
        <v>102</v>
      </c>
      <c r="D116" s="51" t="s">
        <v>94</v>
      </c>
      <c r="E116" s="39" t="s">
        <v>113</v>
      </c>
      <c r="F116" s="40">
        <f>IF(E116="Confiable",15,IF(E116="No confiable",0,""))</f>
        <v>15</v>
      </c>
      <c r="G116" s="502" t="s">
        <v>254</v>
      </c>
      <c r="H116" s="503"/>
      <c r="I116" s="503"/>
      <c r="J116" s="503"/>
      <c r="K116" s="503"/>
      <c r="L116" s="504"/>
    </row>
    <row r="117" spans="1:26" ht="41.25" customHeight="1" x14ac:dyDescent="0.2">
      <c r="B117" s="58" t="s">
        <v>132</v>
      </c>
      <c r="C117" s="37" t="s">
        <v>103</v>
      </c>
      <c r="D117" s="51" t="s">
        <v>95</v>
      </c>
      <c r="E117" s="41" t="s">
        <v>115</v>
      </c>
      <c r="F117" s="40">
        <f>IF(E117="Se investigan y resuelven oportunamente",15,IF(E117="No se investigan y resuelven oportunamente",0,""))</f>
        <v>15</v>
      </c>
      <c r="G117" s="502" t="s">
        <v>307</v>
      </c>
      <c r="H117" s="503"/>
      <c r="I117" s="503"/>
      <c r="J117" s="503"/>
      <c r="K117" s="503"/>
      <c r="L117" s="504"/>
    </row>
    <row r="118" spans="1:26" ht="41.25" customHeight="1" thickBot="1" x14ac:dyDescent="0.25">
      <c r="B118" s="59" t="s">
        <v>130</v>
      </c>
      <c r="C118" s="78" t="s">
        <v>104</v>
      </c>
      <c r="D118" s="52" t="s">
        <v>96</v>
      </c>
      <c r="E118" s="42" t="s">
        <v>117</v>
      </c>
      <c r="F118" s="43">
        <f>IF(E118="Completa",10,IF(E118="Incompleta",5,IF(E118="No existe",0,"")))</f>
        <v>10</v>
      </c>
      <c r="G118" s="460" t="s">
        <v>253</v>
      </c>
      <c r="H118" s="461"/>
      <c r="I118" s="461"/>
      <c r="J118" s="461"/>
      <c r="K118" s="461"/>
      <c r="L118" s="462"/>
    </row>
    <row r="119" spans="1:26" ht="15" thickBot="1" x14ac:dyDescent="0.25">
      <c r="D119" s="38"/>
      <c r="G119" s="79"/>
      <c r="H119" s="79"/>
      <c r="I119" s="79"/>
      <c r="J119" s="79"/>
      <c r="K119" s="79"/>
      <c r="L119" s="79"/>
    </row>
    <row r="120" spans="1:26" x14ac:dyDescent="0.2">
      <c r="D120" s="48" t="s">
        <v>97</v>
      </c>
      <c r="E120" s="473">
        <f>IF(SUM(F112:F118)=0,"-",SUM(F112:F118))</f>
        <v>100</v>
      </c>
      <c r="F120" s="474"/>
      <c r="G120" s="80"/>
      <c r="H120" s="80"/>
      <c r="I120" s="80"/>
      <c r="J120" s="80"/>
      <c r="K120" s="80"/>
      <c r="L120" s="80"/>
    </row>
    <row r="121" spans="1:26" ht="15" thickBot="1" x14ac:dyDescent="0.25">
      <c r="D121" s="49" t="s">
        <v>123</v>
      </c>
      <c r="E121" s="455" t="str">
        <f>IF(E120&lt;=74,"Débil",IF(E120&lt;=89,"Moderado",IF(E120&lt;=100,"Fuerte","")))</f>
        <v>Fuerte</v>
      </c>
      <c r="F121" s="456"/>
      <c r="G121" s="80"/>
      <c r="H121" s="80"/>
      <c r="I121" s="80"/>
      <c r="J121" s="80"/>
      <c r="K121" s="80"/>
      <c r="L121" s="80"/>
    </row>
    <row r="122" spans="1:26" ht="15" thickBot="1" x14ac:dyDescent="0.25"/>
    <row r="123" spans="1:26" ht="33" customHeight="1" thickBot="1" x14ac:dyDescent="0.25">
      <c r="A123" s="56" t="str">
        <f>+Matriz!E20</f>
        <v>AGRI-SA-RC-001</v>
      </c>
      <c r="B123" s="466" t="str">
        <f>+Matriz!F20</f>
        <v>Apropiarse de manera particular de los elementos y/o bienes destinados para el desarrollo las actividades institucionales.</v>
      </c>
      <c r="C123" s="467"/>
      <c r="D123" s="467"/>
      <c r="E123" s="467"/>
      <c r="F123" s="467"/>
      <c r="G123" s="467"/>
      <c r="H123" s="467"/>
      <c r="I123" s="467"/>
      <c r="J123" s="467"/>
      <c r="K123" s="467"/>
      <c r="L123" s="468"/>
      <c r="M123" s="93"/>
    </row>
    <row r="124" spans="1:26" ht="10.5" customHeight="1" thickBot="1" x14ac:dyDescent="0.25"/>
    <row r="125" spans="1:26" ht="16.5" customHeight="1" thickBot="1" x14ac:dyDescent="0.25">
      <c r="B125" s="469" t="s">
        <v>158</v>
      </c>
      <c r="C125" s="470"/>
      <c r="D125" s="480"/>
      <c r="E125" s="531" t="s">
        <v>124</v>
      </c>
      <c r="F125" s="532"/>
      <c r="G125" s="532"/>
      <c r="H125" s="532"/>
      <c r="I125" s="532"/>
      <c r="J125" s="532"/>
      <c r="K125" s="585" t="s">
        <v>262</v>
      </c>
      <c r="L125" s="586"/>
      <c r="M125" s="586"/>
      <c r="N125" s="586"/>
      <c r="O125" s="586"/>
      <c r="P125" s="586"/>
      <c r="Q125" s="586"/>
      <c r="R125" s="587"/>
      <c r="S125" s="585" t="s">
        <v>278</v>
      </c>
      <c r="T125" s="586"/>
      <c r="U125" s="586"/>
      <c r="V125" s="586"/>
      <c r="W125" s="586"/>
      <c r="X125" s="586"/>
      <c r="Y125" s="586"/>
      <c r="Z125" s="587"/>
    </row>
    <row r="126" spans="1:26" ht="63.75" customHeight="1" thickBot="1" x14ac:dyDescent="0.25">
      <c r="B126" s="471"/>
      <c r="C126" s="472"/>
      <c r="D126" s="481"/>
      <c r="E126" s="588" t="str">
        <f>+Matriz!Q20</f>
        <v>Ejecutar procedimiento: AGRI-SA-PD-008 SALIDA DE ELEMENTOS. 
Puntos de Control: 2,3,6,7 y 8</v>
      </c>
      <c r="F126" s="589"/>
      <c r="G126" s="589"/>
      <c r="H126" s="589"/>
      <c r="I126" s="589"/>
      <c r="J126" s="589"/>
      <c r="K126" s="554" t="str">
        <f>+Matriz!Q21</f>
        <v>Ejecutar el procedimiento AGRI-SA-PD-010 TOMA FÍSICA DE INVENTARIOS 
Puntos de control: 3,6, 7 y 9</v>
      </c>
      <c r="L126" s="555"/>
      <c r="M126" s="555"/>
      <c r="N126" s="555"/>
      <c r="O126" s="555"/>
      <c r="P126" s="555"/>
      <c r="Q126" s="555"/>
      <c r="R126" s="556"/>
      <c r="S126" s="554" t="str">
        <f>+Matriz!Q22</f>
        <v>Sistema de seguridad física y tecnológica para la custodia de los bienes de la entidad. (Contrato de vigilancia).
1. Personal capacitado
2. Cámaras de monitoreo en HD
3. Sistema de comunicación.</v>
      </c>
      <c r="T126" s="555"/>
      <c r="U126" s="555"/>
      <c r="V126" s="555"/>
      <c r="W126" s="555"/>
      <c r="X126" s="555"/>
      <c r="Y126" s="555"/>
      <c r="Z126" s="556"/>
    </row>
    <row r="127" spans="1:26" ht="15" x14ac:dyDescent="0.25">
      <c r="B127" s="505" t="s">
        <v>125</v>
      </c>
      <c r="C127" s="507" t="s">
        <v>126</v>
      </c>
      <c r="D127" s="508"/>
      <c r="E127" s="552" t="s">
        <v>120</v>
      </c>
      <c r="F127" s="553"/>
      <c r="G127" s="590" t="s">
        <v>71</v>
      </c>
      <c r="H127" s="591"/>
      <c r="I127" s="591"/>
      <c r="J127" s="592"/>
      <c r="K127" s="596" t="s">
        <v>120</v>
      </c>
      <c r="L127" s="512"/>
      <c r="M127" s="513" t="s">
        <v>71</v>
      </c>
      <c r="N127" s="514"/>
      <c r="O127" s="514"/>
      <c r="P127" s="514"/>
      <c r="Q127" s="514"/>
      <c r="R127" s="515"/>
      <c r="S127" s="511" t="s">
        <v>120</v>
      </c>
      <c r="T127" s="512"/>
      <c r="U127" s="513" t="s">
        <v>71</v>
      </c>
      <c r="V127" s="514"/>
      <c r="W127" s="514"/>
      <c r="X127" s="514"/>
      <c r="Y127" s="514"/>
      <c r="Z127" s="515"/>
    </row>
    <row r="128" spans="1:26" ht="15.75" customHeight="1" thickBot="1" x14ac:dyDescent="0.25">
      <c r="B128" s="506"/>
      <c r="C128" s="509"/>
      <c r="D128" s="510"/>
      <c r="E128" s="54" t="s">
        <v>121</v>
      </c>
      <c r="F128" s="55" t="s">
        <v>122</v>
      </c>
      <c r="G128" s="593"/>
      <c r="H128" s="594"/>
      <c r="I128" s="594"/>
      <c r="J128" s="595"/>
      <c r="K128" s="112" t="s">
        <v>121</v>
      </c>
      <c r="L128" s="55" t="s">
        <v>122</v>
      </c>
      <c r="M128" s="557"/>
      <c r="N128" s="558"/>
      <c r="O128" s="558"/>
      <c r="P128" s="558"/>
      <c r="Q128" s="558"/>
      <c r="R128" s="559"/>
      <c r="S128" s="54" t="s">
        <v>121</v>
      </c>
      <c r="T128" s="55" t="s">
        <v>122</v>
      </c>
      <c r="U128" s="557"/>
      <c r="V128" s="558"/>
      <c r="W128" s="558"/>
      <c r="X128" s="558"/>
      <c r="Y128" s="558"/>
      <c r="Z128" s="559"/>
    </row>
    <row r="129" spans="1:26" ht="39.75" customHeight="1" x14ac:dyDescent="0.2">
      <c r="B129" s="475" t="s">
        <v>127</v>
      </c>
      <c r="C129" s="94" t="s">
        <v>98</v>
      </c>
      <c r="D129" s="98" t="s">
        <v>87</v>
      </c>
      <c r="E129" s="44" t="s">
        <v>105</v>
      </c>
      <c r="F129" s="84">
        <f>IF(E129="Asignado",15,IF(E129="No asignado",0,""))</f>
        <v>15</v>
      </c>
      <c r="G129" s="598" t="s">
        <v>312</v>
      </c>
      <c r="H129" s="599"/>
      <c r="I129" s="599"/>
      <c r="J129" s="600"/>
      <c r="K129" s="85" t="s">
        <v>105</v>
      </c>
      <c r="L129" s="84">
        <f t="shared" ref="L129" si="0">IF(K129="Asignado",15,IF(K129="No asignado",0,""))</f>
        <v>15</v>
      </c>
      <c r="M129" s="601" t="s">
        <v>351</v>
      </c>
      <c r="N129" s="599"/>
      <c r="O129" s="599"/>
      <c r="P129" s="599"/>
      <c r="Q129" s="599"/>
      <c r="R129" s="600"/>
      <c r="S129" s="85" t="s">
        <v>105</v>
      </c>
      <c r="T129" s="84">
        <f t="shared" ref="T129" si="1">IF(S129="Asignado",15,IF(S129="No asignado",0,""))</f>
        <v>15</v>
      </c>
      <c r="U129" s="601" t="s">
        <v>280</v>
      </c>
      <c r="V129" s="599"/>
      <c r="W129" s="599"/>
      <c r="X129" s="599"/>
      <c r="Y129" s="599"/>
      <c r="Z129" s="600"/>
    </row>
    <row r="130" spans="1:26" ht="39.75" customHeight="1" x14ac:dyDescent="0.2">
      <c r="B130" s="476"/>
      <c r="C130" s="37" t="s">
        <v>99</v>
      </c>
      <c r="D130" s="51" t="s">
        <v>91</v>
      </c>
      <c r="E130" s="39" t="s">
        <v>107</v>
      </c>
      <c r="F130" s="86">
        <f>IF(E130="Adecuado",15,IF(E130="Inadecuado",0,""))</f>
        <v>15</v>
      </c>
      <c r="G130" s="602" t="s">
        <v>345</v>
      </c>
      <c r="H130" s="579"/>
      <c r="I130" s="579"/>
      <c r="J130" s="580"/>
      <c r="K130" s="87" t="s">
        <v>107</v>
      </c>
      <c r="L130" s="86">
        <f t="shared" ref="L130" si="2">IF(K130="Adecuado",15,IF(K130="Inadecuado",0,""))</f>
        <v>15</v>
      </c>
      <c r="M130" s="578" t="s">
        <v>351</v>
      </c>
      <c r="N130" s="579"/>
      <c r="O130" s="579"/>
      <c r="P130" s="579"/>
      <c r="Q130" s="579"/>
      <c r="R130" s="580"/>
      <c r="S130" s="87" t="s">
        <v>107</v>
      </c>
      <c r="T130" s="86">
        <f t="shared" ref="T130" si="3">IF(S130="Adecuado",15,IF(S130="Inadecuado",0,""))</f>
        <v>15</v>
      </c>
      <c r="U130" s="578" t="s">
        <v>280</v>
      </c>
      <c r="V130" s="579"/>
      <c r="W130" s="579"/>
      <c r="X130" s="579"/>
      <c r="Y130" s="579"/>
      <c r="Z130" s="580"/>
    </row>
    <row r="131" spans="1:26" ht="39.75" customHeight="1" x14ac:dyDescent="0.2">
      <c r="B131" s="96" t="s">
        <v>128</v>
      </c>
      <c r="C131" s="37" t="s">
        <v>100</v>
      </c>
      <c r="D131" s="51" t="s">
        <v>92</v>
      </c>
      <c r="E131" s="39" t="s">
        <v>109</v>
      </c>
      <c r="F131" s="86">
        <f>IF(E131="Oportuna",15,IF(E131="Inoportuna",0,""))</f>
        <v>15</v>
      </c>
      <c r="G131" s="602" t="s">
        <v>346</v>
      </c>
      <c r="H131" s="579"/>
      <c r="I131" s="579"/>
      <c r="J131" s="580"/>
      <c r="K131" s="87" t="s">
        <v>109</v>
      </c>
      <c r="L131" s="86">
        <f t="shared" ref="L131" si="4">IF(K131="Oportuna",15,IF(K131="Inoportuna",0,""))</f>
        <v>15</v>
      </c>
      <c r="M131" s="578" t="s">
        <v>352</v>
      </c>
      <c r="N131" s="579"/>
      <c r="O131" s="579"/>
      <c r="P131" s="579"/>
      <c r="Q131" s="579"/>
      <c r="R131" s="580"/>
      <c r="S131" s="87" t="s">
        <v>109</v>
      </c>
      <c r="T131" s="86">
        <f t="shared" ref="T131" si="5">IF(S131="Oportuna",15,IF(S131="Inoportuna",0,""))</f>
        <v>15</v>
      </c>
      <c r="U131" s="578" t="s">
        <v>356</v>
      </c>
      <c r="V131" s="579"/>
      <c r="W131" s="579"/>
      <c r="X131" s="579"/>
      <c r="Y131" s="579"/>
      <c r="Z131" s="580"/>
    </row>
    <row r="132" spans="1:26" ht="39.75" customHeight="1" x14ac:dyDescent="0.2">
      <c r="B132" s="96" t="s">
        <v>129</v>
      </c>
      <c r="C132" s="37" t="s">
        <v>101</v>
      </c>
      <c r="D132" s="51" t="s">
        <v>93</v>
      </c>
      <c r="E132" s="41" t="s">
        <v>111</v>
      </c>
      <c r="F132" s="86">
        <f>IF(E132="Prevenir o detectar",15,IF(E132="No es control",0,""))</f>
        <v>15</v>
      </c>
      <c r="G132" s="602" t="s">
        <v>347</v>
      </c>
      <c r="H132" s="579"/>
      <c r="I132" s="579"/>
      <c r="J132" s="580"/>
      <c r="K132" s="88" t="s">
        <v>111</v>
      </c>
      <c r="L132" s="86">
        <f t="shared" ref="L132" si="6">IF(K132="Prevenir o detectar",15,IF(K132="No es control",0,""))</f>
        <v>15</v>
      </c>
      <c r="M132" s="578" t="s">
        <v>313</v>
      </c>
      <c r="N132" s="579"/>
      <c r="O132" s="579"/>
      <c r="P132" s="579"/>
      <c r="Q132" s="579"/>
      <c r="R132" s="580"/>
      <c r="S132" s="88" t="s">
        <v>112</v>
      </c>
      <c r="T132" s="86">
        <f t="shared" ref="T132" si="7">IF(S132="Prevenir o detectar",15,IF(S132="No es control",0,""))</f>
        <v>0</v>
      </c>
      <c r="U132" s="578" t="s">
        <v>357</v>
      </c>
      <c r="V132" s="579"/>
      <c r="W132" s="579"/>
      <c r="X132" s="579"/>
      <c r="Y132" s="579"/>
      <c r="Z132" s="580"/>
    </row>
    <row r="133" spans="1:26" ht="39.75" customHeight="1" x14ac:dyDescent="0.2">
      <c r="B133" s="97" t="s">
        <v>131</v>
      </c>
      <c r="C133" s="37" t="s">
        <v>102</v>
      </c>
      <c r="D133" s="51" t="s">
        <v>94</v>
      </c>
      <c r="E133" s="39" t="s">
        <v>113</v>
      </c>
      <c r="F133" s="86">
        <f>IF(E133="Confiable",15,IF(E133="No confiable",0,""))</f>
        <v>15</v>
      </c>
      <c r="G133" s="602" t="s">
        <v>348</v>
      </c>
      <c r="H133" s="579"/>
      <c r="I133" s="579"/>
      <c r="J133" s="580"/>
      <c r="K133" s="87" t="s">
        <v>113</v>
      </c>
      <c r="L133" s="86">
        <f t="shared" ref="L133" si="8">IF(K133="Confiable",15,IF(K133="No confiable",0,""))</f>
        <v>15</v>
      </c>
      <c r="M133" s="578" t="s">
        <v>353</v>
      </c>
      <c r="N133" s="579"/>
      <c r="O133" s="579"/>
      <c r="P133" s="579"/>
      <c r="Q133" s="579"/>
      <c r="R133" s="580"/>
      <c r="S133" s="87" t="s">
        <v>113</v>
      </c>
      <c r="T133" s="86">
        <f t="shared" ref="T133" si="9">IF(S133="Confiable",15,IF(S133="No confiable",0,""))</f>
        <v>15</v>
      </c>
      <c r="U133" s="578" t="s">
        <v>281</v>
      </c>
      <c r="V133" s="579"/>
      <c r="W133" s="579"/>
      <c r="X133" s="579"/>
      <c r="Y133" s="579"/>
      <c r="Z133" s="580"/>
    </row>
    <row r="134" spans="1:26" ht="39.75" customHeight="1" x14ac:dyDescent="0.2">
      <c r="B134" s="97" t="s">
        <v>132</v>
      </c>
      <c r="C134" s="37" t="s">
        <v>103</v>
      </c>
      <c r="D134" s="51" t="s">
        <v>95</v>
      </c>
      <c r="E134" s="41" t="s">
        <v>115</v>
      </c>
      <c r="F134" s="86">
        <f>IF(E134="Se investigan y resuelven oportunamente",15,IF(E134="No se investigan y resuelven oportunamente",0,""))</f>
        <v>15</v>
      </c>
      <c r="G134" s="602" t="s">
        <v>349</v>
      </c>
      <c r="H134" s="579"/>
      <c r="I134" s="579"/>
      <c r="J134" s="580"/>
      <c r="K134" s="88" t="s">
        <v>115</v>
      </c>
      <c r="L134" s="86">
        <f t="shared" ref="L134" si="10">IF(K134="Se investigan y resuelven oportunamente",15,IF(K134="No se investigan y resuelven oportunamente",0,""))</f>
        <v>15</v>
      </c>
      <c r="M134" s="578" t="s">
        <v>354</v>
      </c>
      <c r="N134" s="579"/>
      <c r="O134" s="579"/>
      <c r="P134" s="579"/>
      <c r="Q134" s="579"/>
      <c r="R134" s="580"/>
      <c r="S134" s="88" t="s">
        <v>115</v>
      </c>
      <c r="T134" s="86">
        <f t="shared" ref="T134" si="11">IF(S134="Se investigan y resuelven oportunamente",15,IF(S134="No se investigan y resuelven oportunamente",0,""))</f>
        <v>15</v>
      </c>
      <c r="U134" s="578" t="s">
        <v>358</v>
      </c>
      <c r="V134" s="579"/>
      <c r="W134" s="579"/>
      <c r="X134" s="579"/>
      <c r="Y134" s="579"/>
      <c r="Z134" s="580"/>
    </row>
    <row r="135" spans="1:26" ht="39.75" customHeight="1" thickBot="1" x14ac:dyDescent="0.25">
      <c r="B135" s="59" t="s">
        <v>130</v>
      </c>
      <c r="C135" s="95" t="s">
        <v>104</v>
      </c>
      <c r="D135" s="52" t="s">
        <v>96</v>
      </c>
      <c r="E135" s="42" t="s">
        <v>117</v>
      </c>
      <c r="F135" s="89">
        <f>IF(E135="Completa",10,IF(E135="Incompleta",5,IF(E135="No existe",0,"")))</f>
        <v>10</v>
      </c>
      <c r="G135" s="603" t="s">
        <v>350</v>
      </c>
      <c r="H135" s="582"/>
      <c r="I135" s="582"/>
      <c r="J135" s="583"/>
      <c r="K135" s="90" t="s">
        <v>117</v>
      </c>
      <c r="L135" s="89">
        <f t="shared" ref="L135" si="12">IF(K135="Completa",10,IF(K135="Incompleta",5,IF(K135="No existe",0,"")))</f>
        <v>10</v>
      </c>
      <c r="M135" s="581" t="s">
        <v>355</v>
      </c>
      <c r="N135" s="582"/>
      <c r="O135" s="582"/>
      <c r="P135" s="582"/>
      <c r="Q135" s="582"/>
      <c r="R135" s="583"/>
      <c r="S135" s="90" t="s">
        <v>117</v>
      </c>
      <c r="T135" s="89">
        <f t="shared" ref="T135" si="13">IF(S135="Completa",10,IF(S135="Incompleta",5,IF(S135="No existe",0,"")))</f>
        <v>10</v>
      </c>
      <c r="U135" s="581" t="s">
        <v>454</v>
      </c>
      <c r="V135" s="582"/>
      <c r="W135" s="582"/>
      <c r="X135" s="582"/>
      <c r="Y135" s="582"/>
      <c r="Z135" s="583"/>
    </row>
    <row r="136" spans="1:26" ht="7.5" customHeight="1" thickBot="1" x14ac:dyDescent="0.25">
      <c r="D136" s="38"/>
      <c r="J136" s="79"/>
      <c r="K136" s="91"/>
      <c r="L136" s="92"/>
      <c r="M136" s="79"/>
      <c r="S136" s="91"/>
      <c r="T136" s="92"/>
      <c r="U136" s="79"/>
    </row>
    <row r="137" spans="1:26" x14ac:dyDescent="0.2">
      <c r="D137" s="48" t="s">
        <v>97</v>
      </c>
      <c r="E137" s="473">
        <f>IF(SUM(F129:F135)=0,"-",SUM(F129:F135))</f>
        <v>100</v>
      </c>
      <c r="F137" s="474"/>
      <c r="G137" s="584"/>
      <c r="J137" s="80"/>
      <c r="K137" s="473">
        <f t="shared" ref="K137" si="14">IF(SUM(L129:L135)=0,"-",SUM(L129:L135))</f>
        <v>100</v>
      </c>
      <c r="L137" s="474"/>
      <c r="M137" s="80"/>
      <c r="S137" s="473">
        <f t="shared" ref="S137" si="15">IF(SUM(T129:T135)=0,"-",SUM(T129:T135))</f>
        <v>85</v>
      </c>
      <c r="T137" s="474"/>
      <c r="U137" s="80"/>
    </row>
    <row r="138" spans="1:26" ht="15.75" customHeight="1" thickBot="1" x14ac:dyDescent="0.25">
      <c r="D138" s="49" t="s">
        <v>123</v>
      </c>
      <c r="E138" s="455" t="str">
        <f>IF(E137&lt;=74,"Débil",IF(E137&lt;=89,"Moderado",IF(E137&lt;=100,"Fuerte","")))</f>
        <v>Fuerte</v>
      </c>
      <c r="F138" s="456"/>
      <c r="G138" s="584"/>
      <c r="J138" s="80"/>
      <c r="K138" s="455" t="str">
        <f t="shared" ref="K138" si="16">IF(K137&lt;=74,"Débil",IF(K137&lt;=89,"Moderado",IF(K137&lt;=100,"Fuerte","")))</f>
        <v>Fuerte</v>
      </c>
      <c r="L138" s="456"/>
      <c r="M138" s="80"/>
      <c r="S138" s="455" t="str">
        <f t="shared" ref="S138" si="17">IF(S137&lt;=74,"Débil",IF(S137&lt;=89,"Moderado",IF(S137&lt;=100,"Fuerte","")))</f>
        <v>Moderado</v>
      </c>
      <c r="T138" s="456"/>
      <c r="U138" s="80"/>
    </row>
    <row r="139" spans="1:26" ht="15" thickBot="1" x14ac:dyDescent="0.25"/>
    <row r="140" spans="1:26" ht="33" customHeight="1" thickBot="1" x14ac:dyDescent="0.25">
      <c r="A140" s="56" t="str">
        <f>+Matriz!E23</f>
        <v>AGRI-SI-RC-001</v>
      </c>
      <c r="B140" s="466" t="str">
        <f>+Matriz!F23</f>
        <v>Favorecimiento de un tercero en el proceso de contratación de equipos y servicios relacionados del área</v>
      </c>
      <c r="C140" s="467"/>
      <c r="D140" s="467"/>
      <c r="E140" s="467"/>
      <c r="F140" s="467"/>
      <c r="G140" s="467"/>
      <c r="H140" s="467"/>
      <c r="I140" s="467"/>
      <c r="J140" s="467"/>
      <c r="K140" s="467"/>
      <c r="L140" s="468"/>
      <c r="M140" s="93"/>
    </row>
    <row r="141" spans="1:26" ht="10.5" customHeight="1" thickBot="1" x14ac:dyDescent="0.25"/>
    <row r="142" spans="1:26" ht="16.5" customHeight="1" thickBot="1" x14ac:dyDescent="0.25">
      <c r="B142" s="469" t="s">
        <v>158</v>
      </c>
      <c r="C142" s="470"/>
      <c r="D142" s="480"/>
      <c r="E142" s="531" t="s">
        <v>124</v>
      </c>
      <c r="F142" s="532"/>
      <c r="G142" s="532"/>
      <c r="H142" s="532"/>
      <c r="I142" s="532"/>
      <c r="J142" s="532"/>
      <c r="K142" s="585" t="s">
        <v>262</v>
      </c>
      <c r="L142" s="586"/>
      <c r="M142" s="586"/>
      <c r="N142" s="586"/>
      <c r="O142" s="586"/>
      <c r="P142" s="586"/>
      <c r="Q142" s="586"/>
      <c r="R142" s="587"/>
    </row>
    <row r="143" spans="1:26" ht="57.75" customHeight="1" thickBot="1" x14ac:dyDescent="0.25">
      <c r="B143" s="471"/>
      <c r="C143" s="472"/>
      <c r="D143" s="481"/>
      <c r="E143" s="588" t="str">
        <f>+Matriz!Q23</f>
        <v>Revisar que los anexos técnicos contengan información detallada de acuerdo a los bienes y/o servicios que se vayan a contratar y evidencien la pluralidad del mercado.</v>
      </c>
      <c r="F143" s="589"/>
      <c r="G143" s="589"/>
      <c r="H143" s="589"/>
      <c r="I143" s="589"/>
      <c r="J143" s="589"/>
      <c r="K143" s="554" t="str">
        <f>+Matriz!Q24</f>
        <v>Comparar lo valores históricos de la contratación de bienes y servicios con las condiciones actuales del mercado y las referencias de entidades estatales.</v>
      </c>
      <c r="L143" s="555"/>
      <c r="M143" s="555"/>
      <c r="N143" s="555"/>
      <c r="O143" s="555"/>
      <c r="P143" s="555"/>
      <c r="Q143" s="555"/>
      <c r="R143" s="556"/>
    </row>
    <row r="144" spans="1:26" ht="15" x14ac:dyDescent="0.25">
      <c r="B144" s="505" t="s">
        <v>125</v>
      </c>
      <c r="C144" s="507" t="s">
        <v>126</v>
      </c>
      <c r="D144" s="508"/>
      <c r="E144" s="552" t="s">
        <v>120</v>
      </c>
      <c r="F144" s="553"/>
      <c r="G144" s="590" t="s">
        <v>71</v>
      </c>
      <c r="H144" s="591"/>
      <c r="I144" s="591"/>
      <c r="J144" s="592"/>
      <c r="K144" s="511" t="s">
        <v>120</v>
      </c>
      <c r="L144" s="512"/>
      <c r="M144" s="513" t="s">
        <v>71</v>
      </c>
      <c r="N144" s="514"/>
      <c r="O144" s="514"/>
      <c r="P144" s="514"/>
      <c r="Q144" s="514"/>
      <c r="R144" s="515"/>
    </row>
    <row r="145" spans="1:18" ht="15.75" customHeight="1" thickBot="1" x14ac:dyDescent="0.25">
      <c r="B145" s="506"/>
      <c r="C145" s="509"/>
      <c r="D145" s="510"/>
      <c r="E145" s="54" t="s">
        <v>121</v>
      </c>
      <c r="F145" s="55" t="s">
        <v>122</v>
      </c>
      <c r="G145" s="593"/>
      <c r="H145" s="594"/>
      <c r="I145" s="594"/>
      <c r="J145" s="595"/>
      <c r="K145" s="54" t="s">
        <v>121</v>
      </c>
      <c r="L145" s="55" t="s">
        <v>122</v>
      </c>
      <c r="M145" s="557"/>
      <c r="N145" s="558"/>
      <c r="O145" s="558"/>
      <c r="P145" s="558"/>
      <c r="Q145" s="558"/>
      <c r="R145" s="559"/>
    </row>
    <row r="146" spans="1:18" ht="30" customHeight="1" x14ac:dyDescent="0.2">
      <c r="B146" s="475" t="s">
        <v>127</v>
      </c>
      <c r="C146" s="81" t="s">
        <v>98</v>
      </c>
      <c r="D146" s="50" t="s">
        <v>87</v>
      </c>
      <c r="E146" s="44" t="s">
        <v>105</v>
      </c>
      <c r="F146" s="84">
        <f>IF(E146="Asignado",15,IF(E146="No asignado",0,""))</f>
        <v>15</v>
      </c>
      <c r="G146" s="601" t="s">
        <v>359</v>
      </c>
      <c r="H146" s="599"/>
      <c r="I146" s="599"/>
      <c r="J146" s="600"/>
      <c r="K146" s="85" t="s">
        <v>105</v>
      </c>
      <c r="L146" s="84">
        <f t="shared" ref="L146" si="18">IF(K146="Asignado",15,IF(K146="No asignado",0,""))</f>
        <v>15</v>
      </c>
      <c r="M146" s="601" t="s">
        <v>364</v>
      </c>
      <c r="N146" s="599"/>
      <c r="O146" s="599"/>
      <c r="P146" s="599"/>
      <c r="Q146" s="599"/>
      <c r="R146" s="600"/>
    </row>
    <row r="147" spans="1:18" ht="53.25" customHeight="1" x14ac:dyDescent="0.2">
      <c r="B147" s="476"/>
      <c r="C147" s="37" t="s">
        <v>99</v>
      </c>
      <c r="D147" s="51" t="s">
        <v>91</v>
      </c>
      <c r="E147" s="39" t="s">
        <v>107</v>
      </c>
      <c r="F147" s="86">
        <f>IF(E147="Adecuado",15,IF(E147="Inadecuado",0,""))</f>
        <v>15</v>
      </c>
      <c r="G147" s="578" t="s">
        <v>360</v>
      </c>
      <c r="H147" s="579"/>
      <c r="I147" s="579"/>
      <c r="J147" s="580"/>
      <c r="K147" s="87" t="s">
        <v>107</v>
      </c>
      <c r="L147" s="86">
        <f t="shared" ref="L147" si="19">IF(K147="Adecuado",15,IF(K147="Inadecuado",0,""))</f>
        <v>15</v>
      </c>
      <c r="M147" s="578" t="s">
        <v>457</v>
      </c>
      <c r="N147" s="579"/>
      <c r="O147" s="579"/>
      <c r="P147" s="579"/>
      <c r="Q147" s="579"/>
      <c r="R147" s="580"/>
    </row>
    <row r="148" spans="1:18" ht="30" customHeight="1" x14ac:dyDescent="0.2">
      <c r="B148" s="83" t="s">
        <v>128</v>
      </c>
      <c r="C148" s="37" t="s">
        <v>100</v>
      </c>
      <c r="D148" s="51" t="s">
        <v>92</v>
      </c>
      <c r="E148" s="39" t="s">
        <v>109</v>
      </c>
      <c r="F148" s="86">
        <f>IF(E148="Oportuna",15,IF(E148="Inoportuna",0,""))</f>
        <v>15</v>
      </c>
      <c r="G148" s="578" t="s">
        <v>361</v>
      </c>
      <c r="H148" s="579"/>
      <c r="I148" s="579"/>
      <c r="J148" s="580"/>
      <c r="K148" s="87" t="s">
        <v>109</v>
      </c>
      <c r="L148" s="86">
        <f t="shared" ref="L148" si="20">IF(K148="Oportuna",15,IF(K148="Inoportuna",0,""))</f>
        <v>15</v>
      </c>
      <c r="M148" s="578" t="s">
        <v>263</v>
      </c>
      <c r="N148" s="579"/>
      <c r="O148" s="579"/>
      <c r="P148" s="579"/>
      <c r="Q148" s="579"/>
      <c r="R148" s="580"/>
    </row>
    <row r="149" spans="1:18" ht="45" customHeight="1" x14ac:dyDescent="0.2">
      <c r="B149" s="83" t="s">
        <v>129</v>
      </c>
      <c r="C149" s="37" t="s">
        <v>101</v>
      </c>
      <c r="D149" s="51" t="s">
        <v>93</v>
      </c>
      <c r="E149" s="41" t="s">
        <v>111</v>
      </c>
      <c r="F149" s="86">
        <f>IF(E149="Prevenir o detectar",15,IF(E149="No es control",0,""))</f>
        <v>15</v>
      </c>
      <c r="G149" s="578" t="s">
        <v>362</v>
      </c>
      <c r="H149" s="579"/>
      <c r="I149" s="579"/>
      <c r="J149" s="580"/>
      <c r="K149" s="88" t="s">
        <v>111</v>
      </c>
      <c r="L149" s="86">
        <f t="shared" ref="L149" si="21">IF(K149="Prevenir o detectar",15,IF(K149="No es control",0,""))</f>
        <v>15</v>
      </c>
      <c r="M149" s="578" t="s">
        <v>365</v>
      </c>
      <c r="N149" s="579"/>
      <c r="O149" s="579"/>
      <c r="P149" s="579"/>
      <c r="Q149" s="579"/>
      <c r="R149" s="580"/>
    </row>
    <row r="150" spans="1:18" ht="30" customHeight="1" x14ac:dyDescent="0.2">
      <c r="B150" s="58" t="s">
        <v>131</v>
      </c>
      <c r="C150" s="37" t="s">
        <v>102</v>
      </c>
      <c r="D150" s="51" t="s">
        <v>94</v>
      </c>
      <c r="E150" s="39" t="s">
        <v>113</v>
      </c>
      <c r="F150" s="86">
        <f>IF(E150="Confiable",15,IF(E150="No confiable",0,""))</f>
        <v>15</v>
      </c>
      <c r="G150" s="578" t="s">
        <v>308</v>
      </c>
      <c r="H150" s="579"/>
      <c r="I150" s="579"/>
      <c r="J150" s="580"/>
      <c r="K150" s="87" t="s">
        <v>113</v>
      </c>
      <c r="L150" s="86">
        <f t="shared" ref="L150" si="22">IF(K150="Confiable",15,IF(K150="No confiable",0,""))</f>
        <v>15</v>
      </c>
      <c r="M150" s="578" t="s">
        <v>264</v>
      </c>
      <c r="N150" s="579"/>
      <c r="O150" s="579"/>
      <c r="P150" s="579"/>
      <c r="Q150" s="579"/>
      <c r="R150" s="580"/>
    </row>
    <row r="151" spans="1:18" ht="45" customHeight="1" x14ac:dyDescent="0.2">
      <c r="B151" s="58" t="s">
        <v>132</v>
      </c>
      <c r="C151" s="37" t="s">
        <v>103</v>
      </c>
      <c r="D151" s="51" t="s">
        <v>95</v>
      </c>
      <c r="E151" s="41" t="s">
        <v>115</v>
      </c>
      <c r="F151" s="86">
        <f>IF(E151="Se investigan y resuelven oportunamente",15,IF(E151="No se investigan y resuelven oportunamente",0,""))</f>
        <v>15</v>
      </c>
      <c r="G151" s="578" t="s">
        <v>309</v>
      </c>
      <c r="H151" s="579"/>
      <c r="I151" s="579"/>
      <c r="J151" s="580"/>
      <c r="K151" s="88" t="s">
        <v>115</v>
      </c>
      <c r="L151" s="86">
        <f t="shared" ref="L151" si="23">IF(K151="Se investigan y resuelven oportunamente",15,IF(K151="No se investigan y resuelven oportunamente",0,""))</f>
        <v>15</v>
      </c>
      <c r="M151" s="578" t="s">
        <v>265</v>
      </c>
      <c r="N151" s="579"/>
      <c r="O151" s="579"/>
      <c r="P151" s="579"/>
      <c r="Q151" s="579"/>
      <c r="R151" s="580"/>
    </row>
    <row r="152" spans="1:18" ht="30" customHeight="1" thickBot="1" x14ac:dyDescent="0.25">
      <c r="B152" s="59" t="s">
        <v>130</v>
      </c>
      <c r="C152" s="82" t="s">
        <v>104</v>
      </c>
      <c r="D152" s="52" t="s">
        <v>96</v>
      </c>
      <c r="E152" s="42" t="s">
        <v>117</v>
      </c>
      <c r="F152" s="89">
        <f>IF(E152="Completa",10,IF(E152="Incompleta",5,IF(E152="No existe",0,"")))</f>
        <v>10</v>
      </c>
      <c r="G152" s="581" t="s">
        <v>363</v>
      </c>
      <c r="H152" s="582"/>
      <c r="I152" s="582"/>
      <c r="J152" s="583"/>
      <c r="K152" s="90" t="s">
        <v>117</v>
      </c>
      <c r="L152" s="89">
        <f t="shared" ref="L152" si="24">IF(K152="Completa",10,IF(K152="Incompleta",5,IF(K152="No existe",0,"")))</f>
        <v>10</v>
      </c>
      <c r="M152" s="581" t="s">
        <v>363</v>
      </c>
      <c r="N152" s="582"/>
      <c r="O152" s="582"/>
      <c r="P152" s="582"/>
      <c r="Q152" s="582"/>
      <c r="R152" s="583"/>
    </row>
    <row r="153" spans="1:18" ht="7.5" customHeight="1" thickBot="1" x14ac:dyDescent="0.25">
      <c r="D153" s="38"/>
      <c r="J153" s="79"/>
      <c r="K153" s="91"/>
      <c r="L153" s="92"/>
      <c r="M153" s="79"/>
    </row>
    <row r="154" spans="1:18" x14ac:dyDescent="0.2">
      <c r="D154" s="48" t="s">
        <v>97</v>
      </c>
      <c r="E154" s="473">
        <f>IF(SUM(F146:F152)=0,"-",SUM(F146:F152))</f>
        <v>100</v>
      </c>
      <c r="F154" s="474"/>
      <c r="G154" s="584"/>
      <c r="J154" s="80"/>
      <c r="K154" s="473">
        <f t="shared" ref="K154" si="25">IF(SUM(L146:L152)=0,"-",SUM(L146:L152))</f>
        <v>100</v>
      </c>
      <c r="L154" s="474"/>
      <c r="M154" s="80"/>
    </row>
    <row r="155" spans="1:18" ht="15.75" customHeight="1" thickBot="1" x14ac:dyDescent="0.25">
      <c r="D155" s="49" t="s">
        <v>123</v>
      </c>
      <c r="E155" s="455" t="str">
        <f>IF(E154&lt;=74,"Débil",IF(E154&lt;=89,"Moderado",IF(E154&lt;=100,"Fuerte","")))</f>
        <v>Fuerte</v>
      </c>
      <c r="F155" s="456"/>
      <c r="G155" s="584"/>
      <c r="J155" s="80"/>
      <c r="K155" s="455" t="str">
        <f t="shared" ref="K155" si="26">IF(K154&lt;=74,"Débil",IF(K154&lt;=89,"Moderado",IF(K154&lt;=100,"Fuerte","")))</f>
        <v>Fuerte</v>
      </c>
      <c r="L155" s="456"/>
      <c r="M155" s="80"/>
    </row>
    <row r="156" spans="1:18" ht="15" thickBot="1" x14ac:dyDescent="0.25"/>
    <row r="157" spans="1:18" ht="33" customHeight="1" thickBot="1" x14ac:dyDescent="0.25">
      <c r="A157" s="56" t="str">
        <f>+Matriz!E25</f>
        <v>AGRI-GD-RC-001</v>
      </c>
      <c r="B157" s="466" t="str">
        <f>+Matriz!F25</f>
        <v xml:space="preserve">Manipulación de la información para beneficio de un tercero </v>
      </c>
      <c r="C157" s="467"/>
      <c r="D157" s="467"/>
      <c r="E157" s="467"/>
      <c r="F157" s="467"/>
      <c r="G157" s="467"/>
      <c r="H157" s="467"/>
      <c r="I157" s="467"/>
      <c r="J157" s="467"/>
      <c r="K157" s="467"/>
      <c r="L157" s="468"/>
      <c r="M157" s="93"/>
    </row>
    <row r="158" spans="1:18" ht="10.5" customHeight="1" thickBot="1" x14ac:dyDescent="0.25"/>
    <row r="159" spans="1:18" ht="16.5" customHeight="1" thickBot="1" x14ac:dyDescent="0.25">
      <c r="B159" s="469" t="s">
        <v>158</v>
      </c>
      <c r="C159" s="470"/>
      <c r="D159" s="480"/>
      <c r="E159" s="531" t="s">
        <v>124</v>
      </c>
      <c r="F159" s="532"/>
      <c r="G159" s="532"/>
      <c r="H159" s="532"/>
      <c r="I159" s="532"/>
      <c r="J159" s="532"/>
      <c r="K159" s="585" t="s">
        <v>262</v>
      </c>
      <c r="L159" s="586"/>
      <c r="M159" s="586"/>
      <c r="N159" s="586"/>
      <c r="O159" s="586"/>
      <c r="P159" s="586"/>
      <c r="Q159" s="586"/>
      <c r="R159" s="587"/>
    </row>
    <row r="160" spans="1:18" ht="24.75" customHeight="1" thickBot="1" x14ac:dyDescent="0.25">
      <c r="B160" s="471"/>
      <c r="C160" s="472"/>
      <c r="D160" s="481"/>
      <c r="E160" s="588" t="str">
        <f>+Matriz!Q25</f>
        <v xml:space="preserve">Control al préstamo y consulta de los documentos físicos </v>
      </c>
      <c r="F160" s="589"/>
      <c r="G160" s="589"/>
      <c r="H160" s="589"/>
      <c r="I160" s="589"/>
      <c r="J160" s="589"/>
      <c r="K160" s="554" t="str">
        <f>+Matriz!Q26</f>
        <v xml:space="preserve">Entrega de documentos digitales a través de correo electrónico al solicitante </v>
      </c>
      <c r="L160" s="555"/>
      <c r="M160" s="555"/>
      <c r="N160" s="555"/>
      <c r="O160" s="555"/>
      <c r="P160" s="555"/>
      <c r="Q160" s="555"/>
      <c r="R160" s="556"/>
    </row>
    <row r="161" spans="1:18" ht="15" x14ac:dyDescent="0.25">
      <c r="B161" s="505" t="s">
        <v>125</v>
      </c>
      <c r="C161" s="507" t="s">
        <v>126</v>
      </c>
      <c r="D161" s="508"/>
      <c r="E161" s="552" t="s">
        <v>120</v>
      </c>
      <c r="F161" s="597"/>
      <c r="G161" s="590" t="s">
        <v>71</v>
      </c>
      <c r="H161" s="591"/>
      <c r="I161" s="591"/>
      <c r="J161" s="592"/>
      <c r="K161" s="596" t="s">
        <v>120</v>
      </c>
      <c r="L161" s="512"/>
      <c r="M161" s="513" t="s">
        <v>71</v>
      </c>
      <c r="N161" s="514"/>
      <c r="O161" s="514"/>
      <c r="P161" s="514"/>
      <c r="Q161" s="514"/>
      <c r="R161" s="515"/>
    </row>
    <row r="162" spans="1:18" ht="15.75" customHeight="1" thickBot="1" x14ac:dyDescent="0.25">
      <c r="B162" s="506"/>
      <c r="C162" s="509"/>
      <c r="D162" s="510"/>
      <c r="E162" s="54" t="s">
        <v>121</v>
      </c>
      <c r="F162" s="115" t="s">
        <v>122</v>
      </c>
      <c r="G162" s="593"/>
      <c r="H162" s="594"/>
      <c r="I162" s="594"/>
      <c r="J162" s="595"/>
      <c r="K162" s="112" t="s">
        <v>121</v>
      </c>
      <c r="L162" s="55" t="s">
        <v>122</v>
      </c>
      <c r="M162" s="557"/>
      <c r="N162" s="558"/>
      <c r="O162" s="558"/>
      <c r="P162" s="558"/>
      <c r="Q162" s="558"/>
      <c r="R162" s="559"/>
    </row>
    <row r="163" spans="1:18" ht="48" customHeight="1" x14ac:dyDescent="0.2">
      <c r="B163" s="475" t="s">
        <v>127</v>
      </c>
      <c r="C163" s="94" t="s">
        <v>98</v>
      </c>
      <c r="D163" s="98" t="s">
        <v>87</v>
      </c>
      <c r="E163" s="44" t="s">
        <v>105</v>
      </c>
      <c r="F163" s="84">
        <f>IF(E163="Asignado",15,IF(E163="No asignado",0,""))</f>
        <v>15</v>
      </c>
      <c r="G163" s="604" t="s">
        <v>369</v>
      </c>
      <c r="H163" s="605"/>
      <c r="I163" s="605"/>
      <c r="J163" s="606"/>
      <c r="K163" s="85" t="s">
        <v>105</v>
      </c>
      <c r="L163" s="84">
        <f t="shared" ref="L163" si="27">IF(K163="Asignado",15,IF(K163="No asignado",0,""))</f>
        <v>15</v>
      </c>
      <c r="M163" s="607" t="s">
        <v>369</v>
      </c>
      <c r="N163" s="608"/>
      <c r="O163" s="608"/>
      <c r="P163" s="608"/>
      <c r="Q163" s="608"/>
      <c r="R163" s="609"/>
    </row>
    <row r="164" spans="1:18" ht="30" customHeight="1" x14ac:dyDescent="0.2">
      <c r="B164" s="476"/>
      <c r="C164" s="37" t="s">
        <v>99</v>
      </c>
      <c r="D164" s="51" t="s">
        <v>91</v>
      </c>
      <c r="E164" s="39" t="s">
        <v>107</v>
      </c>
      <c r="F164" s="86">
        <f>IF(E164="Adecuado",15,IF(E164="Inadecuado",0,""))</f>
        <v>15</v>
      </c>
      <c r="G164" s="610" t="s">
        <v>436</v>
      </c>
      <c r="H164" s="611"/>
      <c r="I164" s="611"/>
      <c r="J164" s="612"/>
      <c r="K164" s="87" t="s">
        <v>107</v>
      </c>
      <c r="L164" s="86">
        <f t="shared" ref="L164" si="28">IF(K164="Adecuado",15,IF(K164="Inadecuado",0,""))</f>
        <v>15</v>
      </c>
      <c r="M164" s="613" t="s">
        <v>436</v>
      </c>
      <c r="N164" s="614"/>
      <c r="O164" s="614"/>
      <c r="P164" s="614"/>
      <c r="Q164" s="614"/>
      <c r="R164" s="615"/>
    </row>
    <row r="165" spans="1:18" ht="30" customHeight="1" x14ac:dyDescent="0.2">
      <c r="B165" s="96" t="s">
        <v>128</v>
      </c>
      <c r="C165" s="37" t="s">
        <v>100</v>
      </c>
      <c r="D165" s="51" t="s">
        <v>92</v>
      </c>
      <c r="E165" s="39" t="s">
        <v>109</v>
      </c>
      <c r="F165" s="86">
        <f>IF(E165="Oportuna",15,IF(E165="Inoportuna",0,""))</f>
        <v>15</v>
      </c>
      <c r="G165" s="610" t="s">
        <v>284</v>
      </c>
      <c r="H165" s="611"/>
      <c r="I165" s="611"/>
      <c r="J165" s="612"/>
      <c r="K165" s="87" t="s">
        <v>109</v>
      </c>
      <c r="L165" s="86">
        <f t="shared" ref="L165" si="29">IF(K165="Oportuna",15,IF(K165="Inoportuna",0,""))</f>
        <v>15</v>
      </c>
      <c r="M165" s="613" t="s">
        <v>284</v>
      </c>
      <c r="N165" s="614"/>
      <c r="O165" s="614"/>
      <c r="P165" s="614"/>
      <c r="Q165" s="614"/>
      <c r="R165" s="615"/>
    </row>
    <row r="166" spans="1:18" ht="45" customHeight="1" x14ac:dyDescent="0.2">
      <c r="B166" s="96" t="s">
        <v>129</v>
      </c>
      <c r="C166" s="37" t="s">
        <v>101</v>
      </c>
      <c r="D166" s="51" t="s">
        <v>93</v>
      </c>
      <c r="E166" s="41" t="s">
        <v>111</v>
      </c>
      <c r="F166" s="86">
        <f>IF(E166="Prevenir o detectar",15,IF(E166="No es control",0,""))</f>
        <v>15</v>
      </c>
      <c r="G166" s="610" t="s">
        <v>285</v>
      </c>
      <c r="H166" s="611"/>
      <c r="I166" s="611"/>
      <c r="J166" s="612"/>
      <c r="K166" s="88" t="s">
        <v>111</v>
      </c>
      <c r="L166" s="86">
        <f t="shared" ref="L166" si="30">IF(K166="Prevenir o detectar",15,IF(K166="No es control",0,""))</f>
        <v>15</v>
      </c>
      <c r="M166" s="613" t="s">
        <v>285</v>
      </c>
      <c r="N166" s="614"/>
      <c r="O166" s="614"/>
      <c r="P166" s="614"/>
      <c r="Q166" s="614"/>
      <c r="R166" s="615"/>
    </row>
    <row r="167" spans="1:18" ht="30" customHeight="1" x14ac:dyDescent="0.2">
      <c r="B167" s="97" t="s">
        <v>131</v>
      </c>
      <c r="C167" s="37" t="s">
        <v>102</v>
      </c>
      <c r="D167" s="51" t="s">
        <v>94</v>
      </c>
      <c r="E167" s="39" t="s">
        <v>113</v>
      </c>
      <c r="F167" s="86">
        <f>IF(E167="Confiable",15,IF(E167="No confiable",0,""))</f>
        <v>15</v>
      </c>
      <c r="G167" s="610" t="s">
        <v>286</v>
      </c>
      <c r="H167" s="611"/>
      <c r="I167" s="611"/>
      <c r="J167" s="612"/>
      <c r="K167" s="87" t="s">
        <v>113</v>
      </c>
      <c r="L167" s="86">
        <f t="shared" ref="L167" si="31">IF(K167="Confiable",15,IF(K167="No confiable",0,""))</f>
        <v>15</v>
      </c>
      <c r="M167" s="613" t="s">
        <v>288</v>
      </c>
      <c r="N167" s="614"/>
      <c r="O167" s="614"/>
      <c r="P167" s="614"/>
      <c r="Q167" s="614"/>
      <c r="R167" s="615"/>
    </row>
    <row r="168" spans="1:18" ht="45" customHeight="1" x14ac:dyDescent="0.2">
      <c r="B168" s="97" t="s">
        <v>132</v>
      </c>
      <c r="C168" s="37" t="s">
        <v>103</v>
      </c>
      <c r="D168" s="51" t="s">
        <v>95</v>
      </c>
      <c r="E168" s="41" t="s">
        <v>116</v>
      </c>
      <c r="F168" s="86">
        <f>IF(E168="Se investigan y resuelven oportunamente",15,IF(E168="No se investigan y resuelven oportunamente",0,""))</f>
        <v>0</v>
      </c>
      <c r="G168" s="610" t="s">
        <v>287</v>
      </c>
      <c r="H168" s="611"/>
      <c r="I168" s="611"/>
      <c r="J168" s="612"/>
      <c r="K168" s="88" t="s">
        <v>115</v>
      </c>
      <c r="L168" s="86">
        <f t="shared" ref="L168" si="32">IF(K168="Se investigan y resuelven oportunamente",15,IF(K168="No se investigan y resuelven oportunamente",0,""))</f>
        <v>15</v>
      </c>
      <c r="M168" s="613" t="s">
        <v>368</v>
      </c>
      <c r="N168" s="614"/>
      <c r="O168" s="614"/>
      <c r="P168" s="614"/>
      <c r="Q168" s="614"/>
      <c r="R168" s="615"/>
    </row>
    <row r="169" spans="1:18" ht="30" customHeight="1" thickBot="1" x14ac:dyDescent="0.25">
      <c r="B169" s="59" t="s">
        <v>130</v>
      </c>
      <c r="C169" s="95" t="s">
        <v>104</v>
      </c>
      <c r="D169" s="52" t="s">
        <v>96</v>
      </c>
      <c r="E169" s="42" t="s">
        <v>117</v>
      </c>
      <c r="F169" s="89">
        <f>IF(E169="Completa",10,IF(E169="Incompleta",5,IF(E169="No existe",0,"")))</f>
        <v>10</v>
      </c>
      <c r="G169" s="616" t="s">
        <v>314</v>
      </c>
      <c r="H169" s="617"/>
      <c r="I169" s="617"/>
      <c r="J169" s="618"/>
      <c r="K169" s="90" t="s">
        <v>117</v>
      </c>
      <c r="L169" s="89">
        <f t="shared" ref="L169" si="33">IF(K169="Completa",10,IF(K169="Incompleta",5,IF(K169="No existe",0,"")))</f>
        <v>10</v>
      </c>
      <c r="M169" s="619" t="s">
        <v>289</v>
      </c>
      <c r="N169" s="620"/>
      <c r="O169" s="620"/>
      <c r="P169" s="620"/>
      <c r="Q169" s="620"/>
      <c r="R169" s="621"/>
    </row>
    <row r="170" spans="1:18" ht="7.5" customHeight="1" thickBot="1" x14ac:dyDescent="0.25">
      <c r="D170" s="38"/>
      <c r="J170" s="79"/>
      <c r="K170" s="91"/>
      <c r="L170" s="92"/>
      <c r="M170" s="79"/>
    </row>
    <row r="171" spans="1:18" x14ac:dyDescent="0.2">
      <c r="D171" s="48" t="s">
        <v>97</v>
      </c>
      <c r="E171" s="473">
        <f>IF(SUM(F163:F169)=0,"-",SUM(F163:F169))</f>
        <v>85</v>
      </c>
      <c r="F171" s="474"/>
      <c r="G171" s="584"/>
      <c r="J171" s="80"/>
      <c r="K171" s="473">
        <f t="shared" ref="K171" si="34">IF(SUM(L163:L169)=0,"-",SUM(L163:L169))</f>
        <v>100</v>
      </c>
      <c r="L171" s="474"/>
      <c r="M171" s="80"/>
    </row>
    <row r="172" spans="1:18" ht="15.75" customHeight="1" thickBot="1" x14ac:dyDescent="0.25">
      <c r="D172" s="49" t="s">
        <v>123</v>
      </c>
      <c r="E172" s="455" t="str">
        <f>IF(E171&lt;=74,"Débil",IF(E171&lt;=89,"Moderado",IF(E171&lt;=100,"Fuerte","")))</f>
        <v>Moderado</v>
      </c>
      <c r="F172" s="456"/>
      <c r="G172" s="584"/>
      <c r="J172" s="80"/>
      <c r="K172" s="455" t="str">
        <f t="shared" ref="K172" si="35">IF(K171&lt;=74,"Débil",IF(K171&lt;=89,"Moderado",IF(K171&lt;=100,"Fuerte","")))</f>
        <v>Fuerte</v>
      </c>
      <c r="L172" s="456"/>
      <c r="M172" s="80"/>
    </row>
    <row r="173" spans="1:18" ht="15" thickBot="1" x14ac:dyDescent="0.25"/>
    <row r="174" spans="1:18" ht="30" customHeight="1" thickBot="1" x14ac:dyDescent="0.25">
      <c r="A174" s="111" t="str">
        <f>+Matriz!E27</f>
        <v>AGJC-RC-001</v>
      </c>
      <c r="B174" s="575" t="str">
        <f>+Matriz!F27</f>
        <v>Establecer en los estudios de conveniencia y oportunidad y/o en los en los pliegos de condiciones, disposiciones que permitan direccionar hacia un grupo y/o firma en particular, la obtención de un contrato determinado, por acción u omisión generada con dolo, presión de superiores o terceros, en busca de un beneficio privado, resultando en una desviación de la gestión pública.</v>
      </c>
      <c r="C174" s="576"/>
      <c r="D174" s="576"/>
      <c r="E174" s="576"/>
      <c r="F174" s="576"/>
      <c r="G174" s="576"/>
      <c r="H174" s="576"/>
      <c r="I174" s="576"/>
      <c r="J174" s="576"/>
      <c r="K174" s="576"/>
      <c r="L174" s="577"/>
    </row>
    <row r="175" spans="1:18" ht="15" thickBot="1" x14ac:dyDescent="0.25"/>
    <row r="176" spans="1:18" ht="15.75" customHeight="1" x14ac:dyDescent="0.2">
      <c r="B176" s="469" t="s">
        <v>158</v>
      </c>
      <c r="C176" s="470"/>
      <c r="D176" s="470"/>
      <c r="E176" s="513" t="s">
        <v>124</v>
      </c>
      <c r="F176" s="514"/>
      <c r="G176" s="514"/>
      <c r="H176" s="514"/>
      <c r="I176" s="514"/>
      <c r="J176" s="514"/>
      <c r="K176" s="514"/>
      <c r="L176" s="515"/>
    </row>
    <row r="177" spans="1:12" ht="139.5" customHeight="1" thickBot="1" x14ac:dyDescent="0.25">
      <c r="B177" s="471"/>
      <c r="C177" s="472"/>
      <c r="D177" s="472"/>
      <c r="E177" s="560" t="str">
        <f>+Matriz!Q27</f>
        <v>Cumplir AGJC-CN-MN-001 MANUAL DE CONTRATACIÓN.
Para procesos de selección se tendrá en cuenta los siguientes factores: 
ETAPAS DEL PROCESO DE CONTRATACIÓN
- ETAPA DE PLANEACIÓN.
- Estudios y documentos previos
Para personas naturales y jurídicas realizar la verificación de idoneidad y experiencia de conformidad con la necesidad planteada por la dependencia solicitante de la contratación.</v>
      </c>
      <c r="F177" s="561"/>
      <c r="G177" s="561"/>
      <c r="H177" s="561"/>
      <c r="I177" s="561"/>
      <c r="J177" s="561"/>
      <c r="K177" s="561"/>
      <c r="L177" s="562"/>
    </row>
    <row r="178" spans="1:12" ht="15" x14ac:dyDescent="0.25">
      <c r="B178" s="505" t="s">
        <v>125</v>
      </c>
      <c r="C178" s="507" t="s">
        <v>126</v>
      </c>
      <c r="D178" s="508"/>
      <c r="E178" s="511" t="s">
        <v>120</v>
      </c>
      <c r="F178" s="512"/>
      <c r="G178" s="519" t="s">
        <v>71</v>
      </c>
      <c r="H178" s="520"/>
      <c r="I178" s="520"/>
      <c r="J178" s="520"/>
      <c r="K178" s="520"/>
      <c r="L178" s="521"/>
    </row>
    <row r="179" spans="1:12" ht="15" thickBot="1" x14ac:dyDescent="0.25">
      <c r="B179" s="506"/>
      <c r="C179" s="509"/>
      <c r="D179" s="510"/>
      <c r="E179" s="54" t="s">
        <v>121</v>
      </c>
      <c r="F179" s="55" t="s">
        <v>122</v>
      </c>
      <c r="G179" s="497"/>
      <c r="H179" s="498"/>
      <c r="I179" s="498"/>
      <c r="J179" s="498"/>
      <c r="K179" s="498"/>
      <c r="L179" s="499"/>
    </row>
    <row r="180" spans="1:12" ht="49.5" customHeight="1" x14ac:dyDescent="0.2">
      <c r="B180" s="475" t="s">
        <v>127</v>
      </c>
      <c r="C180" s="94" t="s">
        <v>98</v>
      </c>
      <c r="D180" s="98" t="s">
        <v>87</v>
      </c>
      <c r="E180" s="44" t="s">
        <v>105</v>
      </c>
      <c r="F180" s="45">
        <f>IF(E180="Asignado",15,IF(E180="No asignado",0,""))</f>
        <v>15</v>
      </c>
      <c r="G180" s="525" t="s">
        <v>272</v>
      </c>
      <c r="H180" s="526"/>
      <c r="I180" s="526"/>
      <c r="J180" s="526"/>
      <c r="K180" s="526"/>
      <c r="L180" s="527"/>
    </row>
    <row r="181" spans="1:12" ht="30.75" customHeight="1" x14ac:dyDescent="0.2">
      <c r="B181" s="476"/>
      <c r="C181" s="37" t="s">
        <v>99</v>
      </c>
      <c r="D181" s="51" t="s">
        <v>91</v>
      </c>
      <c r="E181" s="39" t="s">
        <v>107</v>
      </c>
      <c r="F181" s="40">
        <f>IF(E181="Adecuado",15,IF(E181="Inadecuado",0,""))</f>
        <v>15</v>
      </c>
      <c r="G181" s="457" t="s">
        <v>273</v>
      </c>
      <c r="H181" s="458"/>
      <c r="I181" s="458"/>
      <c r="J181" s="458"/>
      <c r="K181" s="458"/>
      <c r="L181" s="459"/>
    </row>
    <row r="182" spans="1:12" ht="31.5" customHeight="1" x14ac:dyDescent="0.2">
      <c r="B182" s="96" t="s">
        <v>128</v>
      </c>
      <c r="C182" s="37" t="s">
        <v>100</v>
      </c>
      <c r="D182" s="51" t="s">
        <v>92</v>
      </c>
      <c r="E182" s="39" t="s">
        <v>109</v>
      </c>
      <c r="F182" s="40">
        <f>IF(E182="Oportuna",15,IF(E182="Inoportuna",0,""))</f>
        <v>15</v>
      </c>
      <c r="G182" s="457" t="s">
        <v>310</v>
      </c>
      <c r="H182" s="458"/>
      <c r="I182" s="458"/>
      <c r="J182" s="458"/>
      <c r="K182" s="458"/>
      <c r="L182" s="459"/>
    </row>
    <row r="183" spans="1:12" ht="68.25" customHeight="1" x14ac:dyDescent="0.2">
      <c r="B183" s="96" t="s">
        <v>129</v>
      </c>
      <c r="C183" s="37" t="s">
        <v>101</v>
      </c>
      <c r="D183" s="51" t="s">
        <v>93</v>
      </c>
      <c r="E183" s="41" t="s">
        <v>112</v>
      </c>
      <c r="F183" s="40">
        <f>IF(E183="Prevenir o detectar",15,IF(E183="No es control",0,""))</f>
        <v>0</v>
      </c>
      <c r="G183" s="457" t="s">
        <v>274</v>
      </c>
      <c r="H183" s="458"/>
      <c r="I183" s="458"/>
      <c r="J183" s="458"/>
      <c r="K183" s="458"/>
      <c r="L183" s="459"/>
    </row>
    <row r="184" spans="1:12" ht="30" customHeight="1" x14ac:dyDescent="0.2">
      <c r="B184" s="97" t="s">
        <v>131</v>
      </c>
      <c r="C184" s="37" t="s">
        <v>102</v>
      </c>
      <c r="D184" s="51" t="s">
        <v>94</v>
      </c>
      <c r="E184" s="39" t="s">
        <v>113</v>
      </c>
      <c r="F184" s="40">
        <f>IF(E184="Confiable",15,IF(E184="No confiable",0,""))</f>
        <v>15</v>
      </c>
      <c r="G184" s="502" t="s">
        <v>311</v>
      </c>
      <c r="H184" s="503"/>
      <c r="I184" s="503"/>
      <c r="J184" s="503"/>
      <c r="K184" s="503"/>
      <c r="L184" s="504"/>
    </row>
    <row r="185" spans="1:12" ht="38.25" x14ac:dyDescent="0.2">
      <c r="B185" s="97" t="s">
        <v>132</v>
      </c>
      <c r="C185" s="37" t="s">
        <v>103</v>
      </c>
      <c r="D185" s="51" t="s">
        <v>95</v>
      </c>
      <c r="E185" s="41" t="s">
        <v>115</v>
      </c>
      <c r="F185" s="40">
        <f>IF(E185="Se investigan y resuelven oportunamente",15,IF(E185="No se investigan y resuelven oportunamente",0,""))</f>
        <v>15</v>
      </c>
      <c r="G185" s="502" t="s">
        <v>275</v>
      </c>
      <c r="H185" s="503"/>
      <c r="I185" s="503"/>
      <c r="J185" s="503"/>
      <c r="K185" s="503"/>
      <c r="L185" s="504"/>
    </row>
    <row r="186" spans="1:12" ht="36.75" customHeight="1" thickBot="1" x14ac:dyDescent="0.25">
      <c r="B186" s="59" t="s">
        <v>130</v>
      </c>
      <c r="C186" s="95" t="s">
        <v>104</v>
      </c>
      <c r="D186" s="52" t="s">
        <v>96</v>
      </c>
      <c r="E186" s="42" t="s">
        <v>117</v>
      </c>
      <c r="F186" s="43">
        <f>IF(E186="Completa",10,IF(E186="Incompleta",5,IF(E186="No existe",0,"")))</f>
        <v>10</v>
      </c>
      <c r="G186" s="448" t="s">
        <v>276</v>
      </c>
      <c r="H186" s="449"/>
      <c r="I186" s="449"/>
      <c r="J186" s="449"/>
      <c r="K186" s="449"/>
      <c r="L186" s="450"/>
    </row>
    <row r="187" spans="1:12" ht="15" thickBot="1" x14ac:dyDescent="0.25">
      <c r="D187" s="38"/>
      <c r="G187" s="79"/>
      <c r="H187" s="79"/>
      <c r="I187" s="79"/>
      <c r="J187" s="79"/>
      <c r="K187" s="79"/>
      <c r="L187" s="79"/>
    </row>
    <row r="188" spans="1:12" x14ac:dyDescent="0.2">
      <c r="D188" s="48" t="s">
        <v>97</v>
      </c>
      <c r="E188" s="473">
        <f>IF(SUM(F180:F186)=0,"-",SUM(F180:F186))</f>
        <v>85</v>
      </c>
      <c r="F188" s="474"/>
      <c r="G188" s="80"/>
      <c r="H188" s="80"/>
      <c r="I188" s="80"/>
      <c r="J188" s="80"/>
      <c r="K188" s="80"/>
      <c r="L188" s="80"/>
    </row>
    <row r="189" spans="1:12" ht="15" thickBot="1" x14ac:dyDescent="0.25">
      <c r="D189" s="49" t="s">
        <v>123</v>
      </c>
      <c r="E189" s="455" t="str">
        <f>IF(E188&lt;=74,"Débil",IF(E188&lt;=89,"Moderado",IF(E188&lt;=100,"Fuerte","")))</f>
        <v>Moderado</v>
      </c>
      <c r="F189" s="456"/>
      <c r="G189" s="80"/>
      <c r="H189" s="80"/>
      <c r="I189" s="80"/>
      <c r="J189" s="80"/>
      <c r="K189" s="80"/>
      <c r="L189" s="80"/>
    </row>
    <row r="190" spans="1:12" ht="15" thickBot="1" x14ac:dyDescent="0.25"/>
    <row r="191" spans="1:12" ht="30" customHeight="1" thickBot="1" x14ac:dyDescent="0.25">
      <c r="A191" s="56" t="str">
        <f>+Matriz!E28</f>
        <v>AGFF-RC-001</v>
      </c>
      <c r="B191" s="575" t="str">
        <f>+Matriz!F28</f>
        <v>Posibilidad de recibir o solicitar cualquier dádiva o beneficio a nombre propio o de terceros, por destinar recursos de la entidad; impactando de forma negativa los intereses del Canal.</v>
      </c>
      <c r="C191" s="576"/>
      <c r="D191" s="576"/>
      <c r="E191" s="576"/>
      <c r="F191" s="576"/>
      <c r="G191" s="576"/>
      <c r="H191" s="576"/>
      <c r="I191" s="576"/>
      <c r="J191" s="576"/>
      <c r="K191" s="576"/>
      <c r="L191" s="577"/>
    </row>
    <row r="192" spans="1:12" ht="15" thickBot="1" x14ac:dyDescent="0.25"/>
    <row r="193" spans="1:12" ht="15.75" customHeight="1" x14ac:dyDescent="0.2">
      <c r="B193" s="469" t="s">
        <v>158</v>
      </c>
      <c r="C193" s="470"/>
      <c r="D193" s="470"/>
      <c r="E193" s="513" t="s">
        <v>124</v>
      </c>
      <c r="F193" s="514"/>
      <c r="G193" s="514"/>
      <c r="H193" s="514"/>
      <c r="I193" s="514"/>
      <c r="J193" s="514"/>
      <c r="K193" s="514"/>
      <c r="L193" s="515"/>
    </row>
    <row r="194" spans="1:12" ht="36.75" customHeight="1" thickBot="1" x14ac:dyDescent="0.25">
      <c r="B194" s="471"/>
      <c r="C194" s="472"/>
      <c r="D194" s="472"/>
      <c r="E194" s="516" t="str">
        <f>+Matriz!Q28</f>
        <v>Aplicar procedimiento: AGFF-PD-010 LIQUIDACIÓN ÓRDENES DE PAGO 
Puntos de control: 11, 12.</v>
      </c>
      <c r="F194" s="517"/>
      <c r="G194" s="517"/>
      <c r="H194" s="517"/>
      <c r="I194" s="517"/>
      <c r="J194" s="517"/>
      <c r="K194" s="517"/>
      <c r="L194" s="518"/>
    </row>
    <row r="195" spans="1:12" ht="15" x14ac:dyDescent="0.25">
      <c r="B195" s="505" t="s">
        <v>125</v>
      </c>
      <c r="C195" s="507" t="s">
        <v>126</v>
      </c>
      <c r="D195" s="508"/>
      <c r="E195" s="511" t="s">
        <v>120</v>
      </c>
      <c r="F195" s="512"/>
      <c r="G195" s="519" t="s">
        <v>71</v>
      </c>
      <c r="H195" s="520"/>
      <c r="I195" s="520"/>
      <c r="J195" s="520"/>
      <c r="K195" s="520"/>
      <c r="L195" s="521"/>
    </row>
    <row r="196" spans="1:12" ht="15" thickBot="1" x14ac:dyDescent="0.25">
      <c r="B196" s="506"/>
      <c r="C196" s="509"/>
      <c r="D196" s="510"/>
      <c r="E196" s="54" t="s">
        <v>121</v>
      </c>
      <c r="F196" s="55" t="s">
        <v>122</v>
      </c>
      <c r="G196" s="497"/>
      <c r="H196" s="498"/>
      <c r="I196" s="498"/>
      <c r="J196" s="498"/>
      <c r="K196" s="498"/>
      <c r="L196" s="499"/>
    </row>
    <row r="197" spans="1:12" ht="49.5" customHeight="1" x14ac:dyDescent="0.2">
      <c r="B197" s="475" t="s">
        <v>127</v>
      </c>
      <c r="C197" s="94" t="s">
        <v>98</v>
      </c>
      <c r="D197" s="98" t="s">
        <v>87</v>
      </c>
      <c r="E197" s="44" t="s">
        <v>105</v>
      </c>
      <c r="F197" s="45">
        <f>IF(E197="Asignado",15,IF(E197="No asignado",0,""))</f>
        <v>15</v>
      </c>
      <c r="G197" s="477" t="s">
        <v>295</v>
      </c>
      <c r="H197" s="478"/>
      <c r="I197" s="478"/>
      <c r="J197" s="478"/>
      <c r="K197" s="478"/>
      <c r="L197" s="479"/>
    </row>
    <row r="198" spans="1:12" ht="30.75" customHeight="1" x14ac:dyDescent="0.2">
      <c r="B198" s="476"/>
      <c r="C198" s="37" t="s">
        <v>99</v>
      </c>
      <c r="D198" s="51" t="s">
        <v>91</v>
      </c>
      <c r="E198" s="39" t="s">
        <v>107</v>
      </c>
      <c r="F198" s="40">
        <f>IF(E198="Adecuado",15,IF(E198="Inadecuado",0,""))</f>
        <v>15</v>
      </c>
      <c r="G198" s="457" t="s">
        <v>296</v>
      </c>
      <c r="H198" s="458"/>
      <c r="I198" s="458"/>
      <c r="J198" s="458"/>
      <c r="K198" s="458"/>
      <c r="L198" s="459"/>
    </row>
    <row r="199" spans="1:12" ht="47.25" customHeight="1" x14ac:dyDescent="0.2">
      <c r="B199" s="96" t="s">
        <v>128</v>
      </c>
      <c r="C199" s="37" t="s">
        <v>100</v>
      </c>
      <c r="D199" s="51" t="s">
        <v>92</v>
      </c>
      <c r="E199" s="39" t="s">
        <v>109</v>
      </c>
      <c r="F199" s="40">
        <f>IF(E199="Oportuna",15,IF(E199="Inoportuna",0,""))</f>
        <v>15</v>
      </c>
      <c r="G199" s="457" t="s">
        <v>315</v>
      </c>
      <c r="H199" s="458"/>
      <c r="I199" s="458"/>
      <c r="J199" s="458"/>
      <c r="K199" s="458"/>
      <c r="L199" s="459"/>
    </row>
    <row r="200" spans="1:12" ht="42" customHeight="1" x14ac:dyDescent="0.2">
      <c r="B200" s="96" t="s">
        <v>129</v>
      </c>
      <c r="C200" s="37" t="s">
        <v>101</v>
      </c>
      <c r="D200" s="51" t="s">
        <v>93</v>
      </c>
      <c r="E200" s="41" t="s">
        <v>111</v>
      </c>
      <c r="F200" s="40">
        <f>IF(E200="Prevenir o detectar",15,IF(E200="No es control",0,""))</f>
        <v>15</v>
      </c>
      <c r="G200" s="457" t="s">
        <v>316</v>
      </c>
      <c r="H200" s="458"/>
      <c r="I200" s="458"/>
      <c r="J200" s="458"/>
      <c r="K200" s="458"/>
      <c r="L200" s="459"/>
    </row>
    <row r="201" spans="1:12" ht="45" customHeight="1" x14ac:dyDescent="0.2">
      <c r="B201" s="97" t="s">
        <v>131</v>
      </c>
      <c r="C201" s="37" t="s">
        <v>102</v>
      </c>
      <c r="D201" s="51" t="s">
        <v>94</v>
      </c>
      <c r="E201" s="39" t="s">
        <v>113</v>
      </c>
      <c r="F201" s="40">
        <f>IF(E201="Confiable",15,IF(E201="No confiable",0,""))</f>
        <v>15</v>
      </c>
      <c r="G201" s="457" t="s">
        <v>297</v>
      </c>
      <c r="H201" s="458"/>
      <c r="I201" s="458"/>
      <c r="J201" s="458"/>
      <c r="K201" s="458"/>
      <c r="L201" s="459"/>
    </row>
    <row r="202" spans="1:12" ht="45" customHeight="1" x14ac:dyDescent="0.2">
      <c r="B202" s="97" t="s">
        <v>132</v>
      </c>
      <c r="C202" s="37" t="s">
        <v>103</v>
      </c>
      <c r="D202" s="51" t="s">
        <v>95</v>
      </c>
      <c r="E202" s="41" t="s">
        <v>115</v>
      </c>
      <c r="F202" s="40">
        <f>IF(E202="Se investigan y resuelven oportunamente",15,IF(E202="No se investigan y resuelven oportunamente",0,""))</f>
        <v>15</v>
      </c>
      <c r="G202" s="457" t="s">
        <v>298</v>
      </c>
      <c r="H202" s="458"/>
      <c r="I202" s="458"/>
      <c r="J202" s="458"/>
      <c r="K202" s="458"/>
      <c r="L202" s="459"/>
    </row>
    <row r="203" spans="1:12" ht="36.75" customHeight="1" thickBot="1" x14ac:dyDescent="0.25">
      <c r="B203" s="59" t="s">
        <v>130</v>
      </c>
      <c r="C203" s="95" t="s">
        <v>104</v>
      </c>
      <c r="D203" s="52" t="s">
        <v>96</v>
      </c>
      <c r="E203" s="42" t="s">
        <v>117</v>
      </c>
      <c r="F203" s="43">
        <f>IF(E203="Completa",10,IF(E203="Incompleta",5,IF(E203="No existe",0,"")))</f>
        <v>10</v>
      </c>
      <c r="G203" s="448" t="s">
        <v>299</v>
      </c>
      <c r="H203" s="449"/>
      <c r="I203" s="449"/>
      <c r="J203" s="449"/>
      <c r="K203" s="449"/>
      <c r="L203" s="450"/>
    </row>
    <row r="204" spans="1:12" ht="15" thickBot="1" x14ac:dyDescent="0.25">
      <c r="D204" s="38"/>
      <c r="G204" s="79"/>
      <c r="H204" s="79"/>
      <c r="I204" s="79"/>
      <c r="J204" s="79"/>
      <c r="K204" s="79"/>
      <c r="L204" s="79"/>
    </row>
    <row r="205" spans="1:12" x14ac:dyDescent="0.2">
      <c r="D205" s="48" t="s">
        <v>97</v>
      </c>
      <c r="E205" s="473">
        <f>IF(SUM(F197:F203)=0,"-",SUM(F197:F203))</f>
        <v>100</v>
      </c>
      <c r="F205" s="474"/>
      <c r="G205" s="80"/>
      <c r="H205" s="80"/>
      <c r="I205" s="80"/>
      <c r="J205" s="80"/>
      <c r="K205" s="80"/>
      <c r="L205" s="80"/>
    </row>
    <row r="206" spans="1:12" ht="15" thickBot="1" x14ac:dyDescent="0.25">
      <c r="D206" s="49" t="s">
        <v>123</v>
      </c>
      <c r="E206" s="455" t="str">
        <f>IF(E205&lt;=74,"Débil",IF(E205&lt;=89,"Moderado",IF(E205&lt;=100,"Fuerte","")))</f>
        <v>Fuerte</v>
      </c>
      <c r="F206" s="456"/>
      <c r="G206" s="80"/>
      <c r="H206" s="80"/>
      <c r="I206" s="80"/>
      <c r="J206" s="80"/>
      <c r="K206" s="80"/>
      <c r="L206" s="80"/>
    </row>
    <row r="207" spans="1:12" ht="15" thickBot="1" x14ac:dyDescent="0.25"/>
    <row r="208" spans="1:12" ht="30" customHeight="1" thickBot="1" x14ac:dyDescent="0.25">
      <c r="A208" s="56" t="str">
        <f>+Matriz!E29</f>
        <v>AGFF-RC-002</v>
      </c>
      <c r="B208" s="575" t="str">
        <f>+Matriz!F29</f>
        <v>Registrar operaciones contables no ciertas con el fin de beneficiar a un tercero.</v>
      </c>
      <c r="C208" s="576"/>
      <c r="D208" s="576"/>
      <c r="E208" s="576"/>
      <c r="F208" s="576"/>
      <c r="G208" s="576"/>
      <c r="H208" s="576"/>
      <c r="I208" s="576"/>
      <c r="J208" s="576"/>
      <c r="K208" s="576"/>
      <c r="L208" s="577"/>
    </row>
    <row r="209" spans="2:12" ht="15" thickBot="1" x14ac:dyDescent="0.25"/>
    <row r="210" spans="2:12" ht="15.75" customHeight="1" x14ac:dyDescent="0.2">
      <c r="B210" s="469" t="s">
        <v>158</v>
      </c>
      <c r="C210" s="470"/>
      <c r="D210" s="470"/>
      <c r="E210" s="513" t="s">
        <v>124</v>
      </c>
      <c r="F210" s="514"/>
      <c r="G210" s="514"/>
      <c r="H210" s="514"/>
      <c r="I210" s="514"/>
      <c r="J210" s="514"/>
      <c r="K210" s="514"/>
      <c r="L210" s="515"/>
    </row>
    <row r="211" spans="2:12" ht="69.75" customHeight="1" thickBot="1" x14ac:dyDescent="0.25">
      <c r="B211" s="471"/>
      <c r="C211" s="472"/>
      <c r="D211" s="472"/>
      <c r="E211" s="516" t="str">
        <f>+Matriz!Q29</f>
        <v xml:space="preserve">Aplicar procedimiento: AGFF-PD-010 LIQUIDACIÓN ÓRDENES DE PAGO 
Puntos de control: 1, 2, 4,5 8,9, </v>
      </c>
      <c r="F211" s="517"/>
      <c r="G211" s="517"/>
      <c r="H211" s="517"/>
      <c r="I211" s="517"/>
      <c r="J211" s="517"/>
      <c r="K211" s="517"/>
      <c r="L211" s="518"/>
    </row>
    <row r="212" spans="2:12" ht="15" x14ac:dyDescent="0.25">
      <c r="B212" s="505" t="s">
        <v>125</v>
      </c>
      <c r="C212" s="507" t="s">
        <v>126</v>
      </c>
      <c r="D212" s="508"/>
      <c r="E212" s="511" t="s">
        <v>120</v>
      </c>
      <c r="F212" s="512"/>
      <c r="G212" s="519" t="s">
        <v>71</v>
      </c>
      <c r="H212" s="520"/>
      <c r="I212" s="520"/>
      <c r="J212" s="520"/>
      <c r="K212" s="520"/>
      <c r="L212" s="521"/>
    </row>
    <row r="213" spans="2:12" ht="15" thickBot="1" x14ac:dyDescent="0.25">
      <c r="B213" s="506"/>
      <c r="C213" s="509"/>
      <c r="D213" s="510"/>
      <c r="E213" s="54" t="s">
        <v>121</v>
      </c>
      <c r="F213" s="55" t="s">
        <v>122</v>
      </c>
      <c r="G213" s="497"/>
      <c r="H213" s="498"/>
      <c r="I213" s="498"/>
      <c r="J213" s="498"/>
      <c r="K213" s="498"/>
      <c r="L213" s="499"/>
    </row>
    <row r="214" spans="2:12" ht="49.5" customHeight="1" x14ac:dyDescent="0.2">
      <c r="B214" s="475" t="s">
        <v>127</v>
      </c>
      <c r="C214" s="94" t="s">
        <v>98</v>
      </c>
      <c r="D214" s="98" t="s">
        <v>87</v>
      </c>
      <c r="E214" s="44" t="s">
        <v>105</v>
      </c>
      <c r="F214" s="45">
        <f>IF(E214="Asignado",15,IF(E214="No asignado",0,""))</f>
        <v>15</v>
      </c>
      <c r="G214" s="525" t="s">
        <v>295</v>
      </c>
      <c r="H214" s="526"/>
      <c r="I214" s="526"/>
      <c r="J214" s="526"/>
      <c r="K214" s="526"/>
      <c r="L214" s="527"/>
    </row>
    <row r="215" spans="2:12" ht="36" customHeight="1" x14ac:dyDescent="0.2">
      <c r="B215" s="476"/>
      <c r="C215" s="37" t="s">
        <v>99</v>
      </c>
      <c r="D215" s="51" t="s">
        <v>91</v>
      </c>
      <c r="E215" s="39" t="s">
        <v>107</v>
      </c>
      <c r="F215" s="40">
        <f>IF(E215="Adecuado",15,IF(E215="Inadecuado",0,""))</f>
        <v>15</v>
      </c>
      <c r="G215" s="457" t="s">
        <v>296</v>
      </c>
      <c r="H215" s="458"/>
      <c r="I215" s="458"/>
      <c r="J215" s="458"/>
      <c r="K215" s="458"/>
      <c r="L215" s="459"/>
    </row>
    <row r="216" spans="2:12" ht="53.25" customHeight="1" x14ac:dyDescent="0.2">
      <c r="B216" s="96" t="s">
        <v>128</v>
      </c>
      <c r="C216" s="37" t="s">
        <v>100</v>
      </c>
      <c r="D216" s="51" t="s">
        <v>92</v>
      </c>
      <c r="E216" s="39" t="s">
        <v>109</v>
      </c>
      <c r="F216" s="40">
        <f>IF(E216="Oportuna",15,IF(E216="Inoportuna",0,""))</f>
        <v>15</v>
      </c>
      <c r="G216" s="457" t="s">
        <v>315</v>
      </c>
      <c r="H216" s="458"/>
      <c r="I216" s="458"/>
      <c r="J216" s="458"/>
      <c r="K216" s="458"/>
      <c r="L216" s="459"/>
    </row>
    <row r="217" spans="2:12" ht="49.5" customHeight="1" x14ac:dyDescent="0.2">
      <c r="B217" s="96" t="s">
        <v>129</v>
      </c>
      <c r="C217" s="37" t="s">
        <v>101</v>
      </c>
      <c r="D217" s="51" t="s">
        <v>93</v>
      </c>
      <c r="E217" s="41" t="s">
        <v>111</v>
      </c>
      <c r="F217" s="40">
        <f>IF(E217="Prevenir o detectar",15,IF(E217="No es control",0,""))</f>
        <v>15</v>
      </c>
      <c r="G217" s="457" t="s">
        <v>316</v>
      </c>
      <c r="H217" s="458"/>
      <c r="I217" s="458"/>
      <c r="J217" s="458"/>
      <c r="K217" s="458"/>
      <c r="L217" s="459"/>
    </row>
    <row r="218" spans="2:12" ht="45" customHeight="1" x14ac:dyDescent="0.2">
      <c r="B218" s="97" t="s">
        <v>131</v>
      </c>
      <c r="C218" s="37" t="s">
        <v>102</v>
      </c>
      <c r="D218" s="51" t="s">
        <v>94</v>
      </c>
      <c r="E218" s="39" t="s">
        <v>113</v>
      </c>
      <c r="F218" s="40">
        <f>IF(E218="Confiable",15,IF(E218="No confiable",0,""))</f>
        <v>15</v>
      </c>
      <c r="G218" s="502" t="s">
        <v>297</v>
      </c>
      <c r="H218" s="503"/>
      <c r="I218" s="503"/>
      <c r="J218" s="503"/>
      <c r="K218" s="503"/>
      <c r="L218" s="504"/>
    </row>
    <row r="219" spans="2:12" ht="45" customHeight="1" x14ac:dyDescent="0.2">
      <c r="B219" s="97" t="s">
        <v>132</v>
      </c>
      <c r="C219" s="37" t="s">
        <v>103</v>
      </c>
      <c r="D219" s="51" t="s">
        <v>95</v>
      </c>
      <c r="E219" s="41" t="s">
        <v>115</v>
      </c>
      <c r="F219" s="40">
        <f>IF(E219="Se investigan y resuelven oportunamente",15,IF(E219="No se investigan y resuelven oportunamente",0,""))</f>
        <v>15</v>
      </c>
      <c r="G219" s="502" t="s">
        <v>298</v>
      </c>
      <c r="H219" s="503"/>
      <c r="I219" s="503"/>
      <c r="J219" s="503"/>
      <c r="K219" s="503"/>
      <c r="L219" s="504"/>
    </row>
    <row r="220" spans="2:12" ht="36.75" customHeight="1" thickBot="1" x14ac:dyDescent="0.25">
      <c r="B220" s="59" t="s">
        <v>130</v>
      </c>
      <c r="C220" s="95" t="s">
        <v>104</v>
      </c>
      <c r="D220" s="52" t="s">
        <v>96</v>
      </c>
      <c r="E220" s="42" t="s">
        <v>117</v>
      </c>
      <c r="F220" s="43">
        <f>IF(E220="Completa",10,IF(E220="Incompleta",5,IF(E220="No existe",0,"")))</f>
        <v>10</v>
      </c>
      <c r="G220" s="448" t="s">
        <v>299</v>
      </c>
      <c r="H220" s="449"/>
      <c r="I220" s="449"/>
      <c r="J220" s="449"/>
      <c r="K220" s="449"/>
      <c r="L220" s="450"/>
    </row>
    <row r="221" spans="2:12" ht="15" thickBot="1" x14ac:dyDescent="0.25">
      <c r="D221" s="38"/>
      <c r="G221" s="79"/>
      <c r="H221" s="79"/>
      <c r="I221" s="79"/>
      <c r="J221" s="79"/>
      <c r="K221" s="79"/>
      <c r="L221" s="79"/>
    </row>
    <row r="222" spans="2:12" x14ac:dyDescent="0.2">
      <c r="D222" s="48" t="s">
        <v>97</v>
      </c>
      <c r="E222" s="473">
        <f>IF(SUM(F214:F220)=0,"-",SUM(F214:F220))</f>
        <v>100</v>
      </c>
      <c r="F222" s="474"/>
      <c r="G222" s="80"/>
      <c r="H222" s="80"/>
      <c r="I222" s="80"/>
      <c r="J222" s="80"/>
      <c r="K222" s="80"/>
      <c r="L222" s="80"/>
    </row>
    <row r="223" spans="2:12" ht="15" thickBot="1" x14ac:dyDescent="0.25">
      <c r="D223" s="49" t="s">
        <v>123</v>
      </c>
      <c r="E223" s="455" t="str">
        <f>IF(E222&lt;=74,"Débil",IF(E222&lt;=89,"Moderado",IF(E222&lt;=100,"Fuerte","")))</f>
        <v>Fuerte</v>
      </c>
      <c r="F223" s="456"/>
      <c r="G223" s="80"/>
      <c r="H223" s="80"/>
      <c r="I223" s="80"/>
      <c r="J223" s="80"/>
      <c r="K223" s="80"/>
      <c r="L223" s="80"/>
    </row>
    <row r="224" spans="2:12" ht="15" thickBot="1" x14ac:dyDescent="0.25"/>
    <row r="225" spans="1:12" ht="30" customHeight="1" thickBot="1" x14ac:dyDescent="0.25">
      <c r="A225" s="56" t="str">
        <f>+Matriz!E30</f>
        <v>AAUT-RC-001</v>
      </c>
      <c r="B225" s="466" t="str">
        <f>+Matriz!F30</f>
        <v>Facilitar copias de material audiovisual sin el debido procedimiento a cambio de beneficios económicos personales dados por parte de terceros</v>
      </c>
      <c r="C225" s="467"/>
      <c r="D225" s="467"/>
      <c r="E225" s="467"/>
      <c r="F225" s="467"/>
      <c r="G225" s="467"/>
      <c r="H225" s="467"/>
      <c r="I225" s="467"/>
      <c r="J225" s="467"/>
      <c r="K225" s="467"/>
      <c r="L225" s="468"/>
    </row>
    <row r="226" spans="1:12" ht="10.5" customHeight="1" thickBot="1" x14ac:dyDescent="0.25"/>
    <row r="227" spans="1:12" ht="16.5" customHeight="1" x14ac:dyDescent="0.2">
      <c r="B227" s="469" t="s">
        <v>158</v>
      </c>
      <c r="C227" s="470"/>
      <c r="D227" s="470"/>
      <c r="E227" s="513" t="s">
        <v>124</v>
      </c>
      <c r="F227" s="514"/>
      <c r="G227" s="514"/>
      <c r="H227" s="514"/>
      <c r="I227" s="514"/>
      <c r="J227" s="514"/>
      <c r="K227" s="514"/>
      <c r="L227" s="515"/>
    </row>
    <row r="228" spans="1:12" ht="54.75" customHeight="1" thickBot="1" x14ac:dyDescent="0.25">
      <c r="B228" s="471"/>
      <c r="C228" s="472"/>
      <c r="D228" s="472"/>
      <c r="E228" s="516" t="str">
        <f>+Matriz!Q30</f>
        <v>Ejecutar procedimiento: AAUT-PD-001 ATENCIÓN Y RESPUESTA A REQUERIMIENTOS DE LA CIUDADANÍA - Punto de Control actividad 10</v>
      </c>
      <c r="F228" s="517"/>
      <c r="G228" s="517"/>
      <c r="H228" s="517"/>
      <c r="I228" s="517"/>
      <c r="J228" s="517"/>
      <c r="K228" s="517"/>
      <c r="L228" s="518"/>
    </row>
    <row r="229" spans="1:12" ht="15" x14ac:dyDescent="0.25">
      <c r="B229" s="505" t="s">
        <v>125</v>
      </c>
      <c r="C229" s="507" t="s">
        <v>126</v>
      </c>
      <c r="D229" s="508"/>
      <c r="E229" s="511" t="s">
        <v>120</v>
      </c>
      <c r="F229" s="512"/>
      <c r="G229" s="519" t="s">
        <v>71</v>
      </c>
      <c r="H229" s="520"/>
      <c r="I229" s="520"/>
      <c r="J229" s="520"/>
      <c r="K229" s="520"/>
      <c r="L229" s="521"/>
    </row>
    <row r="230" spans="1:12" ht="15" thickBot="1" x14ac:dyDescent="0.25">
      <c r="B230" s="506"/>
      <c r="C230" s="509"/>
      <c r="D230" s="510"/>
      <c r="E230" s="54" t="s">
        <v>121</v>
      </c>
      <c r="F230" s="55" t="s">
        <v>122</v>
      </c>
      <c r="G230" s="497"/>
      <c r="H230" s="498"/>
      <c r="I230" s="498"/>
      <c r="J230" s="498"/>
      <c r="K230" s="498"/>
      <c r="L230" s="499"/>
    </row>
    <row r="231" spans="1:12" ht="30" customHeight="1" x14ac:dyDescent="0.2">
      <c r="B231" s="475" t="s">
        <v>127</v>
      </c>
      <c r="C231" s="74" t="s">
        <v>98</v>
      </c>
      <c r="D231" s="50" t="s">
        <v>87</v>
      </c>
      <c r="E231" s="44" t="s">
        <v>105</v>
      </c>
      <c r="F231" s="45">
        <f>IF(E231="Asignado",15,IF(E231="No asignado",0,""))</f>
        <v>15</v>
      </c>
      <c r="G231" s="625" t="s">
        <v>376</v>
      </c>
      <c r="H231" s="626"/>
      <c r="I231" s="626"/>
      <c r="J231" s="626"/>
      <c r="K231" s="626"/>
      <c r="L231" s="627"/>
    </row>
    <row r="232" spans="1:12" ht="30" customHeight="1" x14ac:dyDescent="0.2">
      <c r="B232" s="476"/>
      <c r="C232" s="37" t="s">
        <v>99</v>
      </c>
      <c r="D232" s="51" t="s">
        <v>91</v>
      </c>
      <c r="E232" s="39" t="s">
        <v>107</v>
      </c>
      <c r="F232" s="40">
        <f>IF(E232="Adecuado",15,IF(E232="Inadecuado",0,""))</f>
        <v>15</v>
      </c>
      <c r="G232" s="540"/>
      <c r="H232" s="541"/>
      <c r="I232" s="541"/>
      <c r="J232" s="541"/>
      <c r="K232" s="541"/>
      <c r="L232" s="542"/>
    </row>
    <row r="233" spans="1:12" ht="30" customHeight="1" x14ac:dyDescent="0.2">
      <c r="B233" s="73" t="s">
        <v>128</v>
      </c>
      <c r="C233" s="37" t="s">
        <v>100</v>
      </c>
      <c r="D233" s="51" t="s">
        <v>92</v>
      </c>
      <c r="E233" s="39" t="s">
        <v>109</v>
      </c>
      <c r="F233" s="40">
        <f>IF(E233="Oportuna",15,IF(E233="Inoportuna",0,""))</f>
        <v>15</v>
      </c>
      <c r="G233" s="540" t="s">
        <v>377</v>
      </c>
      <c r="H233" s="541"/>
      <c r="I233" s="541"/>
      <c r="J233" s="541"/>
      <c r="K233" s="541"/>
      <c r="L233" s="542"/>
    </row>
    <row r="234" spans="1:12" ht="45" customHeight="1" x14ac:dyDescent="0.2">
      <c r="B234" s="73" t="s">
        <v>129</v>
      </c>
      <c r="C234" s="37" t="s">
        <v>101</v>
      </c>
      <c r="D234" s="51" t="s">
        <v>93</v>
      </c>
      <c r="E234" s="41" t="s">
        <v>111</v>
      </c>
      <c r="F234" s="40">
        <f>IF(E234="Prevenir o detectar",15,IF(E234="No es control",0,""))</f>
        <v>15</v>
      </c>
      <c r="G234" s="540" t="s">
        <v>245</v>
      </c>
      <c r="H234" s="541"/>
      <c r="I234" s="541"/>
      <c r="J234" s="541"/>
      <c r="K234" s="541"/>
      <c r="L234" s="542"/>
    </row>
    <row r="235" spans="1:12" ht="30" customHeight="1" x14ac:dyDescent="0.2">
      <c r="B235" s="58" t="s">
        <v>131</v>
      </c>
      <c r="C235" s="37" t="s">
        <v>102</v>
      </c>
      <c r="D235" s="51" t="s">
        <v>94</v>
      </c>
      <c r="E235" s="39" t="s">
        <v>113</v>
      </c>
      <c r="F235" s="40">
        <f>IF(E235="Confiable",15,IF(E235="No confiable",0,""))</f>
        <v>15</v>
      </c>
      <c r="G235" s="628" t="s">
        <v>246</v>
      </c>
      <c r="H235" s="629"/>
      <c r="I235" s="629"/>
      <c r="J235" s="629"/>
      <c r="K235" s="629"/>
      <c r="L235" s="630"/>
    </row>
    <row r="236" spans="1:12" ht="45" customHeight="1" x14ac:dyDescent="0.2">
      <c r="B236" s="58" t="s">
        <v>132</v>
      </c>
      <c r="C236" s="37" t="s">
        <v>103</v>
      </c>
      <c r="D236" s="51" t="s">
        <v>95</v>
      </c>
      <c r="E236" s="41" t="s">
        <v>116</v>
      </c>
      <c r="F236" s="40">
        <f>IF(E236="Se investigan y resuelven oportunamente",15,IF(E236="No se investigan y resuelven oportunamente",0,""))</f>
        <v>0</v>
      </c>
      <c r="G236" s="540" t="s">
        <v>247</v>
      </c>
      <c r="H236" s="541"/>
      <c r="I236" s="541"/>
      <c r="J236" s="541"/>
      <c r="K236" s="541"/>
      <c r="L236" s="542"/>
    </row>
    <row r="237" spans="1:12" ht="30" customHeight="1" thickBot="1" x14ac:dyDescent="0.25">
      <c r="B237" s="59" t="s">
        <v>130</v>
      </c>
      <c r="C237" s="75" t="s">
        <v>104</v>
      </c>
      <c r="D237" s="52" t="s">
        <v>96</v>
      </c>
      <c r="E237" s="42" t="s">
        <v>117</v>
      </c>
      <c r="F237" s="43">
        <f>IF(E237="Completa",10,IF(E237="Incompleta",5,IF(E237="No existe",0,"")))</f>
        <v>10</v>
      </c>
      <c r="G237" s="622" t="s">
        <v>378</v>
      </c>
      <c r="H237" s="623"/>
      <c r="I237" s="623"/>
      <c r="J237" s="623"/>
      <c r="K237" s="623"/>
      <c r="L237" s="624"/>
    </row>
    <row r="238" spans="1:12" ht="7.5" customHeight="1" thickBot="1" x14ac:dyDescent="0.25">
      <c r="D238" s="38"/>
      <c r="G238" s="79"/>
      <c r="H238" s="79"/>
      <c r="I238" s="79"/>
      <c r="J238" s="79"/>
      <c r="K238" s="79"/>
      <c r="L238" s="79"/>
    </row>
    <row r="239" spans="1:12" x14ac:dyDescent="0.2">
      <c r="D239" s="48" t="s">
        <v>97</v>
      </c>
      <c r="E239" s="473">
        <f>IF(SUM(F231:F237)=0,"-",SUM(F231:F237))</f>
        <v>85</v>
      </c>
      <c r="F239" s="474"/>
      <c r="G239" s="80"/>
      <c r="H239" s="80"/>
      <c r="I239" s="80"/>
      <c r="J239" s="80"/>
      <c r="K239" s="80"/>
      <c r="L239" s="80"/>
    </row>
    <row r="240" spans="1:12" ht="15" thickBot="1" x14ac:dyDescent="0.25">
      <c r="D240" s="49" t="s">
        <v>123</v>
      </c>
      <c r="E240" s="455" t="str">
        <f>IF(E239&lt;=74,"Débil",IF(E239&lt;=89,"Moderado",IF(E239&lt;=100,"Fuerte","")))</f>
        <v>Moderado</v>
      </c>
      <c r="F240" s="456"/>
      <c r="G240" s="80"/>
      <c r="H240" s="80"/>
      <c r="I240" s="80"/>
      <c r="J240" s="80"/>
      <c r="K240" s="80"/>
      <c r="L240" s="80"/>
    </row>
    <row r="242" spans="1:50" ht="15" thickBot="1" x14ac:dyDescent="0.25"/>
    <row r="243" spans="1:50" s="199" customFormat="1" ht="33" customHeight="1" thickBot="1" x14ac:dyDescent="0.25">
      <c r="A243" s="56" t="str">
        <f>Matriz!E31</f>
        <v>CCSE-RC-001</v>
      </c>
      <c r="B243" s="466" t="str">
        <f>Matriz!F31</f>
        <v>Posibilidad de recibir y/o solicitar dádivas o beneficios a nombre propio o de terceros, omitiendo observaciones detectadas, en los informes de resultados o usando inadecuadamente la información a la que se tiene acceso.</v>
      </c>
      <c r="C243" s="467"/>
      <c r="D243" s="467"/>
      <c r="E243" s="467"/>
      <c r="F243" s="467"/>
      <c r="G243" s="467"/>
      <c r="H243" s="467"/>
      <c r="I243" s="467"/>
      <c r="J243" s="467"/>
      <c r="K243" s="467"/>
      <c r="L243" s="468"/>
      <c r="M243" s="198"/>
      <c r="N243" s="28"/>
      <c r="O243" s="28"/>
      <c r="P243" s="28"/>
      <c r="Q243" s="28"/>
      <c r="R243" s="28"/>
      <c r="S243" s="28"/>
      <c r="T243" s="28"/>
      <c r="U243" s="28"/>
      <c r="V243" s="28"/>
      <c r="W243" s="28"/>
      <c r="X243" s="28"/>
      <c r="Y243" s="28"/>
      <c r="Z243" s="28"/>
      <c r="AA243" s="28"/>
      <c r="AB243" s="28"/>
      <c r="AC243" s="28"/>
      <c r="AD243" s="28"/>
      <c r="AE243" s="28"/>
      <c r="AF243" s="28"/>
      <c r="AG243" s="28"/>
      <c r="AH243" s="28"/>
    </row>
    <row r="244" spans="1:50" s="199" customFormat="1" ht="10.5" customHeight="1" thickBot="1" x14ac:dyDescent="0.2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row>
    <row r="245" spans="1:50" s="199" customFormat="1" ht="16.5" customHeight="1" thickBot="1" x14ac:dyDescent="0.25">
      <c r="A245" s="28"/>
      <c r="B245" s="469" t="s">
        <v>158</v>
      </c>
      <c r="C245" s="470"/>
      <c r="D245" s="480"/>
      <c r="E245" s="531" t="s">
        <v>124</v>
      </c>
      <c r="F245" s="532"/>
      <c r="G245" s="532"/>
      <c r="H245" s="532"/>
      <c r="I245" s="532"/>
      <c r="J245" s="532"/>
      <c r="K245" s="585" t="s">
        <v>262</v>
      </c>
      <c r="L245" s="586"/>
      <c r="M245" s="586"/>
      <c r="N245" s="586"/>
      <c r="O245" s="586"/>
      <c r="P245" s="586"/>
      <c r="Q245" s="586"/>
      <c r="R245" s="587"/>
      <c r="S245" s="585" t="s">
        <v>278</v>
      </c>
      <c r="T245" s="586"/>
      <c r="U245" s="586"/>
      <c r="V245" s="586"/>
      <c r="W245" s="586"/>
      <c r="X245" s="586"/>
      <c r="Y245" s="586"/>
      <c r="Z245" s="587"/>
      <c r="AA245" s="531" t="s">
        <v>279</v>
      </c>
      <c r="AB245" s="532"/>
      <c r="AC245" s="532"/>
      <c r="AD245" s="532"/>
      <c r="AE245" s="532"/>
      <c r="AF245" s="532"/>
      <c r="AG245" s="532"/>
      <c r="AH245" s="533"/>
      <c r="AI245" s="643"/>
      <c r="AJ245" s="643"/>
      <c r="AK245" s="643"/>
      <c r="AL245" s="643"/>
      <c r="AM245" s="643"/>
      <c r="AN245" s="643"/>
      <c r="AO245" s="643"/>
      <c r="AP245" s="643"/>
      <c r="AQ245" s="643"/>
      <c r="AR245" s="643"/>
      <c r="AS245" s="643"/>
      <c r="AT245" s="643"/>
      <c r="AU245" s="643"/>
      <c r="AV245" s="643"/>
      <c r="AW245" s="643"/>
      <c r="AX245" s="643"/>
    </row>
    <row r="246" spans="1:50" s="199" customFormat="1" ht="48.75" customHeight="1" thickBot="1" x14ac:dyDescent="0.25">
      <c r="A246" s="28"/>
      <c r="B246" s="471"/>
      <c r="C246" s="472"/>
      <c r="D246" s="481"/>
      <c r="E246" s="588" t="str">
        <f>Matriz!Q31</f>
        <v xml:space="preserve">El Jefe de la Oficina de Control Interno 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 </v>
      </c>
      <c r="F246" s="631"/>
      <c r="G246" s="631"/>
      <c r="H246" s="631"/>
      <c r="I246" s="631"/>
      <c r="J246" s="631"/>
      <c r="K246" s="554" t="str">
        <f>Matriz!Q32</f>
        <v>El Comité Institucional de Coordinación de Control Interno supervisa las responsabilidades establecidas en el CCSE-PO-003 Estatuto de auditoría mediante la presentación periódica de su cumplimiento por parte del Jefe de la Oficina de Control Interno, así como de los resultados de las evaluación(es) y/o seguimiento(s) efectuados.</v>
      </c>
      <c r="L246" s="555"/>
      <c r="M246" s="555"/>
      <c r="N246" s="555"/>
      <c r="O246" s="555"/>
      <c r="P246" s="555"/>
      <c r="Q246" s="555"/>
      <c r="R246" s="556"/>
      <c r="S246" s="554" t="str">
        <f>Matriz!Q33</f>
        <v>Los profesionales de la Oficina de Control Interno diligencian y firman el formato "COMPROMISO ÉTICO DEL AUDITOR INTERNO CANAL CAPITAL" de conformidad con lo requerido en el CCSE-PO-004 Código de ética para auditores internos y el Jefe de la Oficina de Control Interno verifica que se diligencien y los remite al expediente contractual.</v>
      </c>
      <c r="T246" s="555"/>
      <c r="U246" s="555"/>
      <c r="V246" s="555"/>
      <c r="W246" s="555"/>
      <c r="X246" s="555"/>
      <c r="Y246" s="555"/>
      <c r="Z246" s="556"/>
      <c r="AA246" s="588" t="str">
        <f>Matriz!Q34</f>
        <v>Los profesionales de la Oficina de Control Interno suscriben sus contratos de prestación de servicios, incluida la cláusula de confidencialidad y uso de la información.</v>
      </c>
      <c r="AB246" s="631"/>
      <c r="AC246" s="631"/>
      <c r="AD246" s="631"/>
      <c r="AE246" s="631"/>
      <c r="AF246" s="631"/>
      <c r="AG246" s="631"/>
      <c r="AH246" s="644"/>
      <c r="AI246" s="645"/>
      <c r="AJ246" s="645"/>
      <c r="AK246" s="645"/>
      <c r="AL246" s="645"/>
      <c r="AM246" s="645"/>
      <c r="AN246" s="645"/>
      <c r="AO246" s="645"/>
      <c r="AP246" s="645"/>
      <c r="AQ246" s="645"/>
      <c r="AR246" s="645"/>
      <c r="AS246" s="645"/>
      <c r="AT246" s="645"/>
      <c r="AU246" s="645"/>
      <c r="AV246" s="645"/>
      <c r="AW246" s="645"/>
      <c r="AX246" s="645"/>
    </row>
    <row r="247" spans="1:50" s="199" customFormat="1" ht="15" x14ac:dyDescent="0.25">
      <c r="A247" s="28"/>
      <c r="B247" s="505" t="s">
        <v>125</v>
      </c>
      <c r="C247" s="507" t="s">
        <v>126</v>
      </c>
      <c r="D247" s="508"/>
      <c r="E247" s="552" t="s">
        <v>120</v>
      </c>
      <c r="F247" s="597"/>
      <c r="G247" s="590" t="s">
        <v>71</v>
      </c>
      <c r="H247" s="591"/>
      <c r="I247" s="591"/>
      <c r="J247" s="592"/>
      <c r="K247" s="596" t="s">
        <v>120</v>
      </c>
      <c r="L247" s="632"/>
      <c r="M247" s="513" t="s">
        <v>71</v>
      </c>
      <c r="N247" s="514"/>
      <c r="O247" s="514"/>
      <c r="P247" s="514"/>
      <c r="Q247" s="514"/>
      <c r="R247" s="515"/>
      <c r="S247" s="511" t="s">
        <v>120</v>
      </c>
      <c r="T247" s="632"/>
      <c r="U247" s="513" t="s">
        <v>71</v>
      </c>
      <c r="V247" s="514"/>
      <c r="W247" s="514"/>
      <c r="X247" s="514"/>
      <c r="Y247" s="514"/>
      <c r="Z247" s="515"/>
      <c r="AA247" s="552" t="s">
        <v>120</v>
      </c>
      <c r="AB247" s="597"/>
      <c r="AC247" s="590" t="s">
        <v>71</v>
      </c>
      <c r="AD247" s="591"/>
      <c r="AE247" s="591"/>
      <c r="AF247" s="591"/>
      <c r="AG247" s="591"/>
      <c r="AH247" s="592"/>
      <c r="AI247" s="646"/>
      <c r="AJ247" s="646"/>
      <c r="AK247" s="643"/>
      <c r="AL247" s="643"/>
      <c r="AM247" s="643"/>
      <c r="AN247" s="643"/>
      <c r="AO247" s="643"/>
      <c r="AP247" s="643"/>
      <c r="AQ247" s="646"/>
      <c r="AR247" s="646"/>
      <c r="AS247" s="647"/>
      <c r="AT247" s="647"/>
      <c r="AU247" s="647"/>
      <c r="AV247" s="647"/>
      <c r="AW247" s="647"/>
      <c r="AX247" s="647"/>
    </row>
    <row r="248" spans="1:50" s="199" customFormat="1" ht="15.75" customHeight="1" thickBot="1" x14ac:dyDescent="0.25">
      <c r="A248" s="28"/>
      <c r="B248" s="506"/>
      <c r="C248" s="509"/>
      <c r="D248" s="510"/>
      <c r="E248" s="54" t="s">
        <v>121</v>
      </c>
      <c r="F248" s="115" t="s">
        <v>122</v>
      </c>
      <c r="G248" s="593"/>
      <c r="H248" s="594"/>
      <c r="I248" s="594"/>
      <c r="J248" s="595"/>
      <c r="K248" s="112" t="s">
        <v>121</v>
      </c>
      <c r="L248" s="115" t="s">
        <v>122</v>
      </c>
      <c r="M248" s="557"/>
      <c r="N248" s="558"/>
      <c r="O248" s="558"/>
      <c r="P248" s="558"/>
      <c r="Q248" s="558"/>
      <c r="R248" s="559"/>
      <c r="S248" s="54" t="s">
        <v>121</v>
      </c>
      <c r="T248" s="115" t="s">
        <v>122</v>
      </c>
      <c r="U248" s="557"/>
      <c r="V248" s="558"/>
      <c r="W248" s="558"/>
      <c r="X248" s="558"/>
      <c r="Y248" s="558"/>
      <c r="Z248" s="559"/>
      <c r="AA248" s="54" t="s">
        <v>121</v>
      </c>
      <c r="AB248" s="115" t="s">
        <v>122</v>
      </c>
      <c r="AC248" s="593"/>
      <c r="AD248" s="594"/>
      <c r="AE248" s="594"/>
      <c r="AF248" s="594"/>
      <c r="AG248" s="594"/>
      <c r="AH248" s="595"/>
      <c r="AI248" s="200"/>
      <c r="AJ248" s="200"/>
      <c r="AK248" s="643"/>
      <c r="AL248" s="643"/>
      <c r="AM248" s="643"/>
      <c r="AN248" s="643"/>
      <c r="AO248" s="643"/>
      <c r="AP248" s="643"/>
      <c r="AQ248" s="200"/>
      <c r="AR248" s="200"/>
      <c r="AS248" s="647"/>
      <c r="AT248" s="647"/>
      <c r="AU248" s="647"/>
      <c r="AV248" s="647"/>
      <c r="AW248" s="647"/>
      <c r="AX248" s="647"/>
    </row>
    <row r="249" spans="1:50" s="199" customFormat="1" ht="30" customHeight="1" x14ac:dyDescent="0.2">
      <c r="A249" s="28"/>
      <c r="B249" s="475" t="s">
        <v>127</v>
      </c>
      <c r="C249" s="189" t="s">
        <v>98</v>
      </c>
      <c r="D249" s="102" t="s">
        <v>87</v>
      </c>
      <c r="E249" s="44" t="s">
        <v>105</v>
      </c>
      <c r="F249" s="84">
        <f>IF(E249="Asignado",15,IF(E249="No asignado",0,""))</f>
        <v>15</v>
      </c>
      <c r="G249" s="636" t="s">
        <v>380</v>
      </c>
      <c r="H249" s="637"/>
      <c r="I249" s="637"/>
      <c r="J249" s="638"/>
      <c r="K249" s="85" t="s">
        <v>105</v>
      </c>
      <c r="L249" s="84">
        <f t="shared" ref="L249" si="36">IF(K249="Asignado",15,IF(K249="No asignado",0,""))</f>
        <v>15</v>
      </c>
      <c r="M249" s="636" t="s">
        <v>519</v>
      </c>
      <c r="N249" s="637"/>
      <c r="O249" s="637"/>
      <c r="P249" s="637"/>
      <c r="Q249" s="637"/>
      <c r="R249" s="638"/>
      <c r="S249" s="44" t="s">
        <v>105</v>
      </c>
      <c r="T249" s="84">
        <f t="shared" ref="T249" si="37">IF(S249="Asignado",15,IF(S249="No asignado",0,""))</f>
        <v>15</v>
      </c>
      <c r="U249" s="636" t="s">
        <v>525</v>
      </c>
      <c r="V249" s="637"/>
      <c r="W249" s="637"/>
      <c r="X249" s="637"/>
      <c r="Y249" s="637"/>
      <c r="Z249" s="638"/>
      <c r="AA249" s="44" t="s">
        <v>105</v>
      </c>
      <c r="AB249" s="84">
        <v>15</v>
      </c>
      <c r="AC249" s="636" t="s">
        <v>430</v>
      </c>
      <c r="AD249" s="637"/>
      <c r="AE249" s="637"/>
      <c r="AF249" s="637"/>
      <c r="AG249" s="637"/>
      <c r="AH249" s="638"/>
      <c r="AI249" s="201"/>
      <c r="AJ249" s="202"/>
      <c r="AK249" s="648"/>
      <c r="AL249" s="648"/>
      <c r="AM249" s="648"/>
      <c r="AN249" s="648"/>
      <c r="AO249" s="648"/>
      <c r="AP249" s="648"/>
      <c r="AQ249" s="201"/>
      <c r="AR249" s="202"/>
      <c r="AS249" s="648"/>
      <c r="AT249" s="648"/>
      <c r="AU249" s="648"/>
      <c r="AV249" s="648"/>
      <c r="AW249" s="648"/>
      <c r="AX249" s="648"/>
    </row>
    <row r="250" spans="1:50" s="199" customFormat="1" ht="30" customHeight="1" x14ac:dyDescent="0.2">
      <c r="A250" s="28"/>
      <c r="B250" s="476"/>
      <c r="C250" s="37" t="s">
        <v>99</v>
      </c>
      <c r="D250" s="51" t="s">
        <v>91</v>
      </c>
      <c r="E250" s="39" t="s">
        <v>107</v>
      </c>
      <c r="F250" s="86">
        <f>IF(E250="Adecuado",15,IF(E250="Inadecuado",0,""))</f>
        <v>15</v>
      </c>
      <c r="G250" s="633" t="s">
        <v>381</v>
      </c>
      <c r="H250" s="634"/>
      <c r="I250" s="634"/>
      <c r="J250" s="635"/>
      <c r="K250" s="87" t="s">
        <v>107</v>
      </c>
      <c r="L250" s="86">
        <f t="shared" ref="L250" si="38">IF(K250="Adecuado",15,IF(K250="Inadecuado",0,""))</f>
        <v>15</v>
      </c>
      <c r="M250" s="633" t="s">
        <v>520</v>
      </c>
      <c r="N250" s="634"/>
      <c r="O250" s="634"/>
      <c r="P250" s="634"/>
      <c r="Q250" s="634"/>
      <c r="R250" s="635"/>
      <c r="S250" s="39" t="s">
        <v>107</v>
      </c>
      <c r="T250" s="86">
        <f t="shared" ref="T250" si="39">IF(S250="Adecuado",15,IF(S250="Inadecuado",0,""))</f>
        <v>15</v>
      </c>
      <c r="U250" s="633" t="s">
        <v>388</v>
      </c>
      <c r="V250" s="634"/>
      <c r="W250" s="634"/>
      <c r="X250" s="634"/>
      <c r="Y250" s="634"/>
      <c r="Z250" s="635"/>
      <c r="AA250" s="39" t="s">
        <v>107</v>
      </c>
      <c r="AB250" s="86">
        <v>15</v>
      </c>
      <c r="AC250" s="633" t="s">
        <v>526</v>
      </c>
      <c r="AD250" s="634"/>
      <c r="AE250" s="634"/>
      <c r="AF250" s="634"/>
      <c r="AG250" s="634"/>
      <c r="AH250" s="635"/>
      <c r="AI250" s="201"/>
      <c r="AJ250" s="202"/>
      <c r="AK250" s="648"/>
      <c r="AL250" s="648"/>
      <c r="AM250" s="648"/>
      <c r="AN250" s="648"/>
      <c r="AO250" s="648"/>
      <c r="AP250" s="648"/>
      <c r="AQ250" s="201"/>
      <c r="AR250" s="202"/>
      <c r="AS250" s="648"/>
      <c r="AT250" s="648"/>
      <c r="AU250" s="648"/>
      <c r="AV250" s="648"/>
      <c r="AW250" s="648"/>
      <c r="AX250" s="648"/>
    </row>
    <row r="251" spans="1:50" s="199" customFormat="1" ht="39.75" customHeight="1" x14ac:dyDescent="0.2">
      <c r="A251" s="28"/>
      <c r="B251" s="188" t="s">
        <v>128</v>
      </c>
      <c r="C251" s="37" t="s">
        <v>100</v>
      </c>
      <c r="D251" s="51" t="s">
        <v>92</v>
      </c>
      <c r="E251" s="39" t="s">
        <v>109</v>
      </c>
      <c r="F251" s="86">
        <f>IF(E251="Oportuna",15,IF(E251="Inoportuna",0,""))</f>
        <v>15</v>
      </c>
      <c r="G251" s="633" t="s">
        <v>382</v>
      </c>
      <c r="H251" s="634"/>
      <c r="I251" s="634"/>
      <c r="J251" s="635"/>
      <c r="K251" s="87" t="s">
        <v>109</v>
      </c>
      <c r="L251" s="86">
        <f t="shared" ref="L251" si="40">IF(K251="Oportuna",15,IF(K251="Inoportuna",0,""))</f>
        <v>15</v>
      </c>
      <c r="M251" s="633" t="s">
        <v>521</v>
      </c>
      <c r="N251" s="634"/>
      <c r="O251" s="634"/>
      <c r="P251" s="634"/>
      <c r="Q251" s="634"/>
      <c r="R251" s="635"/>
      <c r="S251" s="39" t="s">
        <v>109</v>
      </c>
      <c r="T251" s="86">
        <f t="shared" ref="T251" si="41">IF(S251="Oportuna",15,IF(S251="Inoportuna",0,""))</f>
        <v>15</v>
      </c>
      <c r="U251" s="633" t="s">
        <v>389</v>
      </c>
      <c r="V251" s="634"/>
      <c r="W251" s="634"/>
      <c r="X251" s="634"/>
      <c r="Y251" s="634"/>
      <c r="Z251" s="635"/>
      <c r="AA251" s="39" t="s">
        <v>109</v>
      </c>
      <c r="AB251" s="86">
        <v>15</v>
      </c>
      <c r="AC251" s="633" t="s">
        <v>431</v>
      </c>
      <c r="AD251" s="634"/>
      <c r="AE251" s="634"/>
      <c r="AF251" s="634"/>
      <c r="AG251" s="634"/>
      <c r="AH251" s="635"/>
      <c r="AI251" s="201"/>
      <c r="AJ251" s="202"/>
      <c r="AK251" s="648"/>
      <c r="AL251" s="648"/>
      <c r="AM251" s="648"/>
      <c r="AN251" s="648"/>
      <c r="AO251" s="648"/>
      <c r="AP251" s="648"/>
      <c r="AQ251" s="201"/>
      <c r="AR251" s="202"/>
      <c r="AS251" s="648"/>
      <c r="AT251" s="648"/>
      <c r="AU251" s="648"/>
      <c r="AV251" s="648"/>
      <c r="AW251" s="648"/>
      <c r="AX251" s="648"/>
    </row>
    <row r="252" spans="1:50" s="199" customFormat="1" ht="69.75" customHeight="1" x14ac:dyDescent="0.2">
      <c r="A252" s="28"/>
      <c r="B252" s="188" t="s">
        <v>129</v>
      </c>
      <c r="C252" s="37" t="s">
        <v>101</v>
      </c>
      <c r="D252" s="51" t="s">
        <v>93</v>
      </c>
      <c r="E252" s="41" t="s">
        <v>111</v>
      </c>
      <c r="F252" s="86">
        <f>IF(E252="Prevenir o detectar",15,IF(E252="No es control",0,""))</f>
        <v>15</v>
      </c>
      <c r="G252" s="633" t="s">
        <v>383</v>
      </c>
      <c r="H252" s="634"/>
      <c r="I252" s="634"/>
      <c r="J252" s="635"/>
      <c r="K252" s="88" t="s">
        <v>111</v>
      </c>
      <c r="L252" s="86">
        <f t="shared" ref="L252" si="42">IF(K252="Prevenir o detectar",15,IF(K252="No es control",0,""))</f>
        <v>15</v>
      </c>
      <c r="M252" s="633" t="s">
        <v>522</v>
      </c>
      <c r="N252" s="634"/>
      <c r="O252" s="634"/>
      <c r="P252" s="634"/>
      <c r="Q252" s="634"/>
      <c r="R252" s="635"/>
      <c r="S252" s="41" t="s">
        <v>111</v>
      </c>
      <c r="T252" s="86">
        <f t="shared" ref="T252" si="43">IF(S252="Prevenir o detectar",15,IF(S252="No es control",0,""))</f>
        <v>15</v>
      </c>
      <c r="U252" s="633" t="s">
        <v>390</v>
      </c>
      <c r="V252" s="634"/>
      <c r="W252" s="634"/>
      <c r="X252" s="634"/>
      <c r="Y252" s="634"/>
      <c r="Z252" s="635"/>
      <c r="AA252" s="41" t="s">
        <v>111</v>
      </c>
      <c r="AB252" s="86">
        <v>15</v>
      </c>
      <c r="AC252" s="633" t="s">
        <v>432</v>
      </c>
      <c r="AD252" s="634"/>
      <c r="AE252" s="634"/>
      <c r="AF252" s="634"/>
      <c r="AG252" s="634"/>
      <c r="AH252" s="635"/>
      <c r="AI252" s="203"/>
      <c r="AJ252" s="202"/>
      <c r="AK252" s="648"/>
      <c r="AL252" s="648"/>
      <c r="AM252" s="648"/>
      <c r="AN252" s="648"/>
      <c r="AO252" s="648"/>
      <c r="AP252" s="648"/>
      <c r="AQ252" s="203"/>
      <c r="AR252" s="202"/>
      <c r="AS252" s="648"/>
      <c r="AT252" s="648"/>
      <c r="AU252" s="648"/>
      <c r="AV252" s="648"/>
      <c r="AW252" s="648"/>
      <c r="AX252" s="648"/>
    </row>
    <row r="253" spans="1:50" s="199" customFormat="1" ht="30" customHeight="1" x14ac:dyDescent="0.2">
      <c r="A253" s="28"/>
      <c r="B253" s="103" t="s">
        <v>131</v>
      </c>
      <c r="C253" s="37" t="s">
        <v>102</v>
      </c>
      <c r="D253" s="51" t="s">
        <v>94</v>
      </c>
      <c r="E253" s="39" t="s">
        <v>113</v>
      </c>
      <c r="F253" s="86">
        <f>IF(E253="Confiable",15,IF(E253="No confiable",0,""))</f>
        <v>15</v>
      </c>
      <c r="G253" s="633" t="s">
        <v>384</v>
      </c>
      <c r="H253" s="634"/>
      <c r="I253" s="634"/>
      <c r="J253" s="635"/>
      <c r="K253" s="87" t="s">
        <v>113</v>
      </c>
      <c r="L253" s="86">
        <f t="shared" ref="L253" si="44">IF(K253="Confiable",15,IF(K253="No confiable",0,""))</f>
        <v>15</v>
      </c>
      <c r="M253" s="633" t="s">
        <v>523</v>
      </c>
      <c r="N253" s="634"/>
      <c r="O253" s="634"/>
      <c r="P253" s="634"/>
      <c r="Q253" s="634"/>
      <c r="R253" s="635"/>
      <c r="S253" s="39" t="s">
        <v>113</v>
      </c>
      <c r="T253" s="86">
        <f t="shared" ref="T253" si="45">IF(S253="Confiable",15,IF(S253="No confiable",0,""))</f>
        <v>15</v>
      </c>
      <c r="U253" s="633" t="s">
        <v>391</v>
      </c>
      <c r="V253" s="634"/>
      <c r="W253" s="634"/>
      <c r="X253" s="634"/>
      <c r="Y253" s="634"/>
      <c r="Z253" s="635"/>
      <c r="AA253" s="39" t="s">
        <v>113</v>
      </c>
      <c r="AB253" s="86">
        <v>15</v>
      </c>
      <c r="AC253" s="633" t="s">
        <v>433</v>
      </c>
      <c r="AD253" s="634"/>
      <c r="AE253" s="634"/>
      <c r="AF253" s="634"/>
      <c r="AG253" s="634"/>
      <c r="AH253" s="635"/>
      <c r="AI253" s="201"/>
      <c r="AJ253" s="202"/>
      <c r="AK253" s="648"/>
      <c r="AL253" s="648"/>
      <c r="AM253" s="648"/>
      <c r="AN253" s="648"/>
      <c r="AO253" s="648"/>
      <c r="AP253" s="648"/>
      <c r="AQ253" s="201"/>
      <c r="AR253" s="202"/>
      <c r="AS253" s="648"/>
      <c r="AT253" s="648"/>
      <c r="AU253" s="648"/>
      <c r="AV253" s="648"/>
      <c r="AW253" s="648"/>
      <c r="AX253" s="648"/>
    </row>
    <row r="254" spans="1:50" s="199" customFormat="1" ht="60.75" customHeight="1" x14ac:dyDescent="0.2">
      <c r="A254" s="28"/>
      <c r="B254" s="103" t="s">
        <v>132</v>
      </c>
      <c r="C254" s="37" t="s">
        <v>103</v>
      </c>
      <c r="D254" s="51" t="s">
        <v>95</v>
      </c>
      <c r="E254" s="41" t="s">
        <v>115</v>
      </c>
      <c r="F254" s="86">
        <f>IF(E254="Se investigan y resuelven oportunamente",15,IF(E254="No se investigan y resuelven oportunamente",0,""))</f>
        <v>15</v>
      </c>
      <c r="G254" s="633" t="s">
        <v>385</v>
      </c>
      <c r="H254" s="634"/>
      <c r="I254" s="634"/>
      <c r="J254" s="635"/>
      <c r="K254" s="88" t="s">
        <v>115</v>
      </c>
      <c r="L254" s="86">
        <f t="shared" ref="L254" si="46">IF(K254="Se investigan y resuelven oportunamente",15,IF(K254="No se investigan y resuelven oportunamente",0,""))</f>
        <v>15</v>
      </c>
      <c r="M254" s="633" t="s">
        <v>387</v>
      </c>
      <c r="N254" s="634"/>
      <c r="O254" s="634"/>
      <c r="P254" s="634"/>
      <c r="Q254" s="634"/>
      <c r="R254" s="635"/>
      <c r="S254" s="41" t="s">
        <v>115</v>
      </c>
      <c r="T254" s="86">
        <f t="shared" ref="T254" si="47">IF(S254="Se investigan y resuelven oportunamente",15,IF(S254="No se investigan y resuelven oportunamente",0,""))</f>
        <v>15</v>
      </c>
      <c r="U254" s="633" t="s">
        <v>392</v>
      </c>
      <c r="V254" s="634"/>
      <c r="W254" s="634"/>
      <c r="X254" s="634"/>
      <c r="Y254" s="634"/>
      <c r="Z254" s="635"/>
      <c r="AA254" s="41" t="s">
        <v>115</v>
      </c>
      <c r="AB254" s="86">
        <v>15</v>
      </c>
      <c r="AC254" s="633" t="s">
        <v>527</v>
      </c>
      <c r="AD254" s="634"/>
      <c r="AE254" s="634"/>
      <c r="AF254" s="634"/>
      <c r="AG254" s="634"/>
      <c r="AH254" s="635"/>
      <c r="AI254" s="203"/>
      <c r="AJ254" s="202"/>
      <c r="AK254" s="648"/>
      <c r="AL254" s="648"/>
      <c r="AM254" s="648"/>
      <c r="AN254" s="648"/>
      <c r="AO254" s="648"/>
      <c r="AP254" s="648"/>
      <c r="AQ254" s="203"/>
      <c r="AR254" s="202"/>
      <c r="AS254" s="648"/>
      <c r="AT254" s="648"/>
      <c r="AU254" s="648"/>
      <c r="AV254" s="648"/>
      <c r="AW254" s="648"/>
      <c r="AX254" s="648"/>
    </row>
    <row r="255" spans="1:50" s="199" customFormat="1" ht="44.25" customHeight="1" thickBot="1" x14ac:dyDescent="0.25">
      <c r="A255" s="28"/>
      <c r="B255" s="59" t="s">
        <v>130</v>
      </c>
      <c r="C255" s="190" t="s">
        <v>104</v>
      </c>
      <c r="D255" s="52" t="s">
        <v>96</v>
      </c>
      <c r="E255" s="42" t="s">
        <v>117</v>
      </c>
      <c r="F255" s="89">
        <f>IF(E255="Completa",10,IF(E255="Incompleta",5,IF(E255="No existe",0,"")))</f>
        <v>10</v>
      </c>
      <c r="G255" s="639" t="s">
        <v>386</v>
      </c>
      <c r="H255" s="640"/>
      <c r="I255" s="640"/>
      <c r="J255" s="641"/>
      <c r="K255" s="90" t="s">
        <v>117</v>
      </c>
      <c r="L255" s="89">
        <f t="shared" ref="L255" si="48">IF(K255="Completa",10,IF(K255="Incompleta",5,IF(K255="No existe",0,"")))</f>
        <v>10</v>
      </c>
      <c r="M255" s="639" t="s">
        <v>524</v>
      </c>
      <c r="N255" s="640"/>
      <c r="O255" s="640"/>
      <c r="P255" s="640"/>
      <c r="Q255" s="640"/>
      <c r="R255" s="641"/>
      <c r="S255" s="42" t="s">
        <v>117</v>
      </c>
      <c r="T255" s="89">
        <f t="shared" ref="T255" si="49">IF(S255="Completa",10,IF(S255="Incompleta",5,IF(S255="No existe",0,"")))</f>
        <v>10</v>
      </c>
      <c r="U255" s="639" t="s">
        <v>393</v>
      </c>
      <c r="V255" s="640"/>
      <c r="W255" s="640"/>
      <c r="X255" s="640"/>
      <c r="Y255" s="640"/>
      <c r="Z255" s="641"/>
      <c r="AA255" s="42" t="s">
        <v>117</v>
      </c>
      <c r="AB255" s="89">
        <v>10</v>
      </c>
      <c r="AC255" s="639" t="s">
        <v>434</v>
      </c>
      <c r="AD255" s="640"/>
      <c r="AE255" s="640"/>
      <c r="AF255" s="640"/>
      <c r="AG255" s="640"/>
      <c r="AH255" s="641"/>
      <c r="AI255" s="201"/>
      <c r="AJ255" s="202"/>
      <c r="AK255" s="648"/>
      <c r="AL255" s="648"/>
      <c r="AM255" s="648"/>
      <c r="AN255" s="648"/>
      <c r="AO255" s="648"/>
      <c r="AP255" s="648"/>
      <c r="AQ255" s="201"/>
      <c r="AR255" s="202"/>
      <c r="AS255" s="648"/>
      <c r="AT255" s="648"/>
      <c r="AU255" s="648"/>
      <c r="AV255" s="648"/>
      <c r="AW255" s="648"/>
      <c r="AX255" s="648"/>
    </row>
    <row r="256" spans="1:50" s="199" customFormat="1" ht="7.5" customHeight="1" thickBot="1" x14ac:dyDescent="0.25">
      <c r="A256" s="28"/>
      <c r="B256" s="28"/>
      <c r="C256" s="28"/>
      <c r="D256" s="38"/>
      <c r="E256" s="28"/>
      <c r="F256" s="28"/>
      <c r="G256" s="28"/>
      <c r="H256" s="28"/>
      <c r="I256" s="28"/>
      <c r="J256" s="28"/>
      <c r="K256" s="91"/>
      <c r="L256" s="92"/>
      <c r="M256" s="28"/>
      <c r="N256" s="28"/>
      <c r="O256" s="28"/>
      <c r="P256" s="28"/>
      <c r="Q256" s="28"/>
      <c r="R256" s="28"/>
      <c r="S256" s="91"/>
      <c r="T256" s="92"/>
      <c r="U256" s="28"/>
      <c r="V256" s="28"/>
      <c r="W256" s="28"/>
      <c r="X256" s="28"/>
      <c r="Y256" s="28"/>
      <c r="Z256" s="28"/>
      <c r="AA256" s="28"/>
      <c r="AB256" s="28"/>
      <c r="AC256" s="28"/>
      <c r="AD256" s="28"/>
      <c r="AE256" s="28"/>
      <c r="AF256" s="28"/>
      <c r="AG256" s="28"/>
      <c r="AH256" s="28"/>
    </row>
    <row r="257" spans="1:45" s="199" customFormat="1" x14ac:dyDescent="0.2">
      <c r="A257" s="28"/>
      <c r="B257" s="28"/>
      <c r="C257" s="28"/>
      <c r="D257" s="109" t="s">
        <v>97</v>
      </c>
      <c r="E257" s="473">
        <f>IF(SUM(F249:F255)=0,"-",SUM(F249:F255))</f>
        <v>100</v>
      </c>
      <c r="F257" s="474"/>
      <c r="G257" s="642"/>
      <c r="H257" s="28"/>
      <c r="I257" s="28"/>
      <c r="J257" s="108"/>
      <c r="K257" s="473">
        <f t="shared" ref="K257" si="50">IF(SUM(L249:L255)=0,"-",SUM(L249:L255))</f>
        <v>100</v>
      </c>
      <c r="L257" s="474"/>
      <c r="M257" s="108"/>
      <c r="N257" s="28"/>
      <c r="O257" s="28"/>
      <c r="P257" s="28"/>
      <c r="Q257" s="28"/>
      <c r="R257" s="28"/>
      <c r="S257" s="473">
        <f t="shared" ref="S257" si="51">IF(SUM(T249:T255)=0,"-",SUM(T249:T255))</f>
        <v>100</v>
      </c>
      <c r="T257" s="474"/>
      <c r="U257" s="108"/>
      <c r="V257" s="28"/>
      <c r="W257" s="28"/>
      <c r="X257" s="28"/>
      <c r="Y257" s="28"/>
      <c r="Z257" s="28"/>
      <c r="AA257" s="473">
        <f>IF(SUM(AB249:AB255)=0,"-",SUM(AB249:AB255))</f>
        <v>100</v>
      </c>
      <c r="AB257" s="474"/>
      <c r="AC257" s="642"/>
      <c r="AD257" s="28"/>
      <c r="AE257" s="28"/>
      <c r="AF257" s="28"/>
      <c r="AG257" s="28"/>
      <c r="AH257" s="108"/>
      <c r="AI257" s="649"/>
      <c r="AJ257" s="649"/>
      <c r="AK257" s="204"/>
      <c r="AQ257" s="649"/>
      <c r="AR257" s="649"/>
      <c r="AS257" s="204"/>
    </row>
    <row r="258" spans="1:45" s="199" customFormat="1" ht="15.75" customHeight="1" thickBot="1" x14ac:dyDescent="0.25">
      <c r="A258" s="28"/>
      <c r="B258" s="28"/>
      <c r="C258" s="28"/>
      <c r="D258" s="110" t="s">
        <v>123</v>
      </c>
      <c r="E258" s="455" t="str">
        <f>IF(E257&lt;=74,"Débil",IF(E257&lt;=89,"Moderado",IF(E257&lt;=100,"Fuerte","")))</f>
        <v>Fuerte</v>
      </c>
      <c r="F258" s="456"/>
      <c r="G258" s="642"/>
      <c r="H258" s="28"/>
      <c r="I258" s="28"/>
      <c r="J258" s="108"/>
      <c r="K258" s="455" t="str">
        <f t="shared" ref="K258" si="52">IF(K257&lt;=74,"Débil",IF(K257&lt;=89,"Moderado",IF(K257&lt;=100,"Fuerte","")))</f>
        <v>Fuerte</v>
      </c>
      <c r="L258" s="456"/>
      <c r="M258" s="108"/>
      <c r="N258" s="28"/>
      <c r="O258" s="28"/>
      <c r="P258" s="28"/>
      <c r="Q258" s="28"/>
      <c r="R258" s="28"/>
      <c r="S258" s="455" t="str">
        <f t="shared" ref="S258" si="53">IF(S257&lt;=74,"Débil",IF(S257&lt;=89,"Moderado",IF(S257&lt;=100,"Fuerte","")))</f>
        <v>Fuerte</v>
      </c>
      <c r="T258" s="456"/>
      <c r="U258" s="108"/>
      <c r="V258" s="28"/>
      <c r="W258" s="28"/>
      <c r="X258" s="28"/>
      <c r="Y258" s="28"/>
      <c r="Z258" s="28"/>
      <c r="AA258" s="455" t="str">
        <f>IF(AA257&lt;=74,"Débil",IF(AA257&lt;=89,"Moderado",IF(AA257&lt;=100,"Fuerte","")))</f>
        <v>Fuerte</v>
      </c>
      <c r="AB258" s="456"/>
      <c r="AC258" s="642"/>
      <c r="AD258" s="28"/>
      <c r="AE258" s="28"/>
      <c r="AF258" s="28"/>
      <c r="AG258" s="28"/>
      <c r="AH258" s="108"/>
      <c r="AI258" s="649"/>
      <c r="AJ258" s="649"/>
      <c r="AK258" s="204"/>
      <c r="AQ258" s="649"/>
      <c r="AR258" s="649"/>
      <c r="AS258" s="204"/>
    </row>
  </sheetData>
  <dataConsolidate/>
  <mergeCells count="392">
    <mergeCell ref="G255:J255"/>
    <mergeCell ref="M255:R255"/>
    <mergeCell ref="U255:Z255"/>
    <mergeCell ref="AC255:AH255"/>
    <mergeCell ref="AK255:AP255"/>
    <mergeCell ref="AS255:AX255"/>
    <mergeCell ref="E257:F257"/>
    <mergeCell ref="G257:G258"/>
    <mergeCell ref="K257:L257"/>
    <mergeCell ref="S257:T257"/>
    <mergeCell ref="AA257:AB257"/>
    <mergeCell ref="AC257:AC258"/>
    <mergeCell ref="AI257:AJ257"/>
    <mergeCell ref="AQ257:AR257"/>
    <mergeCell ref="E258:F258"/>
    <mergeCell ref="K258:L258"/>
    <mergeCell ref="S258:T258"/>
    <mergeCell ref="AA258:AB258"/>
    <mergeCell ref="AI258:AJ258"/>
    <mergeCell ref="AQ258:AR258"/>
    <mergeCell ref="G253:J253"/>
    <mergeCell ref="M253:R253"/>
    <mergeCell ref="U253:Z253"/>
    <mergeCell ref="AC253:AH253"/>
    <mergeCell ref="AK253:AP253"/>
    <mergeCell ref="AS253:AX253"/>
    <mergeCell ref="G254:J254"/>
    <mergeCell ref="M254:R254"/>
    <mergeCell ref="U254:Z254"/>
    <mergeCell ref="AC254:AH254"/>
    <mergeCell ref="AK254:AP254"/>
    <mergeCell ref="AS254:AX254"/>
    <mergeCell ref="AC251:AH251"/>
    <mergeCell ref="AK251:AP251"/>
    <mergeCell ref="AS251:AX251"/>
    <mergeCell ref="G252:J252"/>
    <mergeCell ref="M252:R252"/>
    <mergeCell ref="U252:Z252"/>
    <mergeCell ref="AC252:AH252"/>
    <mergeCell ref="AK252:AP252"/>
    <mergeCell ref="AS252:AX252"/>
    <mergeCell ref="B247:B248"/>
    <mergeCell ref="C247:D248"/>
    <mergeCell ref="E247:F247"/>
    <mergeCell ref="G247:J248"/>
    <mergeCell ref="K247:L247"/>
    <mergeCell ref="M247:R248"/>
    <mergeCell ref="G251:J251"/>
    <mergeCell ref="M251:R251"/>
    <mergeCell ref="U251:Z251"/>
    <mergeCell ref="B249:B250"/>
    <mergeCell ref="G249:J249"/>
    <mergeCell ref="M249:R249"/>
    <mergeCell ref="U249:Z249"/>
    <mergeCell ref="S247:T247"/>
    <mergeCell ref="U247:Z248"/>
    <mergeCell ref="AC249:AH249"/>
    <mergeCell ref="AK249:AP249"/>
    <mergeCell ref="AS249:AX249"/>
    <mergeCell ref="G250:J250"/>
    <mergeCell ref="M250:R250"/>
    <mergeCell ref="U250:Z250"/>
    <mergeCell ref="AC250:AH250"/>
    <mergeCell ref="AK250:AP250"/>
    <mergeCell ref="AS250:AX250"/>
    <mergeCell ref="AA247:AB247"/>
    <mergeCell ref="AA245:AH245"/>
    <mergeCell ref="AI245:AP245"/>
    <mergeCell ref="AQ245:AX245"/>
    <mergeCell ref="E246:J246"/>
    <mergeCell ref="K246:R246"/>
    <mergeCell ref="S246:Z246"/>
    <mergeCell ref="AA246:AH246"/>
    <mergeCell ref="AI246:AP246"/>
    <mergeCell ref="AQ246:AX246"/>
    <mergeCell ref="AC247:AH248"/>
    <mergeCell ref="AI247:AJ247"/>
    <mergeCell ref="AK247:AP248"/>
    <mergeCell ref="AQ247:AR247"/>
    <mergeCell ref="AS247:AX248"/>
    <mergeCell ref="B243:L243"/>
    <mergeCell ref="B245:D246"/>
    <mergeCell ref="E245:J245"/>
    <mergeCell ref="K245:R245"/>
    <mergeCell ref="S245:Z245"/>
    <mergeCell ref="G218:L218"/>
    <mergeCell ref="G219:L219"/>
    <mergeCell ref="G220:L220"/>
    <mergeCell ref="E222:F222"/>
    <mergeCell ref="E223:F223"/>
    <mergeCell ref="G231:L232"/>
    <mergeCell ref="G233:L233"/>
    <mergeCell ref="G234:L234"/>
    <mergeCell ref="G235:L235"/>
    <mergeCell ref="G236:L236"/>
    <mergeCell ref="E240:F240"/>
    <mergeCell ref="B227:D228"/>
    <mergeCell ref="C229:D230"/>
    <mergeCell ref="E229:F229"/>
    <mergeCell ref="B231:B232"/>
    <mergeCell ref="B229:B230"/>
    <mergeCell ref="E239:F239"/>
    <mergeCell ref="G237:L237"/>
    <mergeCell ref="E228:L228"/>
    <mergeCell ref="E227:L227"/>
    <mergeCell ref="G229:L230"/>
    <mergeCell ref="B212:B213"/>
    <mergeCell ref="C212:D213"/>
    <mergeCell ref="E212:F212"/>
    <mergeCell ref="G212:L213"/>
    <mergeCell ref="B214:B215"/>
    <mergeCell ref="G214:L214"/>
    <mergeCell ref="G215:L215"/>
    <mergeCell ref="G216:L216"/>
    <mergeCell ref="G217:L217"/>
    <mergeCell ref="G199:L199"/>
    <mergeCell ref="G200:L200"/>
    <mergeCell ref="G201:L201"/>
    <mergeCell ref="G202:L202"/>
    <mergeCell ref="G203:L203"/>
    <mergeCell ref="E205:F205"/>
    <mergeCell ref="E206:F206"/>
    <mergeCell ref="B208:L208"/>
    <mergeCell ref="B210:D211"/>
    <mergeCell ref="E210:L210"/>
    <mergeCell ref="E211:L211"/>
    <mergeCell ref="B191:L191"/>
    <mergeCell ref="B193:D194"/>
    <mergeCell ref="E193:L193"/>
    <mergeCell ref="E194:L194"/>
    <mergeCell ref="B195:B196"/>
    <mergeCell ref="C195:D196"/>
    <mergeCell ref="E195:F195"/>
    <mergeCell ref="G195:L196"/>
    <mergeCell ref="B197:B198"/>
    <mergeCell ref="G197:L197"/>
    <mergeCell ref="G198:L198"/>
    <mergeCell ref="G168:J168"/>
    <mergeCell ref="M168:R168"/>
    <mergeCell ref="G169:J169"/>
    <mergeCell ref="M169:R169"/>
    <mergeCell ref="E171:F171"/>
    <mergeCell ref="G171:G172"/>
    <mergeCell ref="K171:L171"/>
    <mergeCell ref="E172:F172"/>
    <mergeCell ref="K172:L172"/>
    <mergeCell ref="G163:J163"/>
    <mergeCell ref="M163:R163"/>
    <mergeCell ref="G164:J164"/>
    <mergeCell ref="M164:R164"/>
    <mergeCell ref="G165:J165"/>
    <mergeCell ref="M165:R165"/>
    <mergeCell ref="G166:J166"/>
    <mergeCell ref="M166:R166"/>
    <mergeCell ref="G167:J167"/>
    <mergeCell ref="M167:R167"/>
    <mergeCell ref="U134:Z134"/>
    <mergeCell ref="U135:Z135"/>
    <mergeCell ref="S137:T137"/>
    <mergeCell ref="S138:T138"/>
    <mergeCell ref="G133:J133"/>
    <mergeCell ref="M133:R133"/>
    <mergeCell ref="G134:J134"/>
    <mergeCell ref="M134:R134"/>
    <mergeCell ref="B157:L157"/>
    <mergeCell ref="M146:R146"/>
    <mergeCell ref="M147:R147"/>
    <mergeCell ref="M148:R148"/>
    <mergeCell ref="M149:R149"/>
    <mergeCell ref="M150:R150"/>
    <mergeCell ref="M151:R151"/>
    <mergeCell ref="M152:R152"/>
    <mergeCell ref="E142:J142"/>
    <mergeCell ref="E143:J143"/>
    <mergeCell ref="G144:J145"/>
    <mergeCell ref="K142:R142"/>
    <mergeCell ref="G146:J146"/>
    <mergeCell ref="G147:J147"/>
    <mergeCell ref="G148:J148"/>
    <mergeCell ref="G149:J149"/>
    <mergeCell ref="S125:Z125"/>
    <mergeCell ref="S126:Z126"/>
    <mergeCell ref="S127:T127"/>
    <mergeCell ref="U127:Z128"/>
    <mergeCell ref="U129:Z129"/>
    <mergeCell ref="U130:Z130"/>
    <mergeCell ref="U131:Z131"/>
    <mergeCell ref="U132:Z132"/>
    <mergeCell ref="U133:Z133"/>
    <mergeCell ref="G183:L183"/>
    <mergeCell ref="B129:B130"/>
    <mergeCell ref="G129:J129"/>
    <mergeCell ref="M129:R129"/>
    <mergeCell ref="G130:J130"/>
    <mergeCell ref="M130:R130"/>
    <mergeCell ref="G131:J131"/>
    <mergeCell ref="M131:R131"/>
    <mergeCell ref="G132:J132"/>
    <mergeCell ref="M132:R132"/>
    <mergeCell ref="G135:J135"/>
    <mergeCell ref="M135:R135"/>
    <mergeCell ref="E137:F137"/>
    <mergeCell ref="G137:G138"/>
    <mergeCell ref="K137:L137"/>
    <mergeCell ref="E138:F138"/>
    <mergeCell ref="K138:L138"/>
    <mergeCell ref="B159:D160"/>
    <mergeCell ref="E159:J159"/>
    <mergeCell ref="K159:R159"/>
    <mergeCell ref="E160:J160"/>
    <mergeCell ref="K160:R160"/>
    <mergeCell ref="B161:B162"/>
    <mergeCell ref="C161:D162"/>
    <mergeCell ref="B178:B179"/>
    <mergeCell ref="C178:D179"/>
    <mergeCell ref="E178:F178"/>
    <mergeCell ref="G178:L179"/>
    <mergeCell ref="B180:B181"/>
    <mergeCell ref="G180:L180"/>
    <mergeCell ref="G181:L181"/>
    <mergeCell ref="G182:L182"/>
    <mergeCell ref="B125:D126"/>
    <mergeCell ref="E125:J125"/>
    <mergeCell ref="K125:R125"/>
    <mergeCell ref="E126:J126"/>
    <mergeCell ref="K126:R126"/>
    <mergeCell ref="B127:B128"/>
    <mergeCell ref="C127:D128"/>
    <mergeCell ref="E127:F127"/>
    <mergeCell ref="G127:J128"/>
    <mergeCell ref="K127:L127"/>
    <mergeCell ref="M127:R128"/>
    <mergeCell ref="E161:F161"/>
    <mergeCell ref="G161:J162"/>
    <mergeCell ref="K161:L161"/>
    <mergeCell ref="M161:R162"/>
    <mergeCell ref="B163:B164"/>
    <mergeCell ref="G99:L99"/>
    <mergeCell ref="G100:L100"/>
    <mergeCell ref="G101:L101"/>
    <mergeCell ref="E103:F103"/>
    <mergeCell ref="E104:F104"/>
    <mergeCell ref="B174:L174"/>
    <mergeCell ref="B176:D177"/>
    <mergeCell ref="E176:L176"/>
    <mergeCell ref="E177:L177"/>
    <mergeCell ref="G150:J150"/>
    <mergeCell ref="G151:J151"/>
    <mergeCell ref="G152:J152"/>
    <mergeCell ref="E154:F154"/>
    <mergeCell ref="G154:G155"/>
    <mergeCell ref="K154:L154"/>
    <mergeCell ref="E155:F155"/>
    <mergeCell ref="K155:L155"/>
    <mergeCell ref="B140:L140"/>
    <mergeCell ref="B146:B147"/>
    <mergeCell ref="B142:D143"/>
    <mergeCell ref="B144:B145"/>
    <mergeCell ref="C144:D145"/>
    <mergeCell ref="B112:B113"/>
    <mergeCell ref="E120:F120"/>
    <mergeCell ref="B93:B94"/>
    <mergeCell ref="C93:D94"/>
    <mergeCell ref="E93:F93"/>
    <mergeCell ref="G93:L94"/>
    <mergeCell ref="B95:B96"/>
    <mergeCell ref="G95:L95"/>
    <mergeCell ref="G96:L96"/>
    <mergeCell ref="G97:L97"/>
    <mergeCell ref="G98:L98"/>
    <mergeCell ref="G80:L80"/>
    <mergeCell ref="G81:L81"/>
    <mergeCell ref="G82:L82"/>
    <mergeCell ref="G83:L83"/>
    <mergeCell ref="G84:L84"/>
    <mergeCell ref="E86:F86"/>
    <mergeCell ref="E87:F87"/>
    <mergeCell ref="B89:L89"/>
    <mergeCell ref="B91:D92"/>
    <mergeCell ref="E91:L91"/>
    <mergeCell ref="E92:L92"/>
    <mergeCell ref="B72:L72"/>
    <mergeCell ref="B74:D75"/>
    <mergeCell ref="E74:L74"/>
    <mergeCell ref="E75:L75"/>
    <mergeCell ref="B76:B77"/>
    <mergeCell ref="C76:D77"/>
    <mergeCell ref="E76:F76"/>
    <mergeCell ref="G76:L77"/>
    <mergeCell ref="B78:B79"/>
    <mergeCell ref="G78:L78"/>
    <mergeCell ref="G79:L79"/>
    <mergeCell ref="M144:R145"/>
    <mergeCell ref="B110:B111"/>
    <mergeCell ref="C110:D111"/>
    <mergeCell ref="E110:F110"/>
    <mergeCell ref="E108:L108"/>
    <mergeCell ref="E109:L109"/>
    <mergeCell ref="B108:D109"/>
    <mergeCell ref="E121:F121"/>
    <mergeCell ref="G110:L111"/>
    <mergeCell ref="G114:L114"/>
    <mergeCell ref="G115:L115"/>
    <mergeCell ref="G116:L116"/>
    <mergeCell ref="G118:L118"/>
    <mergeCell ref="G112:L112"/>
    <mergeCell ref="G113:L113"/>
    <mergeCell ref="G117:L117"/>
    <mergeCell ref="B123:L123"/>
    <mergeCell ref="E188:F188"/>
    <mergeCell ref="E189:F189"/>
    <mergeCell ref="A2:L2"/>
    <mergeCell ref="B4:L4"/>
    <mergeCell ref="B225:L225"/>
    <mergeCell ref="B106:L106"/>
    <mergeCell ref="E6:L6"/>
    <mergeCell ref="E7:L7"/>
    <mergeCell ref="G8:L9"/>
    <mergeCell ref="G12:L12"/>
    <mergeCell ref="G13:L13"/>
    <mergeCell ref="G14:L14"/>
    <mergeCell ref="B10:B11"/>
    <mergeCell ref="B8:B9"/>
    <mergeCell ref="C8:D9"/>
    <mergeCell ref="G15:L15"/>
    <mergeCell ref="G16:L16"/>
    <mergeCell ref="G10:L11"/>
    <mergeCell ref="E8:F8"/>
    <mergeCell ref="E18:F18"/>
    <mergeCell ref="B6:D7"/>
    <mergeCell ref="E144:F144"/>
    <mergeCell ref="K144:L144"/>
    <mergeCell ref="K143:R143"/>
    <mergeCell ref="G184:L184"/>
    <mergeCell ref="G185:L185"/>
    <mergeCell ref="G186:L186"/>
    <mergeCell ref="B42:B43"/>
    <mergeCell ref="C42:D43"/>
    <mergeCell ref="E42:F42"/>
    <mergeCell ref="E40:L40"/>
    <mergeCell ref="E41:L41"/>
    <mergeCell ref="G42:L43"/>
    <mergeCell ref="E69:F69"/>
    <mergeCell ref="B55:L55"/>
    <mergeCell ref="B57:D58"/>
    <mergeCell ref="E57:L57"/>
    <mergeCell ref="E58:L58"/>
    <mergeCell ref="G63:L63"/>
    <mergeCell ref="G64:L64"/>
    <mergeCell ref="G65:L65"/>
    <mergeCell ref="G66:L66"/>
    <mergeCell ref="B59:B60"/>
    <mergeCell ref="C59:D60"/>
    <mergeCell ref="E59:F59"/>
    <mergeCell ref="G59:L60"/>
    <mergeCell ref="B61:B62"/>
    <mergeCell ref="G61:L61"/>
    <mergeCell ref="E19:F19"/>
    <mergeCell ref="G29:L29"/>
    <mergeCell ref="G30:L30"/>
    <mergeCell ref="G31:L31"/>
    <mergeCell ref="G32:L32"/>
    <mergeCell ref="B21:L21"/>
    <mergeCell ref="B23:D24"/>
    <mergeCell ref="E23:L23"/>
    <mergeCell ref="E24:L24"/>
    <mergeCell ref="B25:B26"/>
    <mergeCell ref="C25:D26"/>
    <mergeCell ref="E25:F25"/>
    <mergeCell ref="G25:L26"/>
    <mergeCell ref="B27:B28"/>
    <mergeCell ref="G27:L27"/>
    <mergeCell ref="G28:L28"/>
    <mergeCell ref="G33:L33"/>
    <mergeCell ref="E35:F35"/>
    <mergeCell ref="E36:F36"/>
    <mergeCell ref="E70:F70"/>
    <mergeCell ref="G48:L48"/>
    <mergeCell ref="G49:L49"/>
    <mergeCell ref="G50:L50"/>
    <mergeCell ref="G67:L67"/>
    <mergeCell ref="M57:T57"/>
    <mergeCell ref="B38:L38"/>
    <mergeCell ref="B40:D41"/>
    <mergeCell ref="E52:F52"/>
    <mergeCell ref="E53:F53"/>
    <mergeCell ref="B44:B45"/>
    <mergeCell ref="G44:L44"/>
    <mergeCell ref="G45:L45"/>
    <mergeCell ref="G46:L46"/>
    <mergeCell ref="G47:L47"/>
    <mergeCell ref="G62:L62"/>
  </mergeCells>
  <dataValidations count="7">
    <dataValidation type="list" allowBlank="1" showInputMessage="1" showErrorMessage="1" sqref="E10 E112 E231 E146 K146 E61 E44 E78 E95 E180 E129 K129 S129 K163 E163 E197 E214 M44 U44 M61 E27 E249 K249 S249 AA249 AI249 AQ249" xr:uid="{00000000-0002-0000-0400-000000000000}">
      <formula1>P_1</formula1>
    </dataValidation>
    <dataValidation type="list" allowBlank="1" showInputMessage="1" showErrorMessage="1" sqref="E11 E113 E232 E147 K147 E62 E45 E79 E96 E181 E130 K130 S130 K164 E164 E198 E215 M45 U45 M62 E28 E250 K250 S250 AA250 AI250 AQ250" xr:uid="{00000000-0002-0000-0400-000001000000}">
      <formula1>P_2</formula1>
    </dataValidation>
    <dataValidation type="list" allowBlank="1" showInputMessage="1" showErrorMessage="1" sqref="E12 E114 E233 E148 K148 E63 E46 E80 E97 E182 E131 K131 S131 K165 E165 E199 E216 M46 U46 M63 E29 E251 K251 S251 AA251 AI251 AQ251" xr:uid="{00000000-0002-0000-0400-000002000000}">
      <formula1>P_3</formula1>
    </dataValidation>
    <dataValidation type="list" allowBlank="1" showInputMessage="1" showErrorMessage="1" sqref="E13 E115 E234 E149 K149 E64 E47 E81 E98 E183 E132 K132 S132 K166 E166 E200 E217 M47 U47 M64 E30 E252 K252 S252 AA252 AI252 AQ252" xr:uid="{00000000-0002-0000-0400-000003000000}">
      <formula1>P_4</formula1>
    </dataValidation>
    <dataValidation type="list" allowBlank="1" showInputMessage="1" showErrorMessage="1" sqref="E14 E116 E235 E150 K150 E65 E48 E82 E99 E184 E133 K133 S133 K167 E167 E201 E218 M48 U48 M65 E31 E253 K253 S253 AA253 AI253 AQ253" xr:uid="{00000000-0002-0000-0400-000004000000}">
      <formula1>P_5</formula1>
    </dataValidation>
    <dataValidation type="list" allowBlank="1" showInputMessage="1" showErrorMessage="1" sqref="E16 E118 E237 E152 K152 E67 E50 E84 E101 E186 E135 K135 S135 K169 E169 E203 E220 M50 U50 M67 E33 E255 K255 S255 AA255 AI255 AQ255" xr:uid="{00000000-0002-0000-0400-000005000000}">
      <formula1>P_7</formula1>
    </dataValidation>
    <dataValidation type="list" allowBlank="1" showInputMessage="1" showErrorMessage="1" sqref="E15 E117 E236 E151 K151 E66 E49 E83 E100 E185 E134 K134 S134 K168 E168 E202 E219 M49 U49 M66 E32 E254 K254 S254 AA254 AI254 AQ254" xr:uid="{00000000-0002-0000-0400-000006000000}">
      <formula1>P_6</formula1>
    </dataValidation>
  </dataValidations>
  <printOptions horizontalCentered="1"/>
  <pageMargins left="0.27559055118110237" right="0.15748031496062992" top="0.35433070866141736" bottom="0.74803149606299213" header="0.15748031496062992" footer="0.31496062992125984"/>
  <pageSetup paperSize="281" scale="60" orientation="landscape" r:id="rId1"/>
  <ignoredErrors>
    <ignoredError sqref="F1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20</vt:i4>
      </vt:variant>
    </vt:vector>
  </HeadingPairs>
  <TitlesOfParts>
    <vt:vector size="25" baseType="lpstr">
      <vt:lpstr>Mapa</vt:lpstr>
      <vt:lpstr>Listas</vt:lpstr>
      <vt:lpstr>Matriz</vt:lpstr>
      <vt:lpstr>Anexo 1 - Impacto (RC)</vt:lpstr>
      <vt:lpstr>Anexo 2 - Controles (Corrup).</vt:lpstr>
      <vt:lpstr>Ejecución</vt:lpstr>
      <vt:lpstr>evaluación</vt:lpstr>
      <vt:lpstr>Frecuencia</vt:lpstr>
      <vt:lpstr>Impacto</vt:lpstr>
      <vt:lpstr>Macroprocesos</vt:lpstr>
      <vt:lpstr>P_1</vt:lpstr>
      <vt:lpstr>P_2</vt:lpstr>
      <vt:lpstr>P_3</vt:lpstr>
      <vt:lpstr>P_4</vt:lpstr>
      <vt:lpstr>P_5</vt:lpstr>
      <vt:lpstr>P_6</vt:lpstr>
      <vt:lpstr>P_7</vt:lpstr>
      <vt:lpstr>P_8</vt:lpstr>
      <vt:lpstr>P_9</vt:lpstr>
      <vt:lpstr>Procesos</vt:lpstr>
      <vt:lpstr>Si_No</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Julio</cp:lastModifiedBy>
  <cp:lastPrinted>2020-07-31T22:09:21Z</cp:lastPrinted>
  <dcterms:created xsi:type="dcterms:W3CDTF">2020-01-13T19:31:31Z</dcterms:created>
  <dcterms:modified xsi:type="dcterms:W3CDTF">2021-10-15T19:38:24Z</dcterms:modified>
</cp:coreProperties>
</file>