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ulio\Desktop\PLANEACIÓN 2023\PAAC (PROGRAMA DE TRANSPARECIA)\V3\"/>
    </mc:Choice>
  </mc:AlternateContent>
  <xr:revisionPtr revIDLastSave="0" documentId="13_ncr:1_{F0685A36-A639-4D54-B57D-3529B13D51FE}" xr6:coauthVersionLast="47" xr6:coauthVersionMax="47" xr10:uidLastSave="{00000000-0000-0000-0000-000000000000}"/>
  <bookViews>
    <workbookView xWindow="-120" yWindow="-120" windowWidth="20730" windowHeight="11160" tabRatio="476"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Matriz!$A$12:$AZ$40</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workbook>
</file>

<file path=xl/calcChain.xml><?xml version="1.0" encoding="utf-8"?>
<calcChain xmlns="http://schemas.openxmlformats.org/spreadsheetml/2006/main">
  <c r="AD19" i="1" l="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s="1"/>
  <c r="V30" i="1" s="1"/>
  <c r="AJ31" i="1" l="1"/>
  <c r="AH31" i="1" s="1"/>
  <c r="AI31" i="1" s="1"/>
  <c r="AN31" i="1" s="1"/>
  <c r="AO31" i="1" s="1"/>
  <c r="AP31" i="1" s="1"/>
  <c r="U31" i="1"/>
  <c r="V31" i="1" s="1"/>
  <c r="AJ30" i="1"/>
  <c r="AH30" i="1" s="1"/>
  <c r="AI30" i="1" s="1"/>
  <c r="AN30" i="1" s="1"/>
  <c r="AO30" i="1" s="1"/>
  <c r="AP30" i="1" s="1"/>
  <c r="R4" i="7"/>
  <c r="R5" i="7" s="1"/>
  <c r="AD35" i="1"/>
  <c r="AB35" i="1"/>
  <c r="T35" i="1"/>
  <c r="AM35" i="1" s="1"/>
  <c r="AK35" i="1" s="1"/>
  <c r="AL35" i="1" s="1"/>
  <c r="S35" i="1"/>
  <c r="Q35" i="1"/>
  <c r="P35" i="1"/>
  <c r="AJ35" i="1" l="1"/>
  <c r="AH35" i="1" s="1"/>
  <c r="AI35" i="1" s="1"/>
  <c r="AN35" i="1" s="1"/>
  <c r="AO35" i="1" s="1"/>
  <c r="AP35" i="1" s="1"/>
  <c r="U35" i="1"/>
  <c r="V35" i="1" s="1"/>
  <c r="P34" i="1"/>
  <c r="Q34" i="1"/>
  <c r="S34" i="1"/>
  <c r="T34" i="1"/>
  <c r="AM34" i="1" s="1"/>
  <c r="AK34" i="1" s="1"/>
  <c r="AL34" i="1" s="1"/>
  <c r="AB34" i="1"/>
  <c r="AD34" i="1"/>
  <c r="P36" i="1"/>
  <c r="Q36" i="1"/>
  <c r="S36" i="1"/>
  <c r="T36" i="1"/>
  <c r="AB36" i="1"/>
  <c r="AD36" i="1"/>
  <c r="AB37" i="1"/>
  <c r="AD37" i="1"/>
  <c r="AB38" i="1"/>
  <c r="AD38" i="1"/>
  <c r="AB39" i="1"/>
  <c r="AD39" i="1"/>
  <c r="P40" i="1"/>
  <c r="Q40" i="1"/>
  <c r="AJ40" i="1" s="1"/>
  <c r="S40" i="1"/>
  <c r="T40" i="1"/>
  <c r="AM40" i="1" s="1"/>
  <c r="AB40" i="1"/>
  <c r="AD40" i="1"/>
  <c r="AH40" i="1"/>
  <c r="AI40" i="1" s="1"/>
  <c r="AK40" i="1"/>
  <c r="AL40" i="1" s="1"/>
  <c r="AJ34" i="1" l="1"/>
  <c r="AH34" i="1" s="1"/>
  <c r="AI34" i="1" s="1"/>
  <c r="AN34" i="1" s="1"/>
  <c r="AO34" i="1" s="1"/>
  <c r="AP34" i="1" s="1"/>
  <c r="AN40" i="1"/>
  <c r="AO40" i="1" s="1"/>
  <c r="AP40" i="1" s="1"/>
  <c r="AM36" i="1"/>
  <c r="AK36" i="1" s="1"/>
  <c r="AL36" i="1" s="1"/>
  <c r="AM39" i="1"/>
  <c r="AK39" i="1" s="1"/>
  <c r="AM37" i="1"/>
  <c r="AK37" i="1" s="1"/>
  <c r="AM38" i="1"/>
  <c r="AK38" i="1" s="1"/>
  <c r="AL39" i="1" s="1"/>
  <c r="U40" i="1"/>
  <c r="V40" i="1" s="1"/>
  <c r="AJ36" i="1"/>
  <c r="U36" i="1"/>
  <c r="V36" i="1" s="1"/>
  <c r="U34" i="1"/>
  <c r="V34" i="1" s="1"/>
  <c r="AD15" i="1"/>
  <c r="AB15" i="1"/>
  <c r="T15" i="1"/>
  <c r="AM15" i="1" s="1"/>
  <c r="AK15" i="1" s="1"/>
  <c r="AL15" i="1" s="1"/>
  <c r="S15" i="1"/>
  <c r="Q15" i="1"/>
  <c r="P15" i="1"/>
  <c r="AH36" i="1" l="1"/>
  <c r="AI36" i="1" s="1"/>
  <c r="AN36" i="1" s="1"/>
  <c r="AJ37" i="1"/>
  <c r="AL38" i="1"/>
  <c r="AL37" i="1"/>
  <c r="U15" i="1"/>
  <c r="V15" i="1" s="1"/>
  <c r="AJ15" i="1"/>
  <c r="AH15" i="1" s="1"/>
  <c r="AI15" i="1" s="1"/>
  <c r="AN15" i="1" s="1"/>
  <c r="AO15" i="1" s="1"/>
  <c r="AP15" i="1" s="1"/>
  <c r="T26" i="1"/>
  <c r="S26" i="1"/>
  <c r="Q26" i="1"/>
  <c r="P26" i="1"/>
  <c r="AM29" i="1" l="1"/>
  <c r="AK29" i="1" s="1"/>
  <c r="AM27" i="1"/>
  <c r="AK27" i="1" s="1"/>
  <c r="AM28" i="1"/>
  <c r="AK28" i="1" s="1"/>
  <c r="AL29" i="1" s="1"/>
  <c r="AM26" i="1"/>
  <c r="AK26" i="1" s="1"/>
  <c r="AL26" i="1" s="1"/>
  <c r="AH37" i="1"/>
  <c r="AI37" i="1" s="1"/>
  <c r="AN37" i="1" s="1"/>
  <c r="AJ38" i="1"/>
  <c r="U26" i="1"/>
  <c r="V26" i="1" s="1"/>
  <c r="AL27" i="1" l="1"/>
  <c r="AL28" i="1"/>
  <c r="AJ39" i="1"/>
  <c r="AH39" i="1" s="1"/>
  <c r="AI39" i="1" s="1"/>
  <c r="AN39" i="1" s="1"/>
  <c r="AO36" i="1" s="1"/>
  <c r="AP36" i="1" s="1"/>
  <c r="AH38" i="1"/>
  <c r="AI38" i="1" s="1"/>
  <c r="AN38"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AJ17" i="1" s="1"/>
  <c r="AH17" i="1" s="1"/>
  <c r="AI17" i="1" s="1"/>
  <c r="P18" i="1"/>
  <c r="Q18" i="1"/>
  <c r="P21" i="1"/>
  <c r="Q21" i="1"/>
  <c r="P22" i="1"/>
  <c r="Q22" i="1"/>
  <c r="P32" i="1"/>
  <c r="U32" i="1" s="1"/>
  <c r="V32" i="1" s="1"/>
  <c r="Q32" i="1"/>
  <c r="AM24" i="1"/>
  <c r="AK24" i="1" s="1"/>
  <c r="AL24" i="1" s="1"/>
  <c r="AD14" i="1"/>
  <c r="AB14" i="1"/>
  <c r="AJ26" i="1" l="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c r="AO17" i="1" s="1"/>
  <c r="AP17" i="1" s="1"/>
  <c r="AH26" i="1" l="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00000000-0006-0000-0100-000001000000}">
      <text>
        <r>
          <rPr>
            <sz val="9"/>
            <color indexed="81"/>
            <rFont val="Tahoma"/>
            <family val="2"/>
          </rPr>
          <t xml:space="preserve">Riesgo previo a la aplicación de controles
</t>
        </r>
      </text>
    </comment>
    <comment ref="AH10" authorId="0" shapeId="0" xr:uid="{00000000-0006-0000-0100-000002000000}">
      <text>
        <r>
          <rPr>
            <sz val="9"/>
            <color indexed="81"/>
            <rFont val="Tahoma"/>
            <family val="2"/>
          </rPr>
          <t xml:space="preserve">Estado del riesgo después de la aplicación de controles </t>
        </r>
      </text>
    </comment>
    <comment ref="A11" authorId="0" shapeId="0" xr:uid="{00000000-0006-0000-0100-000003000000}">
      <text>
        <r>
          <rPr>
            <sz val="9"/>
            <color indexed="81"/>
            <rFont val="Tahoma"/>
            <family val="2"/>
          </rPr>
          <t xml:space="preserve">Realice la identificación general de los datos del liderazgo del proceso sobre el cual existe el riesgo </t>
        </r>
      </text>
    </comment>
    <comment ref="G11" authorId="0" shapeId="0" xr:uid="{00000000-0006-0000-0100-000004000000}">
      <text>
        <r>
          <rPr>
            <sz val="9"/>
            <color indexed="81"/>
            <rFont val="Tahoma"/>
            <family val="2"/>
          </rPr>
          <t xml:space="preserve">Seleccione de la lista desplegable el área de impacto para la organización </t>
        </r>
      </text>
    </comment>
    <comment ref="H11" authorId="1" shapeId="0" xr:uid="{00000000-0006-0000-0100-000005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00000000-0006-0000-0100-000006000000}">
      <text>
        <r>
          <rPr>
            <sz val="9"/>
            <color indexed="81"/>
            <rFont val="Tahoma"/>
            <family val="2"/>
          </rPr>
          <t>Son las fuentes generadoras de riesgos.</t>
        </r>
      </text>
    </comment>
    <comment ref="N11" authorId="1" shapeId="0" xr:uid="{00000000-0006-0000-0100-000007000000}">
      <text>
        <r>
          <rPr>
            <sz val="9"/>
            <color indexed="81"/>
            <rFont val="Tahoma"/>
            <family val="2"/>
          </rPr>
          <t>Seleccione de la lista desplegable de acuerdo con las tipologías descritas y el factor de riesgo identificado.</t>
        </r>
      </text>
    </comment>
    <comment ref="O11" authorId="1" shapeId="0" xr:uid="{00000000-0006-0000-0100-000008000000}">
      <text>
        <r>
          <rPr>
            <sz val="9"/>
            <color indexed="81"/>
            <rFont val="Tahoma"/>
            <family val="2"/>
          </rPr>
          <t>Analizar sobre las causas qué tan posible es que ocurra el riesgo, expresado en términos de frecuencia o factibilidad.</t>
        </r>
      </text>
    </comment>
    <comment ref="P11" authorId="1" shapeId="0" xr:uid="{00000000-0006-0000-0100-000009000000}">
      <text>
        <r>
          <rPr>
            <sz val="9"/>
            <color indexed="81"/>
            <rFont val="Tahoma"/>
            <family val="2"/>
          </rPr>
          <t xml:space="preserve">Cálculo Automático
</t>
        </r>
      </text>
    </comment>
    <comment ref="Q11" authorId="0" shapeId="0" xr:uid="{00000000-0006-0000-0100-00000A000000}">
      <text>
        <r>
          <rPr>
            <sz val="9"/>
            <color indexed="81"/>
            <rFont val="Tahoma"/>
            <family val="2"/>
          </rPr>
          <t xml:space="preserve">Cálculo automático </t>
        </r>
      </text>
    </comment>
    <comment ref="R11" authorId="1" shapeId="0" xr:uid="{00000000-0006-0000-0100-00000B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100-00000C000000}">
      <text>
        <r>
          <rPr>
            <sz val="9"/>
            <color indexed="81"/>
            <rFont val="Tahoma"/>
            <family val="2"/>
          </rPr>
          <t xml:space="preserve">Cálculo Automático
</t>
        </r>
      </text>
    </comment>
    <comment ref="T11" authorId="0" shapeId="0" xr:uid="{00000000-0006-0000-0100-00000D000000}">
      <text>
        <r>
          <rPr>
            <sz val="9"/>
            <color indexed="81"/>
            <rFont val="Tahoma"/>
            <family val="2"/>
          </rPr>
          <t xml:space="preserve">Cálculo Automático
</t>
        </r>
      </text>
    </comment>
    <comment ref="U11" authorId="1" shapeId="0" xr:uid="{00000000-0006-0000-0100-00000E000000}">
      <text>
        <r>
          <rPr>
            <sz val="9"/>
            <color indexed="81"/>
            <rFont val="Tahoma"/>
            <family val="2"/>
          </rPr>
          <t xml:space="preserve">Cálculo Automático
</t>
        </r>
      </text>
    </comment>
    <comment ref="V11" authorId="1" shapeId="0" xr:uid="{00000000-0006-0000-0100-00000F000000}">
      <text>
        <r>
          <rPr>
            <sz val="9"/>
            <color indexed="81"/>
            <rFont val="Tahoma"/>
            <family val="2"/>
          </rPr>
          <t>Cálculo Automático.</t>
        </r>
      </text>
    </comment>
    <comment ref="W11" authorId="2" shapeId="0" xr:uid="{00000000-0006-0000-0100-000010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00000000-0006-0000-0100-000011000000}">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00000000-0006-0000-0100-000012000000}">
      <text>
        <r>
          <rPr>
            <sz val="9"/>
            <color indexed="81"/>
            <rFont val="Tahoma"/>
            <family val="2"/>
          </rPr>
          <t>Cálculo Automático</t>
        </r>
      </text>
    </comment>
    <comment ref="AC11" authorId="1" shapeId="0" xr:uid="{00000000-0006-0000-0100-000013000000}">
      <text>
        <r>
          <rPr>
            <sz val="9"/>
            <color indexed="81"/>
            <rFont val="Tahoma"/>
            <family val="2"/>
          </rPr>
          <t>Diligenciar los criterios de evaluación de diseño del control, descritos en el Anexo 2 de la matriz, para los controles descritos por cada riesgo.</t>
        </r>
      </text>
    </comment>
    <comment ref="AH11" authorId="0" shapeId="0" xr:uid="{00000000-0006-0000-0100-000014000000}">
      <text>
        <r>
          <rPr>
            <sz val="9"/>
            <color indexed="81"/>
            <rFont val="Tahoma"/>
            <family val="2"/>
          </rPr>
          <t>Cálculo automático</t>
        </r>
      </text>
    </comment>
    <comment ref="AI11" authorId="0" shapeId="0" xr:uid="{00000000-0006-0000-0100-000015000000}">
      <text>
        <r>
          <rPr>
            <sz val="9"/>
            <color indexed="81"/>
            <rFont val="Tahoma"/>
            <family val="2"/>
          </rPr>
          <t xml:space="preserve">Cálculo automático
</t>
        </r>
      </text>
    </comment>
    <comment ref="AJ11" authorId="0" shapeId="0" xr:uid="{00000000-0006-0000-0100-000016000000}">
      <text>
        <r>
          <rPr>
            <sz val="9"/>
            <color indexed="81"/>
            <rFont val="Tahoma"/>
            <family val="2"/>
          </rPr>
          <t>Cálculo automático</t>
        </r>
      </text>
    </comment>
    <comment ref="AK11" authorId="0" shapeId="0" xr:uid="{00000000-0006-0000-0100-000017000000}">
      <text>
        <r>
          <rPr>
            <sz val="9"/>
            <color indexed="81"/>
            <rFont val="Tahoma"/>
            <family val="2"/>
          </rPr>
          <t>Cálculo automático</t>
        </r>
      </text>
    </comment>
    <comment ref="AL11" authorId="0" shapeId="0" xr:uid="{00000000-0006-0000-0100-000018000000}">
      <text>
        <r>
          <rPr>
            <sz val="9"/>
            <color indexed="81"/>
            <rFont val="Tahoma"/>
            <family val="2"/>
          </rPr>
          <t xml:space="preserve">Cálculo automático
</t>
        </r>
      </text>
    </comment>
    <comment ref="AM11" authorId="0" shapeId="0" xr:uid="{00000000-0006-0000-0100-000019000000}">
      <text>
        <r>
          <rPr>
            <sz val="9"/>
            <color indexed="81"/>
            <rFont val="Tahoma"/>
            <family val="2"/>
          </rPr>
          <t>Cálculo automático</t>
        </r>
      </text>
    </comment>
    <comment ref="AN11" authorId="1" shapeId="0" xr:uid="{00000000-0006-0000-0100-00001A000000}">
      <text>
        <r>
          <rPr>
            <sz val="9"/>
            <color indexed="81"/>
            <rFont val="Tahoma"/>
            <family val="2"/>
          </rPr>
          <t xml:space="preserve">Cálculo Automático
</t>
        </r>
      </text>
    </comment>
    <comment ref="AO11" authorId="1" shapeId="0" xr:uid="{00000000-0006-0000-0100-00001B000000}">
      <text>
        <r>
          <rPr>
            <sz val="9"/>
            <color indexed="81"/>
            <rFont val="Tahoma"/>
            <family val="2"/>
          </rPr>
          <t xml:space="preserve">Cálculo Automático, define la zona del riesgo después de la aplicación de o los controles. </t>
        </r>
      </text>
    </comment>
    <comment ref="AP11" authorId="1" shapeId="0" xr:uid="{00000000-0006-0000-0100-00001C000000}">
      <text>
        <r>
          <rPr>
            <sz val="9"/>
            <color indexed="81"/>
            <rFont val="Tahoma"/>
            <family val="2"/>
          </rPr>
          <t xml:space="preserve">Resultado automático, en función de la zona de riesgo residual identificada.
</t>
        </r>
      </text>
    </comment>
    <comment ref="AQ11" authorId="2" shapeId="0" xr:uid="{00000000-0006-0000-0100-00001D000000}">
      <text>
        <r>
          <rPr>
            <sz val="9"/>
            <color indexed="81"/>
            <rFont val="Tahoma"/>
            <family val="2"/>
          </rPr>
          <t>Registre las acciones necesarias para evidenciar la gestión de los riesgos en el proceso.</t>
        </r>
      </text>
    </comment>
    <comment ref="AR11" authorId="2" shapeId="0" xr:uid="{00000000-0006-0000-0100-00001E000000}">
      <text>
        <r>
          <rPr>
            <sz val="9"/>
            <color indexed="81"/>
            <rFont val="Tahoma"/>
            <family val="2"/>
          </rPr>
          <t>Indique el soporte de cumplimiento de la actividad propuesta</t>
        </r>
      </text>
    </comment>
    <comment ref="AS11" authorId="2" shapeId="0" xr:uid="{00000000-0006-0000-0100-00001F000000}">
      <text>
        <r>
          <rPr>
            <sz val="9"/>
            <color indexed="81"/>
            <rFont val="Tahoma"/>
            <family val="2"/>
          </rPr>
          <t>Toda acción de tratamiento debe tener un responsable.
Indique el cargo de la persona responsable.</t>
        </r>
      </text>
    </comment>
    <comment ref="AT11" authorId="2" shapeId="0" xr:uid="{00000000-0006-0000-0100-000020000000}">
      <text>
        <r>
          <rPr>
            <sz val="9"/>
            <color indexed="81"/>
            <rFont val="Tahoma"/>
            <family val="2"/>
          </rPr>
          <t xml:space="preserve">Toda acción formulada debe tener una fecha de inicio y una fecha de finalización.
</t>
        </r>
      </text>
    </comment>
    <comment ref="AU11" authorId="2" shapeId="0" xr:uid="{00000000-0006-0000-0100-000021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100-000022000000}">
      <text>
        <r>
          <rPr>
            <sz val="9"/>
            <color indexed="81"/>
            <rFont val="Tahoma"/>
            <family val="2"/>
          </rPr>
          <t>Seleccionar el Macroproceso al que pertenece o se asocia el proceso / proyecto evaluado.</t>
        </r>
      </text>
    </comment>
    <comment ref="B12" authorId="1" shapeId="0" xr:uid="{00000000-0006-0000-0100-000023000000}">
      <text>
        <r>
          <rPr>
            <sz val="9"/>
            <color indexed="81"/>
            <rFont val="Tahoma"/>
            <family val="2"/>
          </rPr>
          <t>Seleccionar de la lista el proceso / proyecto sobre el cual se adelantará el análisis de riesgos.</t>
        </r>
      </text>
    </comment>
    <comment ref="C12" authorId="1" shapeId="0" xr:uid="{00000000-0006-0000-0100-000024000000}">
      <text>
        <r>
          <rPr>
            <sz val="9"/>
            <color indexed="81"/>
            <rFont val="Tahoma"/>
            <family val="2"/>
          </rPr>
          <t xml:space="preserve">Describir el objetivo, asociado a la caracterización del proceso identificado o al proyecto.
</t>
        </r>
      </text>
    </comment>
    <comment ref="D12" authorId="0" shapeId="0" xr:uid="{00000000-0006-0000-0100-000025000000}">
      <text>
        <r>
          <rPr>
            <sz val="9"/>
            <color indexed="81"/>
            <rFont val="Tahoma"/>
            <family val="2"/>
          </rPr>
          <t xml:space="preserve">Relacione el alcance del proceso a partir de la caracterización del mismo o del alcance definido para el proyecto. </t>
        </r>
      </text>
    </comment>
    <comment ref="E12" authorId="1" shapeId="0" xr:uid="{00000000-0006-0000-0100-000026000000}">
      <text>
        <r>
          <rPr>
            <sz val="9"/>
            <color indexed="81"/>
            <rFont val="Tahoma"/>
            <family val="2"/>
          </rPr>
          <t>Seleccionar de la lista el tipo de riesgo a documentar:
- Gestión
- Corrupción
- Ambiental</t>
        </r>
      </text>
    </comment>
    <comment ref="F12" authorId="1" shapeId="0" xr:uid="{00000000-0006-0000-0100-000027000000}">
      <text>
        <r>
          <rPr>
            <sz val="9"/>
            <color indexed="81"/>
            <rFont val="Tahoma"/>
            <family val="2"/>
          </rPr>
          <t>Responsabilidad de planeación. Asignar código de identificación del riesgo, relacionado con el proceso y con el tipo de riesgo.</t>
        </r>
      </text>
    </comment>
    <comment ref="H12" authorId="0" shapeId="0" xr:uid="{00000000-0006-0000-0100-000028000000}">
      <text>
        <r>
          <rPr>
            <sz val="9"/>
            <color indexed="81"/>
            <rFont val="Tahoma"/>
            <family val="2"/>
          </rPr>
          <t>Se recomienda iniciar la redacción del riesgo con la frase “posibilidad de”, o similares.</t>
        </r>
      </text>
    </comment>
    <comment ref="I12" authorId="0" shapeId="0" xr:uid="{00000000-0006-0000-0100-000029000000}">
      <text>
        <r>
          <rPr>
            <sz val="9"/>
            <color indexed="81"/>
            <rFont val="Tahoma"/>
            <family val="2"/>
          </rPr>
          <t>Las consecuencias que puede ocasionar a la organización la materialización del riesgo.</t>
        </r>
      </text>
    </comment>
    <comment ref="J12" authorId="0" shapeId="0" xr:uid="{00000000-0006-0000-0100-00002A000000}">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00000000-0006-0000-0100-00002B000000}">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00000000-0006-0000-0100-00002C000000}">
      <text>
        <r>
          <rPr>
            <sz val="9"/>
            <color indexed="81"/>
            <rFont val="Tahoma"/>
            <family val="2"/>
          </rPr>
          <t>Seleccione de la lista desplegable el factor de riesgo asociado</t>
        </r>
      </text>
    </comment>
    <comment ref="M12" authorId="0" shapeId="0" xr:uid="{00000000-0006-0000-0100-00002D000000}">
      <text>
        <r>
          <rPr>
            <sz val="9"/>
            <color indexed="81"/>
            <rFont val="Tahoma"/>
            <family val="2"/>
          </rPr>
          <t xml:space="preserve">Seleccione la descripción según el factor de riesgo identificado 
</t>
        </r>
      </text>
    </comment>
    <comment ref="W12" authorId="0" shapeId="0" xr:uid="{00000000-0006-0000-0100-00002E000000}">
      <text>
        <r>
          <rPr>
            <sz val="9"/>
            <color indexed="81"/>
            <rFont val="Tahoma"/>
            <family val="2"/>
          </rPr>
          <t>Relacione el o los responsables de aplicar el control al riesgo identificado en el proceso</t>
        </r>
      </text>
    </comment>
    <comment ref="X12" authorId="0" shapeId="0" xr:uid="{00000000-0006-0000-0100-00002F000000}">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00000000-0006-0000-0100-000030000000}">
      <text>
        <r>
          <rPr>
            <sz val="9"/>
            <color indexed="81"/>
            <rFont val="Tahoma"/>
            <family val="2"/>
          </rPr>
          <t>Corresponde a los detalles que permiten identificar claramente el objeto del control.</t>
        </r>
      </text>
    </comment>
    <comment ref="AC12" authorId="0" shapeId="0" xr:uid="{00000000-0006-0000-0100-000031000000}">
      <text>
        <r>
          <rPr>
            <sz val="9"/>
            <color indexed="81"/>
            <rFont val="Tahoma"/>
            <family val="2"/>
          </rPr>
          <t xml:space="preserve">Seleccione de la lista desplegable </t>
        </r>
      </text>
    </comment>
    <comment ref="AD12" authorId="0" shapeId="0" xr:uid="{00000000-0006-0000-0100-000032000000}">
      <text>
        <r>
          <rPr>
            <sz val="9"/>
            <color indexed="81"/>
            <rFont val="Tahoma"/>
            <family val="2"/>
          </rPr>
          <t>Cálculo Automático</t>
        </r>
      </text>
    </comment>
    <comment ref="AE12" authorId="0" shapeId="0" xr:uid="{00000000-0006-0000-0100-000033000000}">
      <text>
        <r>
          <rPr>
            <sz val="9"/>
            <color indexed="81"/>
            <rFont val="Tahoma"/>
            <family val="2"/>
          </rPr>
          <t xml:space="preserve">Seleccione de la lista desplegable </t>
        </r>
      </text>
    </comment>
    <comment ref="AF12" authorId="0" shapeId="0" xr:uid="{00000000-0006-0000-0100-000034000000}">
      <text>
        <r>
          <rPr>
            <sz val="9"/>
            <color indexed="81"/>
            <rFont val="Tahoma"/>
            <family val="2"/>
          </rPr>
          <t xml:space="preserve">Seleccione de la lista desplegable </t>
        </r>
      </text>
    </comment>
    <comment ref="AG12" authorId="0" shapeId="0" xr:uid="{00000000-0006-0000-0100-0000350000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<sst xmlns="http://schemas.openxmlformats.org/spreadsheetml/2006/main" count="1298" uniqueCount="520">
  <si>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</si>
  <si>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</si>
  <si>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</si>
  <si>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</si>
  <si>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</si>
  <si>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</si>
  <si>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</si>
  <si>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</si>
  <si>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</si>
  <si>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</si>
  <si>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</si>
  <si>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</si>
  <si>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</si>
  <si>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</si>
  <si>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</si>
  <si>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</si>
  <si>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</si>
  <si>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</si>
  <si>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</si>
  <si>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</si>
  <si>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</si>
  <si>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</si>
  <si>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</si>
  <si>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</si>
  <si>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</si>
  <si>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</si>
  <si>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</si>
  <si>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</si>
  <si>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</si>
  <si>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</si>
  <si>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</si>
  <si>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</si>
  <si>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</si>
  <si>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</si>
  <si>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</si>
  <si>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</si>
  <si>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</si>
  <si>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</si>
  <si>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</si>
  <si>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</si>
  <si>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</si>
  <si>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</si>
  <si>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</si>
  <si>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</si>
  <si>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</si>
  <si>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</si>
  <si>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</si>
  <si>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</si>
  <si>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</si>
  <si>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</si>
  <si>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</si>
  <si>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</si>
  <si>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</si>
  <si>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</si>
  <si>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</si>
  <si>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</si>
  <si>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</si>
  <si>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</si>
  <si>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</si>
  <si>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</si>
  <si>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</si>
  <si>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</si>
  <si>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</si>
  <si>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</si>
  <si>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</si>
  <si>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</si>
  <si>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</si>
  <si>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</si>
  <si>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</si>
  <si>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</si>
  <si>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</si>
  <si>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</si>
  <si>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</si>
  <si>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</si>
  <si>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</si>
  <si>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</si>
  <si>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</si>
  <si>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</si>
  <si>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</si>
  <si>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</si>
  <si>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</si>
  <si>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</si>
  <si>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</si>
  <si>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</si>
  <si>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</si>
  <si>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</si>
  <si>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</si>
  <si>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</si>
  <si>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</si>
  <si>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</si>
  <si>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</si>
  <si>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</si>
  <si>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</si>
  <si>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</si>
  <si>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</si>
  <si>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</si>
  <si>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</si>
  <si>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</si>
  <si>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</si>
  <si>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</si>
  <si>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</si>
  <si>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</si>
  <si>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</si>
  <si>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</si>
  <si>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</si>
  <si>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</si>
  <si>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</si>
  <si>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</si>
  <si>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</si>
  <si>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</si>
  <si>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</si>
  <si>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</si>
  <si>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</si>
  <si>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</si>
  <si>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</si>
  <si>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</si>
  <si>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</si>
  <si>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</si>
  <si>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</si>
  <si>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</si>
  <si>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</si>
  <si>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</si>
  <si>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</si>
  <si>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</si>
  <si>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</si>
  <si>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</si>
  <si>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</si>
  <si>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</si>
  <si>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</si>
  <si>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</si>
  <si>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</si>
  <si>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</si>
  <si>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</si>
  <si>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</si>
  <si>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</si>
  <si>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</si>
  <si>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</si>
  <si>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</si>
  <si>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</si>
  <si>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</si>
  <si>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</si>
  <si>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</si>
  <si>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</si>
  <si>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</si>
  <si>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</si>
  <si>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</si>
  <si>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</si>
  <si>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</si>
  <si>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</si>
  <si>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</si>
  <si>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</si>
  <si>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</si>
  <si>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</si>
  <si>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</si>
  <si>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</si>
  <si>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</si>
  <si>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</si>
  <si>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</si>
  <si>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</si>
  <si>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</si>
  <si>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</si>
  <si>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</si>
  <si>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</si>
  <si>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</si>
  <si>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</si>
  <si>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</si>
  <si>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</si>
  <si>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</si>
  <si>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</si>
  <si>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</si>
  <si>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</si>
  <si>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</si>
  <si>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</si>
  <si>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</si>
  <si>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</si>
  <si>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</si>
  <si>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</si>
  <si>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</si>
  <si>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</si>
  <si>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</si>
  <si>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</si>
  <si>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</si>
  <si>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</si>
  <si>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</si>
  <si>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</si>
  <si>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</si>
  <si>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</si>
  <si>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</si>
  <si>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</si>
  <si>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</si>
  <si>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</si>
  <si>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</si>
  <si>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</si>
  <si>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</si>
  <si>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</si>
  <si>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</si>
  <si>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</si>
  <si>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</si>
  <si>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</si>
  <si>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</si>
  <si>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</si>
  <si>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</si>
  <si>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</si>
  <si>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</si>
  <si>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</si>
  <si>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</si>
  <si>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</si>
  <si>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</si>
  <si>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</si>
  <si>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</si>
  <si>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</si>
  <si>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</si>
  <si>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</si>
  <si>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</si>
  <si>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</si>
  <si>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</si>
  <si>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</si>
  <si>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</si>
  <si>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</si>
  <si>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</si>
  <si>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</si>
  <si>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</si>
  <si>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</si>
  <si>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</si>
  <si>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</si>
  <si>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</si>
  <si>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</si>
  <si>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</si>
  <si>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</si>
  <si>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</si>
  <si>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</si>
  <si>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</si>
  <si>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</si>
  <si>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</si>
  <si>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</si>
  <si>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</si>
  <si>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</si>
  <si>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</si>
  <si>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</si>
  <si>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</si>
  <si>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</si>
  <si>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</si>
  <si>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</si>
  <si>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</si>
  <si>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</si>
  <si>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</si>
  <si>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</si>
  <si>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</si>
  <si>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</si>
  <si>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</si>
  <si>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</si>
  <si>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</si>
  <si>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</si>
  <si>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</si>
  <si>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</si>
  <si>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</si>
  <si>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</si>
  <si>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</si>
  <si>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</si>
  <si>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</si>
  <si>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</si>
  <si>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</si>
  <si>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</si>
  <si>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</si>
  <si>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</si>
  <si>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</si>
  <si>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</si>
  <si>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</si>
  <si>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</si>
  <si>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</si>
  <si>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</si>
  <si>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</si>
  <si>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</si>
  <si>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</si>
  <si>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</si>
  <si>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</si>
  <si>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</si>
  <si>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</si>
  <si>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</si>
  <si>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</si>
  <si>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</si>
  <si>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</si>
  <si>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</si>
  <si>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</si>
  <si>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</si>
  <si>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</si>
  <si>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</si>
  <si>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con el fin obtener beneficio propio o para favorecer un tercero</t>
  </si>
  <si>
    <t>Ofrecer a las audiencias una programación de contenidos de calidad que planteen la transformación de la sociedad hacia un modelo participativo e incluyente</t>
  </si>
  <si>
    <t>Para favorecer a un tercero (persona, cliente o entidad)</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</si>
  <si>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</si>
  <si>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</si>
  <si>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</si>
  <si>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Por influencia externa o por presión de un tercero.</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</si>
  <si>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</si>
  <si>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</si>
  <si>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</si>
  <si>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</si>
  <si>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</si>
  <si>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</si>
  <si>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</si>
  <si>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</si>
  <si>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</si>
  <si>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</si>
  <si>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</si>
  <si>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</si>
  <si>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</si>
  <si>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</si>
  <si>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</si>
  <si>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</si>
  <si>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</si>
  <si>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</si>
  <si>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</si>
  <si>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</si>
  <si>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</si>
  <si>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</si>
  <si>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</si>
  <si>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</si>
  <si>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</si>
  <si>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</si>
  <si>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</si>
  <si>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</si>
  <si>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</si>
  <si>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</si>
  <si>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</si>
  <si>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</si>
  <si>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</si>
  <si>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</si>
  <si>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</si>
  <si>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</si>
  <si>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</si>
  <si>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</si>
  <si>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</si>
  <si>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</si>
  <si>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Técnico de Servicios Administrativos  </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</si>
  <si>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</si>
  <si>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</si>
  <si>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</si>
  <si>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</si>
  <si>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</si>
  <si>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</si>
  <si>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</si>
  <si>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</si>
  <si>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</si>
  <si>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</si>
  <si>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</si>
  <si>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</si>
  <si>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</si>
  <si>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</si>
  <si>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</si>
  <si>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</si>
  <si>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</si>
  <si>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</si>
  <si>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</si>
  <si>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</si>
  <si>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 xml:space="preserve">por acción u omisión generada con dolo, presión de superiores o terceros, </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</si>
  <si>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</si>
  <si>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</si>
  <si>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</si>
  <si>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</si>
  <si>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</si>
  <si>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</si>
  <si>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</si>
  <si>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</si>
  <si>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</si>
  <si>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</si>
  <si>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</si>
  <si>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</si>
  <si>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</si>
  <si>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</si>
  <si>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</si>
  <si>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</si>
  <si>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</si>
  <si>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</si>
  <si>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</si>
  <si>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</si>
  <si>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</si>
  <si>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</si>
  <si>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</si>
  <si>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</si>
  <si>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</si>
  <si>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</si>
  <si>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</si>
  <si>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</si>
  <si>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</si>
  <si>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</si>
  <si>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</si>
  <si>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</si>
  <si>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</si>
  <si>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</si>
  <si>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</si>
  <si>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</si>
  <si>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</si>
  <si>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</si>
  <si>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</si>
  <si>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</si>
  <si>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</si>
  <si>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</si>
  <si>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</si>
  <si>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</si>
  <si>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</si>
  <si>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</si>
  <si>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</si>
  <si>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</si>
  <si>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</si>
  <si>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</si>
  <si>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</si>
  <si>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</si>
  <si>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</si>
  <si>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proceso contractual que deba realizarse, incluyendo el acompañamiento durante  la ejecución y liquidación de los contratos.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</si>
  <si>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</si>
  <si>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</si>
  <si>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</si>
  <si>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Fecha inicial:
01/01/2023
Fecha de finalización:
31/12/2023</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</si>
  <si>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</si>
  <si>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</si>
  <si>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</si>
  <si>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</si>
  <si>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</si>
  <si>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ocasionado por debilidades en el control de acceso lógico de las plataformas digitales asignadas al equipo digital, o por falta de claridad sobre los aspectos relacionados con Seguridad de la información, o por capacidad tecnológica insuficiente o por falla o ausencia de copias de respaldo</t>
  </si>
  <si>
    <t>En la etapa inicial del proceso, que corresponde a la planeación del mismo, se elabora un plan de programación acorde con las directrices de la Dirección Operativa y la Gerencia y en coordinación con los equipos de Cultura, Ciudadanía y Educación (CCE),  Proyectos Estratégicos y Ventas y Mercadeo, así como el área de Producción. En la etapa siguiente se realiza el diseño de la parrilla de programación semanal y la continuidad diaria de programación y se realiza el control de calidad de los contenidos para evaluar el cumplimiento de parámetros técnicos y editoriales para su correspondiente emisión.</t>
  </si>
  <si>
    <t>diariamente realizan el seguimiento y registro en el formato "MDCC-FT-013 continuidad diaria de emisión", en cumplimiento de los procedimientos y manuales internos que describen la actividad, con el fin validar que los contenidos puestos en la parrilla den cumplimiento con los lineamientos editoriales de Capital.</t>
  </si>
  <si>
    <t>Profesional especializado grado 3 de programación o la persona designada en caso de vacancia por cualquier motivo
Auxiliar de tráfico
o la persona designada en caso de vacancia por cualquier motivo</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</si>
  <si>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</si>
  <si>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</si>
  <si>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 xml:space="preserve">En caso de que se requiera la restauración de la información se solicitará al proveedor a través de los canales correspondientes, o en caso de incumplimiento  por parte del proveedor se realizarán los trámites jurídicos determinados entre las parte. </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</si>
  <si>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</si>
  <si>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</si>
  <si>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</si>
  <si>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</si>
  <si>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</si>
  <si>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</si>
  <si>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</si>
  <si>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</si>
  <si>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</si>
  <si>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Producción de contenidos autopromos
4. Transmisiones culturales y deportivas</t>
  </si>
  <si>
    <t>El Profesional especializado  grado 3 o grado 2 de Producción y/o Director Operativo y el equipo de contratistas designados a apoyar la etapa precontractual de los proyectos</t>
  </si>
  <si>
    <t>Profesional especializado de grado 3 o grado 2 de producción, según  corresponda y/o Director Operativo, según corresponda o la persona designada en caso de vacancia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</si>
  <si>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</si>
  <si>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</si>
  <si>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Salidas de elementos del almacén debidamente firmadas por los responsables de los bienes de Propiedad, planta y Equipo de Canal Capital</t>
  </si>
  <si>
    <t>Actas de reuniones firmadas por el área de Servicios Administrativos junto con registro fotográfico de la toma física realizada.</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</si>
  <si>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</si>
  <si>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</si>
  <si>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</si>
  <si>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afectación en la prestación de servicios asociados al otorgamiento de permisos de retransmisión de señal (OPA),</t>
  </si>
  <si>
    <t>Fecha inicial:
01/08/2023
Fecha de finalización:
31/07/2024</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</si>
  <si>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</si>
  <si>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</si>
  <si>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</si>
  <si>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</si>
  <si>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</si>
  <si>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Posibilidad de afectación económica</t>
  </si>
  <si>
    <t xml:space="preserve">por la realización de los procesos precontractuales inadecuados con relación a los procesos de selección  de la prestación de servicios y/o adquisición de bienes con los recursos asignados para la producción de contenidos </t>
  </si>
  <si>
    <t>debido a la falta de conocimiento, rigor y/o incumplimiento en la ejecución de los controles definidos por la oficina jurídica, para el elaboración de estudios previos y anexos de la etapa precontractual de los proceso de selección y contratación de proveedores que prestan servicios de administración delegada, servicios logísticos y/o producciones por encargo</t>
  </si>
  <si>
    <t>Fecha inicial:
26/06/2023
Fecha de finalización:
25/06/2024</t>
  </si>
  <si>
    <t xml:space="preserve"> </t>
  </si>
  <si>
    <t>afectación reputacional y/o económicas por el favorecimiento a un oferente en un proceso de contratación por:
1. manipulación de estudios previos, de mercado y anexos técnicos que impidan intencionalmente la participación de mejores oferentes, o
2. adjudicación sin el lleno de requisitos legales de contratación</t>
  </si>
  <si>
    <t>Formulario google de control de asistencia a jornada de transferencia de información o comunicado interno enviado o grabación de la jornada de transferencia de información o capturas de pantalla de la reunión realizada y agendamientos a reunión o similares</t>
  </si>
  <si>
    <t>Fecha inicial:
30/06/2023
Fecha de finalización:
29/06/2024</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</si>
  <si>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</si>
  <si>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</si>
  <si>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</si>
  <si>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</si>
  <si>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</si>
  <si>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</si>
  <si>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</si>
  <si>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Fecha de inicio:
01/07/2023
Fecha de finalización:
30/06/2024</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</si>
  <si>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</si>
  <si>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</si>
  <si>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1. Plan de fomento modificado/1
2. Seguimientos adelantados/11
3. Socialización institucional del estatuto de auditoría/1</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</si>
  <si>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</si>
  <si>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</si>
  <si>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</si>
  <si>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</si>
  <si>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</si>
  <si>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</si>
  <si>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</si>
  <si>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</si>
  <si>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</si>
  <si>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1 El profesional especializado grado 3 de Programación o el auxiliar de Tráfico o el contratista designado para tal final, presentan al director operativo, al menos una vez al mes, las parrillas mensuales y las novedades, para su aprobación validación.
2. El auxiliar de Tráfico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</si>
  <si>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Fecha inicial:
26/06/2023
Fecha de finalización:
31/12/2023</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</si>
  <si>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</si>
  <si>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r>
      <t>D</t>
    </r>
    <r>
      <rPr>
        <sz val="9"/>
        <rFont val="Arial"/>
        <family val="2"/>
      </rPr>
      <t>ebido a la manipulación y/o direccionamiento de aspectos técnicos</t>
    </r>
    <r>
      <rPr>
        <sz val="9"/>
        <color theme="1"/>
        <rFont val="Arial"/>
        <family val="2"/>
      </rPr>
      <t xml:space="preserve"> dentro de la información precontractual</t>
    </r>
    <r>
      <rPr>
        <sz val="9"/>
        <rFont val="Arial"/>
        <family val="2"/>
      </rPr>
      <t xml:space="preserve"> por parte del equipo del área Técnica, para la adquisición de equipos y servicios asociados al proceso.</t>
    </r>
  </si>
  <si>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</si>
  <si>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</si>
  <si>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</si>
  <si>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Fecha inicial:
01/07/2023
Fecha de finalización:
30/06/2024</t>
  </si>
  <si>
    <t>Se adelantaron los ajustes a los riesgos de corrupción de todos los procesos de acuerdo con la revisión semestral contemplada en el Programa de Transparencia y Ética Pública - PTEP (En transición con el Plan Anticorrupción y de Atención al Ciudadano - PAAC) y lo informado por los líderes y responsables de los procesos.</t>
  </si>
  <si>
    <t>Fecha inicial:
01/06/2023
Fecha de finalización:
16/01/2024</t>
  </si>
  <si>
    <t>Corrupción OPA</t>
  </si>
  <si>
    <t xml:space="preserve">1. Plan de Fomento de la Cultura del Autocontrol [Modificado].
2. Seguimientos al Plan de Fomento de la Cultura del Autocontrol. 
3. Listado de asistencia y presentación de socialización institucional del estatuto de auditoría. </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</si>
  <si>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</si>
  <si>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</si>
  <si>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</si>
  <si>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cada vez que se requiera la contratación de proveedores que prestan servicios de administración delegada, servicios logísticos y/o producciones por encargo verifican que la formulación de condiciones técnicas y financieras contenidas en los documentos precontractuales a radicar en el área jurídica, para la adquisición de los bienes o servicios requeridos en el marco de la producción de contenidos audiovisuales, estén en coherencia con los lineamientos institucionales definidos en el Plan Anual de Adquisiciones - PAA y/o AGJC-CN-MN-001 manual de contratación que se encuentre vigente, según corresponda.</t>
  </si>
  <si>
    <t>Soporte de dicha verificación es la firma del estudio previo suministrado al área jurídica para iniciar la etapa contractual, y una vez formalizado la minuta, se evidencia a través de los soportes de la supervisión realizada al servicio o producto contratado por la entidad al proveedor seleccionado.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t>
  </si>
  <si>
    <r>
      <t xml:space="preserve">Cada vez que se identifica la necesidad de producir contenidos o contratar servicios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(servicios de administración delegada, servicios logístico y/o producciones por encargo). Lo anterior con el objetivo de garantizar el cumplimiento del principio de selección objetiva y convalidar los requisitos mínimos definidos por Capital para la contratación de proveedores en el marco del Manual de contratación y procedimientos relacionados que se encuentren vigentes. 
En caso de que el área financiera y/o área técnica y/o área jurídica y/o comité de contratación, según aplique, identifiquen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interventoría que se encuentre vigente.
</t>
    </r>
    <r>
      <rPr>
        <b/>
        <sz val="9"/>
        <rFont val="Arial"/>
        <family val="2"/>
      </rPr>
      <t>Nota:</t>
    </r>
    <r>
      <rPr>
        <sz val="9"/>
        <rFont val="Arial"/>
        <family val="2"/>
      </rPr>
      <t xml:space="preserve"> 
Se realiza una descripción ampliada de los responsables del control, los cuales participaran, según corresponda y de acuerdo con la etapa precontractual:
Profesional especializado grado 3 de producción
Profesional especializado grado 2 de producción
Profesional especializado grado 2 de prensa y comunicaciones
Profesional grado 1 de ventas y mercadeo o quien ella designe
Contratista designado para coordinar las actividades de diseño y monitoreo de modelos de producción
Contratista designado para coordinar las actividades del equipo digital
Contratista designado para coordinar las actividades del equipo ciudadanía, cultura e infancia
Colaboradores de técnica y/o programación, según corresponda y de acuerdo a la pertinencia de la producción
Colaboradores de la subdirección financiera, jurídica y administrativa designados</t>
    </r>
  </si>
  <si>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</si>
  <si>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</si>
  <si>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</si>
  <si>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Nota: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</si>
  <si>
    <t>1. N° de asignaciones o retiros de permisos de acceso realizados en la vigencia al equipo digital
2. N° de solicitudes de soporte tecnológico o de ajustes de contenidos derivado de manipulación, falsificación o alteración, cuando haya lugar a ello.</t>
  </si>
  <si>
    <t>permitiendo direccionar hacia una persona natural o jurídica, grupo y/o firma en particular, la suscripción de un contrato determinado</t>
  </si>
  <si>
    <t>Profesional especializado grado 03 del área jurídica y contratistas que prestan servicios como abogados de primera línea y asesor jurídico de la Entidad y asesora jurídica de la Dirección Operativa</t>
  </si>
  <si>
    <t>cada vez que un área solicitante radica el estudio previo y anexos al área jurídica, adelanta la verificación del cumplimiento de los lineamientos establecidos en el AGJC-CN-MN-001 MANUAL DE CONTRATACIÓN, teniendo en cuenta lo descrito en la sección ETAPAS DEL PROCESO DE CONTRATACIÓN - ETAPA DE PLANEACIÓN - Estudios y documentos previos, lo anterior respecto a la idoneidad y experiencia del oferente, requisitos habilitantes y calificantes, aplicación del régimen contractual y aplicación de la modalidad de selección, de conformidad con la necesidad planteada por la dependencia solicitante de la contratación.
Los soportes de la verificación realizada corresponde a:
1. Los correos electrónicos y agendamiento de reuniones 
2. Trazabilidad en el software de gestión contractual
3. Gestión directa en el drive de gestión contractual (control de cambios)</t>
  </si>
  <si>
    <r>
      <t xml:space="preserve">lo anterior con el fin de verificar la completitud del expediente contractual y verificar que el área solicitante acoja las parámetros establecidos en el manual de contratación para los documentos precontractuales respecto a la modalidad de selección que aplique
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9"/>
        <rFont val="Arial"/>
        <family val="2"/>
      </rPr>
      <t>Nota</t>
    </r>
    <r>
      <rPr>
        <sz val="9"/>
        <rFont val="Arial"/>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</si>
  <si>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</si>
  <si>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</si>
  <si>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</si>
  <si>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Formatos diligenciados / vincuaciones realizadas.</t>
  </si>
  <si>
    <t>Debido a omisiones en la  verificación del cumplimiento del perfil del cargo.</t>
  </si>
  <si>
    <t xml:space="preserve">afectación en la imagen institucional, investigaciones y/o sanciones por parte de los entes de control por vinculación de una persona sin el debido proceso </t>
  </si>
  <si>
    <t>Realizar las verificaciones de cumplimieto de perfil de catod  a travez de los siguientes formatos:
1. Diligenciamiento del formato VERIFICACIÓN DEL CUMPLIMIENTO DE PERFIL DEL CARGO  AGTH-FT-036
2. Diligenciamiento del formato LISTA DE VERIFICACIÓN INTERNA DE DOCUMENTOS PARA LA VINCULACIÓN EN PLANTA AGTH-FT-064</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</si>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</sst>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8"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
      <sz val="9"/>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5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44" fontId="13" fillId="0" borderId="0" applyFont="0" applyFill="0" applyBorder="0" applyAlignment="0" applyProtection="0"/>
  </cellStyleXfs>
  <cellXfs count="307">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4"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38" xfId="0" applyFont="1" applyBorder="1" applyAlignment="1">
      <alignment vertical="center" wrapText="1"/>
    </xf>
    <xf numFmtId="0" fontId="16"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5" fillId="2" borderId="4" xfId="1" applyFont="1" applyFill="1" applyBorder="1" applyAlignment="1">
      <alignment vertical="center" wrapText="1"/>
    </xf>
    <xf numFmtId="0" fontId="23" fillId="4" borderId="25" xfId="0" applyFont="1" applyFill="1" applyBorder="1" applyAlignment="1">
      <alignment horizontal="center" vertical="center" wrapText="1"/>
    </xf>
    <xf numFmtId="0" fontId="10" fillId="0" borderId="41" xfId="0" applyFont="1" applyBorder="1" applyAlignment="1">
      <alignment horizontal="left" vertical="center" wrapText="1" indent="5"/>
    </xf>
    <xf numFmtId="0" fontId="10" fillId="0" borderId="27" xfId="0" applyFont="1" applyBorder="1" applyAlignment="1">
      <alignment horizontal="left" vertical="center" wrapText="1" indent="5"/>
    </xf>
    <xf numFmtId="0" fontId="9" fillId="0" borderId="41" xfId="0" applyFont="1" applyBorder="1" applyAlignment="1">
      <alignment horizontal="left" vertical="center" wrapText="1" indent="5"/>
    </xf>
    <xf numFmtId="0" fontId="9" fillId="0" borderId="27"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9" fontId="10" fillId="0" borderId="12" xfId="4" applyFont="1" applyBorder="1" applyAlignment="1" applyProtection="1">
      <alignment horizontal="center"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45"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9" fontId="10" fillId="0" borderId="12" xfId="4" applyFont="1" applyBorder="1" applyAlignment="1" applyProtection="1">
      <alignment horizontal="center" vertical="center" wrapText="1"/>
      <protection locked="0"/>
    </xf>
    <xf numFmtId="0" fontId="22" fillId="0" borderId="0" xfId="0" applyFont="1" applyAlignment="1">
      <alignment vertical="center"/>
    </xf>
    <xf numFmtId="0" fontId="11" fillId="0" borderId="0" xfId="0" applyFont="1" applyAlignment="1">
      <alignment vertical="center"/>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9" fontId="10" fillId="0" borderId="12" xfId="0" applyNumberFormat="1" applyFont="1" applyBorder="1" applyAlignment="1" applyProtection="1">
      <alignment horizontal="center" vertical="center" wrapText="1"/>
      <protection locked="0"/>
    </xf>
    <xf numFmtId="9" fontId="25" fillId="0" borderId="12" xfId="0" applyNumberFormat="1" applyFont="1" applyBorder="1" applyAlignment="1">
      <alignment horizontal="center" vertical="center" wrapText="1"/>
    </xf>
    <xf numFmtId="0" fontId="10" fillId="0" borderId="22" xfId="0" applyFont="1" applyBorder="1" applyAlignment="1">
      <alignment horizontal="center" vertical="center" wrapText="1"/>
    </xf>
    <xf numFmtId="9" fontId="25" fillId="0" borderId="11" xfId="0" applyNumberFormat="1" applyFont="1" applyBorder="1" applyAlignment="1">
      <alignment horizontal="center" vertical="center" wrapText="1"/>
    </xf>
    <xf numFmtId="0" fontId="20" fillId="0" borderId="48" xfId="0" applyFont="1" applyBorder="1" applyAlignment="1">
      <alignment horizontal="center" vertical="center" wrapText="1"/>
    </xf>
    <xf numFmtId="0" fontId="22" fillId="0" borderId="0" xfId="0" applyFont="1" applyAlignment="1">
      <alignment horizontal="left" vertical="center"/>
    </xf>
    <xf numFmtId="0" fontId="25" fillId="0" borderId="4" xfId="0" applyFont="1" applyBorder="1" applyAlignment="1" applyProtection="1">
      <alignment horizontal="left" vertical="center" wrapText="1"/>
      <protection locked="0"/>
    </xf>
    <xf numFmtId="0" fontId="25" fillId="0" borderId="9"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10" fillId="0" borderId="5" xfId="0" applyFont="1" applyBorder="1" applyAlignment="1">
      <alignment horizontal="center" vertical="center" wrapText="1"/>
    </xf>
    <xf numFmtId="0" fontId="20" fillId="0" borderId="47" xfId="0" applyFont="1" applyBorder="1" applyAlignment="1">
      <alignment horizontal="center" vertical="center" wrapText="1"/>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21" xfId="0" applyFont="1" applyBorder="1" applyAlignment="1" applyProtection="1">
      <alignment horizontal="left" vertical="center" wrapText="1"/>
      <protection locked="0"/>
    </xf>
    <xf numFmtId="0" fontId="10" fillId="0" borderId="20" xfId="0" applyFont="1" applyBorder="1" applyAlignment="1" applyProtection="1">
      <alignment horizontal="center" vertical="center" wrapText="1"/>
      <protection locked="0"/>
    </xf>
    <xf numFmtId="0" fontId="10" fillId="0" borderId="20" xfId="0" applyFont="1" applyBorder="1" applyAlignment="1" applyProtection="1">
      <alignment horizontal="left" vertical="center" wrapText="1"/>
      <protection locked="0"/>
    </xf>
    <xf numFmtId="0" fontId="10" fillId="0" borderId="14" xfId="0" applyFont="1" applyBorder="1" applyAlignment="1" applyProtection="1">
      <alignment horizontal="center" vertical="center" wrapText="1"/>
      <protection locked="0"/>
    </xf>
    <xf numFmtId="9" fontId="10" fillId="0" borderId="14" xfId="0" applyNumberFormat="1" applyFont="1" applyBorder="1" applyAlignment="1" applyProtection="1">
      <alignment horizontal="center" vertical="center" wrapText="1"/>
      <protection locked="0"/>
    </xf>
    <xf numFmtId="0" fontId="25" fillId="0" borderId="14" xfId="0" applyFont="1" applyBorder="1" applyAlignment="1">
      <alignment horizontal="center" vertical="center" wrapText="1"/>
    </xf>
    <xf numFmtId="0" fontId="25" fillId="0" borderId="21" xfId="0" applyFont="1" applyBorder="1" applyAlignment="1">
      <alignment horizontal="center" vertical="center" wrapText="1"/>
    </xf>
    <xf numFmtId="9" fontId="25" fillId="0" borderId="20" xfId="0" applyNumberFormat="1" applyFont="1" applyBorder="1" applyAlignment="1">
      <alignment horizontal="center" vertical="center" wrapText="1"/>
    </xf>
    <xf numFmtId="0" fontId="10" fillId="0" borderId="14" xfId="0" applyFont="1" applyBorder="1" applyAlignment="1">
      <alignment horizontal="center" vertical="center" wrapText="1"/>
    </xf>
    <xf numFmtId="9" fontId="25" fillId="0" borderId="14" xfId="0" applyNumberFormat="1" applyFont="1" applyBorder="1" applyAlignment="1">
      <alignment horizontal="center" vertical="center" wrapText="1"/>
    </xf>
    <xf numFmtId="9" fontId="10" fillId="0" borderId="14" xfId="4" applyFont="1" applyBorder="1" applyAlignment="1" applyProtection="1">
      <alignment horizontal="center" vertical="center" wrapText="1"/>
      <protection locked="0"/>
    </xf>
    <xf numFmtId="0" fontId="25" fillId="0" borderId="10" xfId="0" applyFont="1" applyBorder="1" applyAlignment="1" applyProtection="1">
      <alignment horizontal="left" vertical="center" wrapText="1"/>
      <protection locked="0"/>
    </xf>
    <xf numFmtId="14" fontId="20" fillId="0" borderId="0" xfId="0" applyNumberFormat="1" applyFont="1" applyAlignment="1">
      <alignment horizontal="left" vertical="center"/>
    </xf>
    <xf numFmtId="0" fontId="10" fillId="2" borderId="4"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9" fontId="10" fillId="0" borderId="14" xfId="4" applyFont="1" applyBorder="1" applyAlignment="1" applyProtection="1">
      <alignment horizontal="center" vertical="center" wrapText="1"/>
    </xf>
    <xf numFmtId="0" fontId="25" fillId="0" borderId="21" xfId="0" applyFont="1" applyBorder="1" applyAlignment="1" applyProtection="1">
      <alignment horizontal="left" vertical="center" wrapText="1"/>
      <protection locked="0"/>
    </xf>
    <xf numFmtId="0" fontId="4" fillId="10" borderId="11" xfId="0" applyFont="1" applyFill="1" applyBorder="1" applyAlignment="1" applyProtection="1">
      <alignment horizontal="center" vertical="center"/>
      <protection locked="0"/>
    </xf>
    <xf numFmtId="0" fontId="4" fillId="10" borderId="12" xfId="0" applyFont="1" applyFill="1" applyBorder="1" applyAlignment="1" applyProtection="1">
      <alignment horizontal="center" vertical="center" wrapText="1"/>
      <protection locked="0"/>
    </xf>
    <xf numFmtId="0" fontId="4" fillId="10" borderId="12" xfId="0" applyFont="1" applyFill="1" applyBorder="1" applyAlignment="1" applyProtection="1">
      <alignment horizontal="center" vertical="center"/>
      <protection locked="0"/>
    </xf>
    <xf numFmtId="0" fontId="4" fillId="11" borderId="12" xfId="0" applyFont="1" applyFill="1" applyBorder="1" applyAlignment="1" applyProtection="1">
      <alignment horizontal="center" vertical="center" wrapText="1"/>
      <protection locked="0"/>
    </xf>
    <xf numFmtId="0" fontId="10" fillId="0" borderId="49" xfId="0" applyFont="1" applyBorder="1" applyAlignment="1">
      <alignment horizontal="center" vertical="center" wrapText="1"/>
    </xf>
    <xf numFmtId="0" fontId="4" fillId="11" borderId="11" xfId="0" applyFont="1" applyFill="1" applyBorder="1" applyAlignment="1" applyProtection="1">
      <alignment horizontal="center" vertical="center" wrapText="1"/>
      <protection locked="0"/>
    </xf>
    <xf numFmtId="0" fontId="4" fillId="11" borderId="13" xfId="0" applyFont="1" applyFill="1" applyBorder="1" applyAlignment="1" applyProtection="1">
      <alignment horizontal="center" vertical="center" wrapText="1"/>
      <protection locked="0"/>
    </xf>
    <xf numFmtId="0" fontId="25" fillId="0" borderId="49" xfId="4" applyNumberFormat="1" applyFont="1" applyFill="1" applyBorder="1" applyAlignment="1" applyProtection="1">
      <alignment horizontal="center" vertical="center" wrapText="1"/>
    </xf>
    <xf numFmtId="0" fontId="25" fillId="0" borderId="5" xfId="4" applyNumberFormat="1" applyFont="1" applyFill="1" applyBorder="1" applyAlignment="1" applyProtection="1">
      <alignment horizontal="center" vertical="center" wrapText="1"/>
    </xf>
    <xf numFmtId="0" fontId="25" fillId="0" borderId="22" xfId="4" applyNumberFormat="1" applyFont="1" applyFill="1" applyBorder="1" applyAlignment="1" applyProtection="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6"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22" fillId="0" borderId="0" xfId="0" applyFont="1" applyAlignment="1">
      <alignment horizontal="left" vertical="center"/>
    </xf>
    <xf numFmtId="0" fontId="25" fillId="2" borderId="4" xfId="0"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5" xfId="4" applyNumberFormat="1" applyFont="1" applyFill="1" applyBorder="1" applyAlignment="1" applyProtection="1">
      <alignment horizontal="center" vertical="center" wrapText="1"/>
    </xf>
    <xf numFmtId="0" fontId="20" fillId="0" borderId="47" xfId="0" applyFont="1" applyBorder="1" applyAlignment="1">
      <alignment horizontal="center" vertical="center" wrapText="1"/>
    </xf>
    <xf numFmtId="0" fontId="10" fillId="0" borderId="51" xfId="0" applyFont="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9" fontId="10" fillId="0" borderId="4"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25" fillId="0" borderId="9"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7" fillId="0" borderId="4" xfId="0" applyFont="1" applyBorder="1" applyAlignment="1">
      <alignment horizontal="left" vertical="center" wrapText="1"/>
    </xf>
    <xf numFmtId="9" fontId="10" fillId="0" borderId="4" xfId="4" applyFont="1" applyBorder="1" applyAlignment="1" applyProtection="1">
      <alignment horizontal="center" vertical="center" wrapText="1"/>
      <protection locked="0"/>
    </xf>
    <xf numFmtId="0" fontId="4" fillId="14" borderId="14"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textRotation="90" wrapText="1"/>
      <protection locked="0"/>
    </xf>
    <xf numFmtId="0" fontId="4" fillId="11" borderId="12" xfId="0" applyFont="1" applyFill="1" applyBorder="1" applyAlignment="1" applyProtection="1">
      <alignment horizontal="center" vertical="center" textRotation="90" wrapText="1"/>
      <protection locked="0"/>
    </xf>
    <xf numFmtId="0" fontId="4" fillId="17" borderId="21" xfId="0" applyFont="1" applyFill="1" applyBorder="1" applyAlignment="1" applyProtection="1">
      <alignment horizontal="center" vertical="center" wrapText="1"/>
      <protection locked="0"/>
    </xf>
    <xf numFmtId="0" fontId="4" fillId="17" borderId="13" xfId="0" applyFont="1" applyFill="1" applyBorder="1" applyAlignment="1" applyProtection="1">
      <alignment horizontal="center" vertical="center" wrapText="1"/>
      <protection locked="0"/>
    </xf>
    <xf numFmtId="0" fontId="4" fillId="17" borderId="14" xfId="0" applyFont="1" applyFill="1" applyBorder="1" applyAlignment="1" applyProtection="1">
      <alignment horizontal="center" vertical="center" wrapText="1"/>
      <protection locked="0"/>
    </xf>
    <xf numFmtId="0" fontId="4" fillId="17" borderId="12"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13"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5" xfId="0" applyFont="1" applyFill="1" applyBorder="1" applyAlignment="1" applyProtection="1">
      <alignment horizontal="center" vertical="center"/>
      <protection locked="0"/>
    </xf>
    <xf numFmtId="0" fontId="4" fillId="15" borderId="36" xfId="0" applyFont="1" applyFill="1" applyBorder="1" applyAlignment="1" applyProtection="1">
      <alignment horizontal="center" vertical="center"/>
      <protection locked="0"/>
    </xf>
    <xf numFmtId="0" fontId="4" fillId="15" borderId="37" xfId="0" applyFont="1" applyFill="1" applyBorder="1" applyAlignment="1" applyProtection="1">
      <alignment horizontal="center" vertical="center"/>
      <protection locked="0"/>
    </xf>
    <xf numFmtId="0" fontId="4" fillId="11" borderId="14" xfId="0" applyFont="1" applyFill="1" applyBorder="1" applyAlignment="1" applyProtection="1">
      <alignment horizontal="center" vertical="center" wrapText="1"/>
      <protection locked="0"/>
    </xf>
    <xf numFmtId="0" fontId="4" fillId="11" borderId="12" xfId="0" applyFont="1" applyFill="1" applyBorder="1" applyAlignment="1" applyProtection="1">
      <alignment horizontal="center" vertical="center" wrapText="1"/>
      <protection locked="0"/>
    </xf>
    <xf numFmtId="0" fontId="4" fillId="8" borderId="35" xfId="0" applyFont="1" applyFill="1" applyBorder="1" applyAlignment="1" applyProtection="1">
      <alignment horizontal="center" vertical="center"/>
      <protection locked="0"/>
    </xf>
    <xf numFmtId="0" fontId="4" fillId="8" borderId="36" xfId="0" applyFont="1" applyFill="1" applyBorder="1" applyAlignment="1" applyProtection="1">
      <alignment horizontal="center" vertical="center"/>
      <protection locked="0"/>
    </xf>
    <xf numFmtId="0" fontId="4" fillId="8" borderId="37"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11"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4" xfId="0" applyFont="1" applyBorder="1" applyAlignment="1">
      <alignment horizontal="center" vertical="center"/>
    </xf>
    <xf numFmtId="0" fontId="11" fillId="0" borderId="26" xfId="0" applyFont="1" applyBorder="1" applyAlignment="1">
      <alignment horizontal="center" vertical="center"/>
    </xf>
    <xf numFmtId="0" fontId="11" fillId="0" borderId="31" xfId="0" applyFont="1" applyBorder="1" applyAlignment="1">
      <alignment horizontal="center" vertical="center"/>
    </xf>
    <xf numFmtId="0" fontId="4" fillId="13" borderId="14" xfId="0" applyFont="1" applyFill="1" applyBorder="1" applyAlignment="1" applyProtection="1">
      <alignment horizontal="center" vertical="center" wrapText="1"/>
      <protection locked="0"/>
    </xf>
    <xf numFmtId="0" fontId="4" fillId="13" borderId="12"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wrapText="1"/>
      <protection locked="0"/>
    </xf>
    <xf numFmtId="0" fontId="4" fillId="9" borderId="35" xfId="0" applyFont="1" applyFill="1" applyBorder="1" applyAlignment="1" applyProtection="1">
      <alignment horizontal="center" vertical="center"/>
      <protection locked="0"/>
    </xf>
    <xf numFmtId="0" fontId="4" fillId="9" borderId="36" xfId="0" applyFont="1" applyFill="1" applyBorder="1" applyAlignment="1" applyProtection="1">
      <alignment horizontal="center" vertical="center"/>
      <protection locked="0"/>
    </xf>
    <xf numFmtId="0" fontId="4" fillId="9" borderId="37" xfId="0" applyFont="1" applyFill="1" applyBorder="1" applyAlignment="1" applyProtection="1">
      <alignment horizontal="center" vertical="center"/>
      <protection locked="0"/>
    </xf>
    <xf numFmtId="0" fontId="4" fillId="10" borderId="12" xfId="0" applyFont="1" applyFill="1" applyBorder="1" applyAlignment="1" applyProtection="1">
      <alignment horizontal="center" vertical="center" wrapText="1"/>
      <protection locked="0"/>
    </xf>
    <xf numFmtId="0" fontId="4" fillId="16" borderId="35" xfId="0" applyFont="1" applyFill="1" applyBorder="1" applyAlignment="1" applyProtection="1">
      <alignment horizontal="center" vertical="center"/>
      <protection locked="0"/>
    </xf>
    <xf numFmtId="0" fontId="4" fillId="16" borderId="36" xfId="0" applyFont="1" applyFill="1" applyBorder="1" applyAlignment="1" applyProtection="1">
      <alignment horizontal="center" vertical="center"/>
      <protection locked="0"/>
    </xf>
    <xf numFmtId="0" fontId="4" fillId="16" borderId="37" xfId="0" applyFont="1" applyFill="1" applyBorder="1" applyAlignment="1" applyProtection="1">
      <alignment horizontal="center" vertical="center"/>
      <protection locked="0"/>
    </xf>
    <xf numFmtId="0" fontId="4" fillId="17" borderId="20" xfId="0" applyFont="1" applyFill="1" applyBorder="1" applyAlignment="1" applyProtection="1">
      <alignment horizontal="center" vertical="center" wrapText="1"/>
      <protection locked="0"/>
    </xf>
    <xf numFmtId="0" fontId="4" fillId="17" borderId="11" xfId="0" applyFont="1" applyFill="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21" xfId="0" applyFont="1" applyFill="1" applyBorder="1" applyAlignment="1" applyProtection="1">
      <alignment horizontal="center" vertical="center"/>
      <protection locked="0"/>
    </xf>
    <xf numFmtId="0" fontId="4" fillId="10" borderId="13" xfId="0" applyFont="1" applyFill="1" applyBorder="1" applyAlignment="1" applyProtection="1">
      <alignment horizontal="center" vertical="center"/>
      <protection locked="0"/>
    </xf>
    <xf numFmtId="0" fontId="4" fillId="12" borderId="35"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7" xfId="0" applyFont="1" applyFill="1" applyBorder="1" applyAlignment="1" applyProtection="1">
      <alignment horizontal="center" vertical="center"/>
      <protection locked="0"/>
    </xf>
    <xf numFmtId="0" fontId="4" fillId="13" borderId="21"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4" fillId="13" borderId="20" xfId="0" applyFont="1" applyFill="1" applyBorder="1" applyAlignment="1" applyProtection="1">
      <alignment horizontal="center" vertical="center" wrapText="1"/>
      <protection locked="0"/>
    </xf>
    <xf numFmtId="0" fontId="4" fillId="13" borderId="11"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0" xfId="0" applyFont="1" applyFill="1" applyBorder="1" applyAlignment="1" applyProtection="1">
      <alignment horizontal="center" vertical="center" wrapText="1"/>
      <protection locked="0"/>
    </xf>
    <xf numFmtId="9" fontId="10" fillId="0" borderId="4" xfId="4" applyFont="1" applyBorder="1" applyAlignment="1" applyProtection="1">
      <alignment horizontal="center" vertical="center" wrapText="1"/>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0" borderId="26" xfId="0" applyFont="1" applyBorder="1" applyAlignment="1">
      <alignment horizontal="center" vertical="center"/>
    </xf>
    <xf numFmtId="0" fontId="14" fillId="0" borderId="31" xfId="0" applyFont="1" applyBorder="1" applyAlignment="1">
      <alignment horizontal="center" vertical="center"/>
    </xf>
    <xf numFmtId="0" fontId="10" fillId="0" borderId="44" xfId="0" applyFont="1" applyBorder="1" applyAlignment="1">
      <alignment horizontal="justify" vertical="center" wrapText="1"/>
    </xf>
    <xf numFmtId="0" fontId="24" fillId="0" borderId="43" xfId="0" applyFont="1" applyBorder="1" applyAlignment="1">
      <alignment horizontal="justify" vertical="center" wrapText="1"/>
    </xf>
    <xf numFmtId="0" fontId="24" fillId="0" borderId="42" xfId="0" applyFont="1" applyBorder="1" applyAlignment="1">
      <alignment horizontal="justify" vertical="center" wrapText="1"/>
    </xf>
    <xf numFmtId="0" fontId="1" fillId="0" borderId="24" xfId="0"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10" fillId="0" borderId="9" xfId="0" applyFont="1" applyFill="1" applyBorder="1" applyAlignment="1" applyProtection="1">
      <alignment horizontal="left" vertical="center" wrapText="1"/>
      <protection locked="0"/>
    </xf>
    <xf numFmtId="0" fontId="2" fillId="0" borderId="9"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36">
    <dxf>
      <fill>
        <patternFill>
          <bgColor rgb="FFFF0000"/>
        </patternFill>
      </fill>
    </dxf>
    <dxf>
      <fill>
        <patternFill>
          <fgColor rgb="FFFFC000"/>
        </patternFill>
      </fill>
    </dxf>
    <dxf>
      <fill>
        <patternFill>
          <bgColor rgb="FFFF0000"/>
        </patternFill>
      </fill>
    </dxf>
    <dxf>
      <font>
        <color theme="1"/>
      </font>
      <fill>
        <patternFill>
          <bgColor rgb="FFFF6600"/>
        </patternFill>
      </fill>
    </dxf>
    <dxf>
      <fill>
        <patternFill>
          <bgColor rgb="FFFFFF00"/>
        </patternFill>
      </fill>
    </dxf>
    <dxf>
      <font>
        <color auto="1"/>
      </font>
      <fill>
        <patternFill>
          <bgColor rgb="FF00B05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
      <fill>
        <patternFill>
          <bgColor rgb="FFFF0000"/>
        </patternFill>
      </fill>
    </dxf>
    <dxf>
      <fill>
        <patternFill>
          <fgColor rgb="FFFFC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fgColor rgb="FFFFC000"/>
        </patternFill>
      </fill>
    </dxf>
    <dxf>
      <fill>
        <patternFill>
          <bgColor rgb="FFFF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ill>
        <patternFill>
          <bgColor rgb="FFFF0000"/>
        </patternFill>
      </fill>
    </dxf>
    <dxf>
      <font>
        <color theme="1"/>
      </font>
      <fill>
        <patternFill>
          <bgColor rgb="FFFF6600"/>
        </patternFill>
      </fill>
    </dxf>
    <dxf>
      <fill>
        <patternFill>
          <bgColor rgb="FFFFFF00"/>
        </patternFill>
      </fill>
    </dxf>
    <dxf>
      <font>
        <color auto="1"/>
      </font>
      <fill>
        <patternFill>
          <bgColor rgb="FF00B050"/>
        </patternFill>
      </fill>
    </dxf>
    <dxf>
      <fill>
        <patternFill>
          <bgColor rgb="FFFF000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470203</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170" t="s">
        <v>120</v>
      </c>
      <c r="B2" s="170"/>
      <c r="C2" s="170"/>
      <c r="D2" s="170"/>
      <c r="E2" s="170"/>
      <c r="F2" s="170"/>
      <c r="G2" s="170"/>
    </row>
    <row r="3" spans="1:8" ht="8.25" customHeight="1" x14ac:dyDescent="0.2"/>
    <row r="4" spans="1:8" ht="13.5" customHeight="1" x14ac:dyDescent="0.2">
      <c r="E4" s="178" t="s">
        <v>46</v>
      </c>
      <c r="F4" s="178"/>
      <c r="G4" s="178"/>
    </row>
    <row r="5" spans="1:8" ht="6" customHeight="1" x14ac:dyDescent="0.2">
      <c r="D5" s="2"/>
      <c r="H5" s="3"/>
    </row>
    <row r="6" spans="1:8" ht="6" customHeight="1" thickBot="1" x14ac:dyDescent="0.25"/>
    <row r="7" spans="1:8" ht="20.25" customHeight="1" x14ac:dyDescent="0.2">
      <c r="A7" s="179" t="s">
        <v>3</v>
      </c>
      <c r="B7" s="4" t="s">
        <v>248</v>
      </c>
      <c r="C7" s="5">
        <v>5</v>
      </c>
      <c r="D7" s="6">
        <v>10</v>
      </c>
      <c r="E7" s="7">
        <v>15</v>
      </c>
      <c r="F7" s="8">
        <v>20</v>
      </c>
      <c r="G7" s="9">
        <v>25</v>
      </c>
    </row>
    <row r="8" spans="1:8" ht="20.25" customHeight="1" x14ac:dyDescent="0.2">
      <c r="A8" s="179"/>
      <c r="B8" s="4" t="s">
        <v>247</v>
      </c>
      <c r="C8" s="5">
        <v>4</v>
      </c>
      <c r="D8" s="6">
        <v>8</v>
      </c>
      <c r="E8" s="10">
        <v>12</v>
      </c>
      <c r="F8" s="11">
        <v>16</v>
      </c>
      <c r="G8" s="12">
        <v>20</v>
      </c>
    </row>
    <row r="9" spans="1:8" ht="20.25" customHeight="1" x14ac:dyDescent="0.2">
      <c r="A9" s="179"/>
      <c r="B9" s="4" t="s">
        <v>246</v>
      </c>
      <c r="C9" s="5">
        <v>3</v>
      </c>
      <c r="D9" s="13">
        <v>6</v>
      </c>
      <c r="E9" s="10">
        <v>9</v>
      </c>
      <c r="F9" s="14">
        <v>12</v>
      </c>
      <c r="G9" s="12">
        <v>15</v>
      </c>
    </row>
    <row r="10" spans="1:8" ht="20.25" customHeight="1" x14ac:dyDescent="0.2">
      <c r="A10" s="179"/>
      <c r="B10" s="4" t="s">
        <v>245</v>
      </c>
      <c r="C10" s="15">
        <v>2</v>
      </c>
      <c r="D10" s="13">
        <v>4</v>
      </c>
      <c r="E10" s="16">
        <v>6</v>
      </c>
      <c r="F10" s="14">
        <v>8</v>
      </c>
      <c r="G10" s="17">
        <v>10</v>
      </c>
    </row>
    <row r="11" spans="1:8" ht="20.25" customHeight="1" thickBot="1" x14ac:dyDescent="0.25">
      <c r="A11" s="179"/>
      <c r="B11" s="4" t="s">
        <v>244</v>
      </c>
      <c r="C11" s="15">
        <v>1</v>
      </c>
      <c r="D11" s="18">
        <v>2</v>
      </c>
      <c r="E11" s="19">
        <v>3</v>
      </c>
      <c r="F11" s="20">
        <v>4</v>
      </c>
      <c r="G11" s="21">
        <v>5</v>
      </c>
    </row>
    <row r="12" spans="1:8" ht="18" customHeight="1" x14ac:dyDescent="0.2">
      <c r="B12" s="180"/>
      <c r="C12" s="4" t="s">
        <v>249</v>
      </c>
      <c r="D12" s="4" t="s">
        <v>4</v>
      </c>
      <c r="E12" s="22" t="s">
        <v>5</v>
      </c>
      <c r="F12" s="22" t="s">
        <v>6</v>
      </c>
      <c r="G12" s="22" t="s">
        <v>7</v>
      </c>
    </row>
    <row r="13" spans="1:8" ht="22.5" customHeight="1" x14ac:dyDescent="0.2">
      <c r="B13" s="180"/>
      <c r="C13" s="181" t="s">
        <v>8</v>
      </c>
      <c r="D13" s="182"/>
      <c r="E13" s="182"/>
      <c r="F13" s="182"/>
      <c r="G13" s="183"/>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175" t="s">
        <v>41</v>
      </c>
      <c r="C16" s="176"/>
      <c r="D16" s="176"/>
      <c r="E16" s="176"/>
      <c r="F16" s="176"/>
      <c r="G16" s="177"/>
    </row>
    <row r="17" spans="2:7" ht="13.5" customHeight="1" x14ac:dyDescent="0.2">
      <c r="B17" s="29" t="s">
        <v>37</v>
      </c>
      <c r="C17" s="30" t="s">
        <v>17</v>
      </c>
      <c r="D17" s="184" t="s">
        <v>42</v>
      </c>
      <c r="E17" s="184"/>
      <c r="F17" s="184"/>
      <c r="G17" s="185"/>
    </row>
    <row r="18" spans="2:7" ht="13.5" customHeight="1" x14ac:dyDescent="0.2">
      <c r="B18" s="31" t="s">
        <v>38</v>
      </c>
      <c r="C18" s="27" t="s">
        <v>22</v>
      </c>
      <c r="D18" s="171" t="s">
        <v>43</v>
      </c>
      <c r="E18" s="171"/>
      <c r="F18" s="171"/>
      <c r="G18" s="172"/>
    </row>
    <row r="19" spans="2:7" ht="13.5" customHeight="1" x14ac:dyDescent="0.2">
      <c r="B19" s="32" t="s">
        <v>39</v>
      </c>
      <c r="C19" s="27" t="s">
        <v>25</v>
      </c>
      <c r="D19" s="171" t="s">
        <v>44</v>
      </c>
      <c r="E19" s="171"/>
      <c r="F19" s="171"/>
      <c r="G19" s="172"/>
    </row>
    <row r="20" spans="2:7" ht="13.5" customHeight="1" thickBot="1" x14ac:dyDescent="0.25">
      <c r="B20" s="33" t="s">
        <v>40</v>
      </c>
      <c r="C20" s="28" t="s">
        <v>28</v>
      </c>
      <c r="D20" s="173" t="s">
        <v>45</v>
      </c>
      <c r="E20" s="173"/>
      <c r="F20" s="173"/>
      <c r="G20" s="174"/>
    </row>
    <row r="21" spans="2:7" ht="13.5" customHeight="1" x14ac:dyDescent="0.2">
      <c r="B21" s="25"/>
      <c r="C21" s="26"/>
      <c r="D21" s="26"/>
      <c r="E21" s="24"/>
    </row>
    <row r="22" spans="2:7" ht="75.75" customHeight="1" x14ac:dyDescent="0.2">
      <c r="B22" s="188" t="s">
        <v>142</v>
      </c>
      <c r="C22" s="76" t="s">
        <v>145</v>
      </c>
      <c r="D22" s="89">
        <v>25</v>
      </c>
      <c r="E22" s="187" t="s">
        <v>250</v>
      </c>
      <c r="F22" s="187"/>
      <c r="G22" s="187"/>
    </row>
    <row r="23" spans="2:7" ht="75.75" customHeight="1" x14ac:dyDescent="0.2">
      <c r="B23" s="189"/>
      <c r="C23" s="76" t="s">
        <v>146</v>
      </c>
      <c r="D23" s="84">
        <v>15</v>
      </c>
      <c r="E23" s="187" t="s">
        <v>251</v>
      </c>
      <c r="F23" s="187"/>
      <c r="G23" s="187"/>
    </row>
    <row r="24" spans="2:7" ht="75.75" customHeight="1" x14ac:dyDescent="0.2">
      <c r="B24" s="76" t="s">
        <v>143</v>
      </c>
      <c r="C24" s="186">
        <v>2</v>
      </c>
      <c r="D24" s="186"/>
      <c r="E24" s="187" t="s">
        <v>252</v>
      </c>
      <c r="F24" s="187"/>
      <c r="G24" s="187"/>
    </row>
    <row r="25" spans="2:7" ht="75.75" customHeight="1" x14ac:dyDescent="0.2">
      <c r="B25" s="76" t="s">
        <v>144</v>
      </c>
      <c r="C25" s="186">
        <v>6</v>
      </c>
      <c r="D25" s="186"/>
      <c r="E25" s="187" t="s">
        <v>253</v>
      </c>
      <c r="F25" s="187"/>
      <c r="G25" s="187"/>
    </row>
    <row r="26" spans="2:7" ht="13.5" customHeight="1" x14ac:dyDescent="0.2"/>
    <row r="27" spans="2:7" ht="13.5" customHeight="1" x14ac:dyDescent="0.2"/>
    <row r="28" spans="2:7" ht="13.5" customHeight="1" x14ac:dyDescent="0.2"/>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2"/>
  <sheetViews>
    <sheetView tabSelected="1" zoomScale="80" zoomScaleNormal="80" zoomScaleSheetLayoutView="85" workbookViewId="0">
      <selection sqref="A1:B4"/>
    </sheetView>
  </sheetViews>
  <sheetFormatPr baseColWidth="10" defaultColWidth="11.42578125" defaultRowHeight="14.25" zeroHeight="1" x14ac:dyDescent="0.2"/>
  <cols>
    <col min="1" max="1" width="16.28515625" style="38" customWidth="1"/>
    <col min="2" max="2" width="15.7109375" style="38" customWidth="1"/>
    <col min="3" max="3" width="31.42578125" style="38" customWidth="1"/>
    <col min="4" max="4" width="45.140625" style="38" customWidth="1"/>
    <col min="5" max="5" width="11.28515625" style="38" customWidth="1"/>
    <col min="6" max="6" width="13.140625" style="38" customWidth="1"/>
    <col min="7" max="7" width="14.42578125" style="38" customWidth="1"/>
    <col min="8" max="8" width="11.7109375" style="38" customWidth="1"/>
    <col min="9" max="10" width="20.5703125" style="38" customWidth="1"/>
    <col min="11" max="11" width="25" style="38" customWidth="1"/>
    <col min="12" max="12" width="14.28515625" style="38" customWidth="1"/>
    <col min="13" max="13" width="15.140625" style="38" customWidth="1"/>
    <col min="14" max="14" width="14.28515625" style="38" customWidth="1"/>
    <col min="15" max="15" width="13.855468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1" width="12.7109375" style="38" customWidth="1"/>
    <col min="22" max="22" width="14.140625" style="38" customWidth="1"/>
    <col min="23" max="23" width="21.5703125" style="38" customWidth="1"/>
    <col min="24" max="24" width="66.140625" style="38" customWidth="1"/>
    <col min="25" max="25" width="63.85546875" style="38" customWidth="1"/>
    <col min="26" max="26" width="7.5703125" style="38" customWidth="1"/>
    <col min="27" max="27" width="10.710937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customWidth="1"/>
    <col min="37" max="37" width="12.42578125" style="38" customWidth="1"/>
    <col min="38" max="39" width="5.42578125" style="38" customWidth="1"/>
    <col min="40" max="40" width="12.85546875" style="38" customWidth="1"/>
    <col min="41" max="41" width="13.140625" style="38" customWidth="1"/>
    <col min="42" max="42" width="14" style="38" customWidth="1"/>
    <col min="43" max="43" width="84.140625" style="38" customWidth="1"/>
    <col min="44" max="44" width="35.42578125" style="38" customWidth="1"/>
    <col min="45" max="45" width="17.7109375" style="38" customWidth="1"/>
    <col min="46" max="46" width="16.5703125" style="38" customWidth="1"/>
    <col min="47" max="47" width="22.42578125" style="38" customWidth="1"/>
    <col min="48" max="16384" width="11.42578125" style="38"/>
  </cols>
  <sheetData>
    <row r="1" spans="1:52" ht="18" customHeight="1" x14ac:dyDescent="0.2">
      <c r="A1" s="263"/>
      <c r="B1" s="264"/>
      <c r="C1" s="289" t="s">
        <v>118</v>
      </c>
      <c r="D1" s="290"/>
      <c r="E1" s="290"/>
      <c r="F1" s="290"/>
      <c r="G1" s="290"/>
      <c r="H1" s="290"/>
      <c r="I1" s="290"/>
      <c r="J1" s="290"/>
      <c r="K1" s="290"/>
      <c r="L1" s="290"/>
      <c r="M1" s="291"/>
      <c r="N1" s="239" t="s">
        <v>116</v>
      </c>
      <c r="O1" s="239"/>
      <c r="P1" s="239"/>
      <c r="Q1" s="239"/>
      <c r="R1" s="239"/>
      <c r="S1" s="239"/>
      <c r="T1" s="239"/>
      <c r="U1" s="269"/>
      <c r="V1" s="270"/>
      <c r="W1" s="236"/>
      <c r="X1" s="242" t="s">
        <v>118</v>
      </c>
      <c r="Y1" s="243"/>
      <c r="Z1" s="243"/>
      <c r="AA1" s="243"/>
      <c r="AB1" s="243"/>
      <c r="AC1" s="243"/>
      <c r="AD1" s="243"/>
      <c r="AE1" s="243"/>
      <c r="AF1" s="243"/>
      <c r="AG1" s="243"/>
      <c r="AH1" s="243"/>
      <c r="AI1" s="243"/>
      <c r="AJ1" s="243"/>
      <c r="AK1" s="243"/>
      <c r="AL1" s="243"/>
      <c r="AM1" s="243"/>
      <c r="AN1" s="243"/>
      <c r="AO1" s="243"/>
      <c r="AP1" s="243"/>
      <c r="AQ1" s="244"/>
      <c r="AR1" s="239" t="s">
        <v>116</v>
      </c>
      <c r="AS1" s="239"/>
      <c r="AT1" s="239"/>
      <c r="AU1" s="223"/>
      <c r="AZ1" s="110"/>
    </row>
    <row r="2" spans="1:52" ht="18" customHeight="1" x14ac:dyDescent="0.2">
      <c r="A2" s="265"/>
      <c r="B2" s="266"/>
      <c r="C2" s="292"/>
      <c r="D2" s="293"/>
      <c r="E2" s="293"/>
      <c r="F2" s="293"/>
      <c r="G2" s="293"/>
      <c r="H2" s="293"/>
      <c r="I2" s="293"/>
      <c r="J2" s="293"/>
      <c r="K2" s="293"/>
      <c r="L2" s="293"/>
      <c r="M2" s="294"/>
      <c r="N2" s="240" t="s">
        <v>271</v>
      </c>
      <c r="O2" s="240"/>
      <c r="P2" s="240"/>
      <c r="Q2" s="240"/>
      <c r="R2" s="240"/>
      <c r="S2" s="240"/>
      <c r="T2" s="240"/>
      <c r="U2" s="271"/>
      <c r="V2" s="272"/>
      <c r="W2" s="237"/>
      <c r="X2" s="245"/>
      <c r="Y2" s="246"/>
      <c r="Z2" s="246"/>
      <c r="AA2" s="246"/>
      <c r="AB2" s="246"/>
      <c r="AC2" s="246"/>
      <c r="AD2" s="246"/>
      <c r="AE2" s="246"/>
      <c r="AF2" s="246"/>
      <c r="AG2" s="246"/>
      <c r="AH2" s="246"/>
      <c r="AI2" s="246"/>
      <c r="AJ2" s="246"/>
      <c r="AK2" s="246"/>
      <c r="AL2" s="246"/>
      <c r="AM2" s="246"/>
      <c r="AN2" s="246"/>
      <c r="AO2" s="246"/>
      <c r="AP2" s="246"/>
      <c r="AQ2" s="247"/>
      <c r="AR2" s="240" t="s">
        <v>271</v>
      </c>
      <c r="AS2" s="240"/>
      <c r="AT2" s="240"/>
      <c r="AU2" s="224"/>
      <c r="AZ2" s="110"/>
    </row>
    <row r="3" spans="1:52" ht="18" customHeight="1" x14ac:dyDescent="0.2">
      <c r="A3" s="265"/>
      <c r="B3" s="266"/>
      <c r="C3" s="292"/>
      <c r="D3" s="293"/>
      <c r="E3" s="293"/>
      <c r="F3" s="293"/>
      <c r="G3" s="293"/>
      <c r="H3" s="293"/>
      <c r="I3" s="293"/>
      <c r="J3" s="293"/>
      <c r="K3" s="293"/>
      <c r="L3" s="293"/>
      <c r="M3" s="294"/>
      <c r="N3" s="240" t="s">
        <v>272</v>
      </c>
      <c r="O3" s="240"/>
      <c r="P3" s="240"/>
      <c r="Q3" s="240"/>
      <c r="R3" s="240"/>
      <c r="S3" s="240"/>
      <c r="T3" s="240"/>
      <c r="U3" s="271"/>
      <c r="V3" s="272"/>
      <c r="W3" s="237"/>
      <c r="X3" s="245"/>
      <c r="Y3" s="246"/>
      <c r="Z3" s="246"/>
      <c r="AA3" s="246"/>
      <c r="AB3" s="246"/>
      <c r="AC3" s="246"/>
      <c r="AD3" s="246"/>
      <c r="AE3" s="246"/>
      <c r="AF3" s="246"/>
      <c r="AG3" s="246"/>
      <c r="AH3" s="246"/>
      <c r="AI3" s="246"/>
      <c r="AJ3" s="246"/>
      <c r="AK3" s="246"/>
      <c r="AL3" s="246"/>
      <c r="AM3" s="246"/>
      <c r="AN3" s="246"/>
      <c r="AO3" s="246"/>
      <c r="AP3" s="246"/>
      <c r="AQ3" s="247"/>
      <c r="AR3" s="240" t="s">
        <v>272</v>
      </c>
      <c r="AS3" s="240"/>
      <c r="AT3" s="240"/>
      <c r="AU3" s="224"/>
      <c r="AZ3" s="110"/>
    </row>
    <row r="4" spans="1:52" ht="18" customHeight="1" thickBot="1" x14ac:dyDescent="0.25">
      <c r="A4" s="267"/>
      <c r="B4" s="268"/>
      <c r="C4" s="295"/>
      <c r="D4" s="296"/>
      <c r="E4" s="296"/>
      <c r="F4" s="296"/>
      <c r="G4" s="296"/>
      <c r="H4" s="296"/>
      <c r="I4" s="296"/>
      <c r="J4" s="296"/>
      <c r="K4" s="296"/>
      <c r="L4" s="296"/>
      <c r="M4" s="297"/>
      <c r="N4" s="241" t="s">
        <v>117</v>
      </c>
      <c r="O4" s="241"/>
      <c r="P4" s="241"/>
      <c r="Q4" s="241"/>
      <c r="R4" s="241"/>
      <c r="S4" s="241"/>
      <c r="T4" s="241"/>
      <c r="U4" s="273"/>
      <c r="V4" s="274"/>
      <c r="W4" s="238"/>
      <c r="X4" s="248"/>
      <c r="Y4" s="249"/>
      <c r="Z4" s="249"/>
      <c r="AA4" s="249"/>
      <c r="AB4" s="249"/>
      <c r="AC4" s="249"/>
      <c r="AD4" s="249"/>
      <c r="AE4" s="249"/>
      <c r="AF4" s="249"/>
      <c r="AG4" s="249"/>
      <c r="AH4" s="249"/>
      <c r="AI4" s="249"/>
      <c r="AJ4" s="249"/>
      <c r="AK4" s="249"/>
      <c r="AL4" s="249"/>
      <c r="AM4" s="249"/>
      <c r="AN4" s="249"/>
      <c r="AO4" s="249"/>
      <c r="AP4" s="249"/>
      <c r="AQ4" s="250"/>
      <c r="AR4" s="241" t="s">
        <v>117</v>
      </c>
      <c r="AS4" s="241"/>
      <c r="AT4" s="241"/>
      <c r="AU4" s="225"/>
      <c r="AZ4" s="110"/>
    </row>
    <row r="5" spans="1:52" ht="6.75" customHeight="1" x14ac:dyDescent="0.2"/>
    <row r="6" spans="1:52" s="109" customFormat="1" ht="15.75" customHeight="1" x14ac:dyDescent="0.25">
      <c r="A6" s="190" t="s">
        <v>412</v>
      </c>
      <c r="B6" s="190"/>
      <c r="C6" s="124">
        <v>3</v>
      </c>
    </row>
    <row r="7" spans="1:52" s="109" customFormat="1" ht="15.75" customHeight="1" x14ac:dyDescent="0.25">
      <c r="A7" s="190" t="s">
        <v>137</v>
      </c>
      <c r="B7" s="190"/>
      <c r="C7" s="150">
        <v>45138</v>
      </c>
    </row>
    <row r="8" spans="1:52" s="109" customFormat="1" ht="15.6" customHeight="1" x14ac:dyDescent="0.25">
      <c r="A8" s="190" t="s">
        <v>385</v>
      </c>
      <c r="B8" s="190"/>
      <c r="C8" s="190" t="s">
        <v>488</v>
      </c>
      <c r="D8" s="190"/>
      <c r="E8" s="190"/>
      <c r="F8" s="190"/>
      <c r="G8" s="190"/>
      <c r="H8" s="190"/>
      <c r="I8" s="190"/>
      <c r="J8" s="190"/>
      <c r="K8" s="190"/>
      <c r="L8" s="190"/>
      <c r="M8" s="190"/>
      <c r="N8" s="190"/>
      <c r="O8" s="190"/>
      <c r="P8" s="190"/>
      <c r="Q8" s="190"/>
      <c r="R8" s="190"/>
      <c r="S8" s="190"/>
      <c r="T8" s="190"/>
      <c r="U8" s="190"/>
      <c r="V8" s="190"/>
      <c r="W8" s="190"/>
      <c r="X8" s="190"/>
    </row>
    <row r="9" spans="1:52" s="39" customFormat="1" ht="6.6" customHeight="1" thickBot="1" x14ac:dyDescent="0.3"/>
    <row r="10" spans="1:52" s="39" customFormat="1" ht="20.100000000000001" customHeight="1" thickBot="1" x14ac:dyDescent="0.3">
      <c r="A10" s="254" t="s">
        <v>0</v>
      </c>
      <c r="B10" s="255"/>
      <c r="C10" s="255"/>
      <c r="D10" s="255"/>
      <c r="E10" s="255"/>
      <c r="F10" s="255"/>
      <c r="G10" s="255"/>
      <c r="H10" s="255"/>
      <c r="I10" s="255"/>
      <c r="J10" s="255"/>
      <c r="K10" s="255"/>
      <c r="L10" s="255"/>
      <c r="M10" s="255"/>
      <c r="N10" s="256"/>
      <c r="O10" s="279" t="s">
        <v>48</v>
      </c>
      <c r="P10" s="280"/>
      <c r="Q10" s="280"/>
      <c r="R10" s="280"/>
      <c r="S10" s="280"/>
      <c r="T10" s="280"/>
      <c r="U10" s="280"/>
      <c r="V10" s="281"/>
      <c r="W10" s="231" t="s">
        <v>105</v>
      </c>
      <c r="X10" s="232"/>
      <c r="Y10" s="232"/>
      <c r="Z10" s="232"/>
      <c r="AA10" s="232"/>
      <c r="AB10" s="232"/>
      <c r="AC10" s="232"/>
      <c r="AD10" s="232"/>
      <c r="AE10" s="232"/>
      <c r="AF10" s="232"/>
      <c r="AG10" s="233"/>
      <c r="AH10" s="226" t="s">
        <v>229</v>
      </c>
      <c r="AI10" s="227"/>
      <c r="AJ10" s="227"/>
      <c r="AK10" s="227"/>
      <c r="AL10" s="227"/>
      <c r="AM10" s="227"/>
      <c r="AN10" s="227"/>
      <c r="AO10" s="227"/>
      <c r="AP10" s="228"/>
      <c r="AQ10" s="258" t="s">
        <v>111</v>
      </c>
      <c r="AR10" s="259"/>
      <c r="AS10" s="259"/>
      <c r="AT10" s="259"/>
      <c r="AU10" s="260"/>
    </row>
    <row r="11" spans="1:52" s="39" customFormat="1" ht="26.1" customHeight="1" x14ac:dyDescent="0.25">
      <c r="A11" s="275" t="s">
        <v>160</v>
      </c>
      <c r="B11" s="276"/>
      <c r="C11" s="276"/>
      <c r="D11" s="276"/>
      <c r="E11" s="276"/>
      <c r="F11" s="276"/>
      <c r="G11" s="253" t="s">
        <v>161</v>
      </c>
      <c r="H11" s="253" t="s">
        <v>138</v>
      </c>
      <c r="I11" s="253"/>
      <c r="J11" s="253"/>
      <c r="K11" s="253"/>
      <c r="L11" s="276" t="s">
        <v>156</v>
      </c>
      <c r="M11" s="276"/>
      <c r="N11" s="277" t="s">
        <v>112</v>
      </c>
      <c r="O11" s="284" t="s">
        <v>203</v>
      </c>
      <c r="P11" s="251" t="s">
        <v>50</v>
      </c>
      <c r="Q11" s="251" t="s">
        <v>197</v>
      </c>
      <c r="R11" s="251" t="s">
        <v>204</v>
      </c>
      <c r="S11" s="251" t="s">
        <v>51</v>
      </c>
      <c r="T11" s="251" t="s">
        <v>201</v>
      </c>
      <c r="U11" s="251" t="s">
        <v>205</v>
      </c>
      <c r="V11" s="282" t="s">
        <v>49</v>
      </c>
      <c r="W11" s="287" t="s">
        <v>53</v>
      </c>
      <c r="X11" s="229"/>
      <c r="Y11" s="229"/>
      <c r="Z11" s="215" t="s">
        <v>273</v>
      </c>
      <c r="AA11" s="229" t="s">
        <v>267</v>
      </c>
      <c r="AB11" s="229" t="s">
        <v>217</v>
      </c>
      <c r="AC11" s="229" t="s">
        <v>210</v>
      </c>
      <c r="AD11" s="229"/>
      <c r="AE11" s="229"/>
      <c r="AF11" s="229"/>
      <c r="AG11" s="286"/>
      <c r="AH11" s="234" t="s">
        <v>231</v>
      </c>
      <c r="AI11" s="213" t="s">
        <v>107</v>
      </c>
      <c r="AJ11" s="213" t="s">
        <v>230</v>
      </c>
      <c r="AK11" s="213" t="s">
        <v>232</v>
      </c>
      <c r="AL11" s="213" t="s">
        <v>108</v>
      </c>
      <c r="AM11" s="213" t="s">
        <v>233</v>
      </c>
      <c r="AN11" s="213" t="s">
        <v>234</v>
      </c>
      <c r="AO11" s="213" t="s">
        <v>101</v>
      </c>
      <c r="AP11" s="221" t="s">
        <v>110</v>
      </c>
      <c r="AQ11" s="261" t="s">
        <v>113</v>
      </c>
      <c r="AR11" s="219" t="s">
        <v>114</v>
      </c>
      <c r="AS11" s="219" t="s">
        <v>76</v>
      </c>
      <c r="AT11" s="219" t="s">
        <v>243</v>
      </c>
      <c r="AU11" s="217" t="s">
        <v>119</v>
      </c>
    </row>
    <row r="12" spans="1:52" s="39" customFormat="1" ht="52.5" customHeight="1" thickBot="1" x14ac:dyDescent="0.3">
      <c r="A12" s="157" t="s">
        <v>1</v>
      </c>
      <c r="B12" s="158" t="s">
        <v>2</v>
      </c>
      <c r="C12" s="158" t="s">
        <v>33</v>
      </c>
      <c r="D12" s="159" t="s">
        <v>139</v>
      </c>
      <c r="E12" s="159" t="s">
        <v>35</v>
      </c>
      <c r="F12" s="159" t="s">
        <v>34</v>
      </c>
      <c r="G12" s="257"/>
      <c r="H12" s="159" t="s">
        <v>196</v>
      </c>
      <c r="I12" s="158" t="s">
        <v>269</v>
      </c>
      <c r="J12" s="158" t="s">
        <v>268</v>
      </c>
      <c r="K12" s="158" t="s">
        <v>270</v>
      </c>
      <c r="L12" s="159" t="s">
        <v>176</v>
      </c>
      <c r="M12" s="159" t="s">
        <v>177</v>
      </c>
      <c r="N12" s="278"/>
      <c r="O12" s="285"/>
      <c r="P12" s="252"/>
      <c r="Q12" s="252"/>
      <c r="R12" s="252"/>
      <c r="S12" s="252"/>
      <c r="T12" s="252"/>
      <c r="U12" s="252"/>
      <c r="V12" s="283"/>
      <c r="W12" s="162" t="s">
        <v>206</v>
      </c>
      <c r="X12" s="160" t="s">
        <v>207</v>
      </c>
      <c r="Y12" s="160" t="s">
        <v>208</v>
      </c>
      <c r="Z12" s="216"/>
      <c r="AA12" s="230"/>
      <c r="AB12" s="230"/>
      <c r="AC12" s="160" t="s">
        <v>218</v>
      </c>
      <c r="AD12" s="160" t="s">
        <v>228</v>
      </c>
      <c r="AE12" s="160" t="s">
        <v>211</v>
      </c>
      <c r="AF12" s="160" t="s">
        <v>212</v>
      </c>
      <c r="AG12" s="163" t="s">
        <v>213</v>
      </c>
      <c r="AH12" s="235"/>
      <c r="AI12" s="214"/>
      <c r="AJ12" s="214"/>
      <c r="AK12" s="214"/>
      <c r="AL12" s="214"/>
      <c r="AM12" s="214"/>
      <c r="AN12" s="214"/>
      <c r="AO12" s="214"/>
      <c r="AP12" s="222"/>
      <c r="AQ12" s="262"/>
      <c r="AR12" s="220"/>
      <c r="AS12" s="220"/>
      <c r="AT12" s="220"/>
      <c r="AU12" s="218"/>
    </row>
    <row r="13" spans="1:52" ht="132" customHeight="1" x14ac:dyDescent="0.2">
      <c r="A13" s="140" t="s">
        <v>13</v>
      </c>
      <c r="B13" s="129" t="s">
        <v>14</v>
      </c>
      <c r="C13" s="129" t="s">
        <v>261</v>
      </c>
      <c r="D13" s="129" t="s">
        <v>262</v>
      </c>
      <c r="E13" s="141" t="s">
        <v>20</v>
      </c>
      <c r="F13" s="141" t="s">
        <v>121</v>
      </c>
      <c r="G13" s="141" t="s">
        <v>159</v>
      </c>
      <c r="H13" s="129" t="s">
        <v>265</v>
      </c>
      <c r="I13" s="129" t="s">
        <v>274</v>
      </c>
      <c r="J13" s="129" t="s">
        <v>386</v>
      </c>
      <c r="K13" s="129" t="s">
        <v>275</v>
      </c>
      <c r="L13" s="129" t="s">
        <v>195</v>
      </c>
      <c r="M13" s="129" t="s">
        <v>183</v>
      </c>
      <c r="N13" s="138" t="s">
        <v>171</v>
      </c>
      <c r="O13" s="139" t="s">
        <v>200</v>
      </c>
      <c r="P13" s="146">
        <f>IF($O13="Muy baja",1,IF($O13="Baja",2,IF($O13="Media",3,IF($O13="Alta",4,IF($O13="Muy alta",5,"")))))</f>
        <v>1</v>
      </c>
      <c r="Q13" s="155">
        <f>IF($O13="Muy baja",20%,IF($O13="Baja",40%,IF($O13="Media",60%,IF($O13="Alta",80%,IF($O13="Muy alta",100%,"")))))</f>
        <v>0.2</v>
      </c>
      <c r="R13" s="141" t="s">
        <v>27</v>
      </c>
      <c r="S13" s="146">
        <f>IF($R13="Leve",1,IF($R13="Menor",2,IF($R13="Moderado",3,IF($R13="Mayor",4,IF($R13="Catastrófico",5,"")))))</f>
        <v>4</v>
      </c>
      <c r="T13" s="155">
        <f>IF($R13="Leve",20%,IF($R13="Menor",40%,IF($R13="Moderado",60%,IF($R13="Mayor",80%,IF($R13="Catastrófico",100%,"")))))</f>
        <v>0.8</v>
      </c>
      <c r="U13" s="161">
        <f t="shared" ref="U13:U15" si="0">IF(OR(P13="",S13=""),"",P13*S13)</f>
        <v>4</v>
      </c>
      <c r="V13" s="115" t="str">
        <f t="shared" ref="V13:V15" si="1">IF(U13="","",IF(U13&lt;=2,"BAJA",IF(U13&lt;=6,"MODERADA",IF(U13&lt;=12,"ALTA","EXTREMA"))))</f>
        <v>MODERADA</v>
      </c>
      <c r="W13" s="140" t="s">
        <v>266</v>
      </c>
      <c r="X13" s="128" t="s">
        <v>401</v>
      </c>
      <c r="Y13" s="128" t="s">
        <v>402</v>
      </c>
      <c r="Z13" s="142">
        <v>1</v>
      </c>
      <c r="AA13" s="141" t="s">
        <v>214</v>
      </c>
      <c r="AB13" s="148">
        <f>IF(AA13="","",IF(AA13="Preventivo",25%,IF(AA13="Detectivo",15%,10%)))</f>
        <v>0.25</v>
      </c>
      <c r="AC13" s="143" t="s">
        <v>219</v>
      </c>
      <c r="AD13" s="148">
        <f>IF(AC13="","",IF(AC13="Automático",25%,15%))</f>
        <v>0.15</v>
      </c>
      <c r="AE13" s="143" t="s">
        <v>223</v>
      </c>
      <c r="AF13" s="143" t="s">
        <v>224</v>
      </c>
      <c r="AG13" s="144" t="s">
        <v>227</v>
      </c>
      <c r="AH13" s="145" t="str">
        <f>IF(OR(O13="",AA13="",AC13=""),"",IF(AJ13&lt;=20%,"Muy baja",IF(AJ13&lt;=40%,"Baja",IF(AJ13&lt;=60%,"Media",IF(AJ13&lt;=80%,"Alta","Muy alta")))))</f>
        <v>Muy baja</v>
      </c>
      <c r="AI13" s="146">
        <f>IF($AH13="Muy baja",1,IF($AH13="Baja",2,IF($AH13="Media",3,IF($AH13="Alta",4,IF($AH13="Muy alta",5,"")))))</f>
        <v>1</v>
      </c>
      <c r="AJ13" s="147">
        <f>IF(OR($AA13="Preventivo",$AA13="Detectivo"),($Q13-($Q13*($AD13+$AB13))),$Q13)</f>
        <v>0.12</v>
      </c>
      <c r="AK13" s="147" t="str">
        <f>IF(OR(R13="",AA13="",AC13=""),"",IF(AM13&lt;=20%,"Leve",IF(AM13&lt;=40%,"Menor",IF(AM13&lt;=60%,"Moderado",IF(AM13&lt;=80%,"Mayor","Catastrófico")))))</f>
        <v>Mayor</v>
      </c>
      <c r="AL13" s="146">
        <f>IF($AK13="Leve",1,IF($AK13="Menor",2,IF($AK13="Moderado",3,IF($AK13="Mayor",4,IF($AK13="Catastrófico",5,"")))))</f>
        <v>4</v>
      </c>
      <c r="AM13" s="147">
        <f>IF($AA13="Correctivo",($T13-($T13*($AD13+$AB13))),$T13)</f>
        <v>0.8</v>
      </c>
      <c r="AN13" s="164">
        <f>IF(OR(AI13="",AL13=""),"",AI13*AL13)</f>
        <v>4</v>
      </c>
      <c r="AO13" s="115" t="str">
        <f t="shared" ref="AO13:AO15" si="2">IF(AN13="","",IF(AN13&lt;=2,"BAJA",IF(AN13&lt;=6,"MODERADA",IF(AN13&lt;=12,"ALTA","EXTREMA"))))</f>
        <v>MODERADA</v>
      </c>
      <c r="AP13" s="167" t="str">
        <f>IF(AO13="","",IF(AO13="Baja","Asumir el Riesgo.",IF(AO13="Moderada","Asumir o reducir el Riesgo.",IF(AO13="Alta","Reducir el Riesgo, Evitar, Compartir o Transferir (pronta atención).",IF(AO13="Extrema","Reducir el Riesgo, Evitar o Compartir (Se requiere acción inmediata).","")))))</f>
        <v>Asumir o reducir el Riesgo.</v>
      </c>
      <c r="AQ13" s="127" t="s">
        <v>403</v>
      </c>
      <c r="AR13" s="128" t="s">
        <v>404</v>
      </c>
      <c r="AS13" s="128" t="s">
        <v>276</v>
      </c>
      <c r="AT13" s="128" t="s">
        <v>487</v>
      </c>
      <c r="AU13" s="156" t="s">
        <v>405</v>
      </c>
    </row>
    <row r="14" spans="1:52" ht="108" customHeight="1" x14ac:dyDescent="0.2">
      <c r="A14" s="118" t="s">
        <v>13</v>
      </c>
      <c r="B14" s="134" t="s">
        <v>19</v>
      </c>
      <c r="C14" s="134" t="s">
        <v>277</v>
      </c>
      <c r="D14" s="134" t="s">
        <v>278</v>
      </c>
      <c r="E14" s="135" t="s">
        <v>20</v>
      </c>
      <c r="F14" s="135" t="s">
        <v>135</v>
      </c>
      <c r="G14" s="135" t="s">
        <v>159</v>
      </c>
      <c r="H14" s="134" t="s">
        <v>265</v>
      </c>
      <c r="I14" s="134" t="s">
        <v>281</v>
      </c>
      <c r="J14" s="134" t="s">
        <v>280</v>
      </c>
      <c r="K14" s="134" t="s">
        <v>279</v>
      </c>
      <c r="L14" s="134" t="s">
        <v>195</v>
      </c>
      <c r="M14" s="134" t="s">
        <v>183</v>
      </c>
      <c r="N14" s="136" t="s">
        <v>174</v>
      </c>
      <c r="O14" s="137" t="s">
        <v>17</v>
      </c>
      <c r="P14" s="130">
        <f>IF($O14="Muy baja",1,IF($O14="Baja",2,IF($O14="Media",3,IF($O14="Alta",4,IF($O14="Muy alta",5,"")))))</f>
        <v>2</v>
      </c>
      <c r="Q14" s="131">
        <f>IF($O14="Muy baja",20%,IF($O14="Baja",40%,IF($O14="Media",60%,IF($O14="Alta",80%,IF($O14="Muy alta",100%,"")))))</f>
        <v>0.4</v>
      </c>
      <c r="R14" s="135" t="s">
        <v>27</v>
      </c>
      <c r="S14" s="130">
        <f>IF($R14="Leve",1,IF($R14="Menor",2,IF($R14="Moderado",3,IF($R14="Mayor",4,IF($R14="Catastrófico",5,"")))))</f>
        <v>4</v>
      </c>
      <c r="T14" s="131">
        <f>IF($R14="Leve",20%,IF($R14="Menor",40%,IF($R14="Moderado",60%,IF($R14="Mayor",80%,IF($R14="Catastrófico",100%,"")))))</f>
        <v>0.8</v>
      </c>
      <c r="U14" s="132">
        <f t="shared" si="0"/>
        <v>8</v>
      </c>
      <c r="V14" s="133" t="str">
        <f t="shared" si="1"/>
        <v>ALTA</v>
      </c>
      <c r="W14" s="118" t="s">
        <v>282</v>
      </c>
      <c r="X14" s="134" t="s">
        <v>283</v>
      </c>
      <c r="Y14" s="134" t="s">
        <v>387</v>
      </c>
      <c r="Z14" s="111">
        <v>1</v>
      </c>
      <c r="AA14" s="135" t="s">
        <v>214</v>
      </c>
      <c r="AB14" s="112">
        <f>IF(AA14="","",IF(AA14="Preventivo",25%,IF(AA14="Detectivo",15%,10%)))</f>
        <v>0.25</v>
      </c>
      <c r="AC14" s="113" t="s">
        <v>219</v>
      </c>
      <c r="AD14" s="112">
        <f>IF(AC14="","",IF(AC14="Automático",25%,15%))</f>
        <v>0.15</v>
      </c>
      <c r="AE14" s="113" t="s">
        <v>223</v>
      </c>
      <c r="AF14" s="113" t="s">
        <v>224</v>
      </c>
      <c r="AG14" s="116" t="s">
        <v>227</v>
      </c>
      <c r="AH14" s="117" t="str">
        <f>IF(OR(O14="",AA14="",AC14=""),"",IF(AJ14&lt;=20%,"Muy baja",IF(AJ14&lt;=40%,"Baja",IF(AJ14&lt;=60%,"Media",IF(AJ14&lt;=80%,"Alta","Muy alta")))))</f>
        <v>Baja</v>
      </c>
      <c r="AI14" s="130">
        <f>IF($AH14="Muy baja",1,IF($AH14="Baja",2,IF($AH14="Media",3,IF($AH14="Alta",4,IF($AH14="Muy alta",5,"")))))</f>
        <v>2</v>
      </c>
      <c r="AJ14" s="114">
        <f>IF(OR($AA14="Preventivo",$AA14="Detectivo"),($Q14-($Q14*($AD14+$AB14))),$Q14)</f>
        <v>0.24</v>
      </c>
      <c r="AK14" s="114" t="str">
        <f>IF(OR(R14="",AA14="",AC14=""),"",IF(AM14&lt;=20%,"Leve",IF(AM14&lt;=40%,"Menor",IF(AM14&lt;=60%,"Moderado",IF(AM14&lt;=80%,"Mayor","Catastrófico")))))</f>
        <v>Mayor</v>
      </c>
      <c r="AL14" s="130">
        <f>IF($AK14="Leve",1,IF($AK14="Menor",2,IF($AK14="Moderado",3,IF($AK14="Mayor",4,IF($AK14="Catastrófico",5,"")))))</f>
        <v>4</v>
      </c>
      <c r="AM14" s="114">
        <f>IF($AA14="Correctivo",($T14-($T14*($AD14+$AB14))),$T14)</f>
        <v>0.8</v>
      </c>
      <c r="AN14" s="165">
        <f>IF(OR(AI14="",AL14=""),"",AI14*AL14)</f>
        <v>8</v>
      </c>
      <c r="AO14" s="133" t="str">
        <f t="shared" si="2"/>
        <v>ALTA</v>
      </c>
      <c r="AP14" s="168"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18" t="s">
        <v>439</v>
      </c>
      <c r="AR14" s="134" t="s">
        <v>284</v>
      </c>
      <c r="AS14" s="134" t="s">
        <v>285</v>
      </c>
      <c r="AT14" s="128" t="s">
        <v>487</v>
      </c>
      <c r="AU14" s="153" t="s">
        <v>388</v>
      </c>
    </row>
    <row r="15" spans="1:52" ht="273.75" customHeight="1" x14ac:dyDescent="0.2">
      <c r="A15" s="118" t="s">
        <v>13</v>
      </c>
      <c r="B15" s="134" t="s">
        <v>235</v>
      </c>
      <c r="C15" s="134" t="s">
        <v>427</v>
      </c>
      <c r="D15" s="134" t="s">
        <v>338</v>
      </c>
      <c r="E15" s="135" t="s">
        <v>20</v>
      </c>
      <c r="F15" s="135" t="s">
        <v>125</v>
      </c>
      <c r="G15" s="135" t="s">
        <v>158</v>
      </c>
      <c r="H15" s="125" t="s">
        <v>265</v>
      </c>
      <c r="I15" s="125" t="s">
        <v>429</v>
      </c>
      <c r="J15" s="125" t="s">
        <v>428</v>
      </c>
      <c r="K15" s="125" t="s">
        <v>377</v>
      </c>
      <c r="L15" s="134" t="s">
        <v>195</v>
      </c>
      <c r="M15" s="134" t="s">
        <v>184</v>
      </c>
      <c r="N15" s="136" t="s">
        <v>171</v>
      </c>
      <c r="O15" s="137" t="s">
        <v>198</v>
      </c>
      <c r="P15" s="130">
        <f>IF($O15="Muy baja",1,IF($O15="Baja",2,IF($O15="Media",3,IF($O15="Alta",4,IF($O15="Muy alta",5,"")))))</f>
        <v>3</v>
      </c>
      <c r="Q15" s="131">
        <f>IF($O15="Muy baja",20%,IF($O15="Baja",40%,IF($O15="Media",60%,IF($O15="Alta",80%,IF($O15="Muy alta",100%,"")))))</f>
        <v>0.6</v>
      </c>
      <c r="R15" s="135" t="s">
        <v>27</v>
      </c>
      <c r="S15" s="130">
        <f>IF($R15="Leve",1,IF($R15="Menor",2,IF($R15="Moderado",3,IF($R15="Mayor",4,IF($R15="Catastrófico",5,"")))))</f>
        <v>4</v>
      </c>
      <c r="T15" s="131">
        <f>IF($R15="Leve",20%,IF($R15="Menor",40%,IF($R15="Moderado",60%,IF($R15="Mayor",80%,IF($R15="Catastrófico",100%,"")))))</f>
        <v>0.8</v>
      </c>
      <c r="U15" s="132">
        <f t="shared" si="0"/>
        <v>12</v>
      </c>
      <c r="V15" s="133" t="str">
        <f t="shared" si="1"/>
        <v>ALTA</v>
      </c>
      <c r="W15" s="126" t="s">
        <v>430</v>
      </c>
      <c r="X15" s="125" t="s">
        <v>438</v>
      </c>
      <c r="Y15" s="125" t="s">
        <v>431</v>
      </c>
      <c r="Z15" s="111">
        <v>1</v>
      </c>
      <c r="AA15" s="135" t="s">
        <v>214</v>
      </c>
      <c r="AB15" s="112">
        <f>IF(AA15="","",IF(AA15="Preventivo",25%,IF(AA15="Detectivo",15%,10%)))</f>
        <v>0.25</v>
      </c>
      <c r="AC15" s="113" t="s">
        <v>219</v>
      </c>
      <c r="AD15" s="112">
        <f>IF(AC15="","",IF(AC15="Automático",25%,15%))</f>
        <v>0.15</v>
      </c>
      <c r="AE15" s="113" t="s">
        <v>223</v>
      </c>
      <c r="AF15" s="113" t="s">
        <v>224</v>
      </c>
      <c r="AG15" s="116" t="s">
        <v>227</v>
      </c>
      <c r="AH15" s="117" t="str">
        <f>IF(OR(O15="",AA15="",AC15=""),"",IF(AJ15&lt;=20%,"Muy baja",IF(AJ15&lt;=40%,"Baja",IF(AJ15&lt;=60%,"Media",IF(AJ15&lt;=80%,"Alta","Muy alta")))))</f>
        <v>Baja</v>
      </c>
      <c r="AI15" s="130">
        <f>IF($AH15="Muy baja",1,IF($AH15="Baja",2,IF($AH15="Media",3,IF($AH15="Alta",4,IF($AH15="Muy alta",5,"")))))</f>
        <v>2</v>
      </c>
      <c r="AJ15" s="114">
        <f>IF(OR($AA15="Preventivo",$AA15="Detectivo"),($Q15-($Q15*($AD15+$AB15))),$Q15)</f>
        <v>0.36</v>
      </c>
      <c r="AK15" s="114" t="str">
        <f>IF(OR(R15="",AA15="",AC15=""),"",IF(AM15&lt;=20%,"Leve",IF(AM15&lt;=40%,"Menor",IF(AM15&lt;=60%,"Moderado",IF(AM15&lt;=80%,"Mayor","Catastrófico")))))</f>
        <v>Mayor</v>
      </c>
      <c r="AL15" s="130">
        <f>IF($AK15="Leve",1,IF($AK15="Menor",2,IF($AK15="Moderado",3,IF($AK15="Mayor",4,IF($AK15="Catastrófico",5,"")))))</f>
        <v>4</v>
      </c>
      <c r="AM15" s="114">
        <f>IF($AA15="Correctivo",($T15-($T15*($AD15+$AB15))),$T15)</f>
        <v>0.8</v>
      </c>
      <c r="AN15" s="165">
        <f>IF(OR(AI15="",AL15=""),"",AI15*AL15)</f>
        <v>8</v>
      </c>
      <c r="AO15" s="133" t="str">
        <f t="shared" si="2"/>
        <v>ALTA</v>
      </c>
      <c r="AP15" s="168"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26" t="s">
        <v>432</v>
      </c>
      <c r="AR15" s="125" t="s">
        <v>433</v>
      </c>
      <c r="AS15" s="125" t="s">
        <v>434</v>
      </c>
      <c r="AT15" s="134" t="s">
        <v>413</v>
      </c>
      <c r="AU15" s="153" t="s">
        <v>339</v>
      </c>
    </row>
    <row r="16" spans="1:52" ht="369.75" customHeight="1" x14ac:dyDescent="0.2">
      <c r="A16" s="118" t="s">
        <v>18</v>
      </c>
      <c r="B16" s="134" t="s">
        <v>238</v>
      </c>
      <c r="C16" s="134" t="s">
        <v>286</v>
      </c>
      <c r="D16" s="134" t="s">
        <v>435</v>
      </c>
      <c r="E16" s="135" t="s">
        <v>20</v>
      </c>
      <c r="F16" s="135" t="s">
        <v>122</v>
      </c>
      <c r="G16" s="135" t="s">
        <v>158</v>
      </c>
      <c r="H16" s="134" t="s">
        <v>452</v>
      </c>
      <c r="I16" s="125" t="s">
        <v>453</v>
      </c>
      <c r="J16" s="134" t="s">
        <v>287</v>
      </c>
      <c r="K16" s="134" t="s">
        <v>454</v>
      </c>
      <c r="L16" s="134" t="s">
        <v>195</v>
      </c>
      <c r="M16" s="134" t="s">
        <v>183</v>
      </c>
      <c r="N16" s="136" t="s">
        <v>171</v>
      </c>
      <c r="O16" s="137" t="s">
        <v>17</v>
      </c>
      <c r="P16" s="130">
        <f t="shared" ref="P16:P40" si="3">IF($O16="Muy baja",1,IF($O16="Baja",2,IF($O16="Media",3,IF($O16="Alta",4,IF($O16="Muy alta",5,"")))))</f>
        <v>2</v>
      </c>
      <c r="Q16" s="131">
        <f t="shared" ref="Q16:Q40" si="4">IF($O16="Muy baja",20%,IF($O16="Baja",40%,IF($O16="Media",60%,IF($O16="Alta",80%,IF($O16="Muy alta",100%,"")))))</f>
        <v>0.4</v>
      </c>
      <c r="R16" s="135" t="s">
        <v>27</v>
      </c>
      <c r="S16" s="130">
        <f t="shared" ref="S16:S40" si="5">IF($R16="Leve",1,IF($R16="Menor",2,IF($R16="Moderado",3,IF($R16="Mayor",4,IF($R16="Catastrófico",5,"")))))</f>
        <v>4</v>
      </c>
      <c r="T16" s="131">
        <f t="shared" ref="T16:T40" si="6">IF($R16="Leve",20%,IF($R16="Menor",40%,IF($R16="Moderado",60%,IF($R16="Mayor",80%,IF($R16="Catastrófico",100%,"")))))</f>
        <v>0.8</v>
      </c>
      <c r="U16" s="132">
        <f t="shared" ref="U16:U32" si="7">IF(OR(P16="",S16=""),"",P16*S16)</f>
        <v>8</v>
      </c>
      <c r="V16" s="133" t="str">
        <f t="shared" ref="V16:V32" si="8">IF(U16="","",IF(U16&lt;=2,"BAJA",IF(U16&lt;=6,"MODERADA",IF(U16&lt;=12,"ALTA","EXTREMA"))))</f>
        <v>ALTA</v>
      </c>
      <c r="W16" s="126" t="s">
        <v>436</v>
      </c>
      <c r="X16" s="125" t="s">
        <v>495</v>
      </c>
      <c r="Y16" s="125" t="s">
        <v>496</v>
      </c>
      <c r="Z16" s="111">
        <v>1</v>
      </c>
      <c r="AA16" s="135" t="s">
        <v>214</v>
      </c>
      <c r="AB16" s="112">
        <f t="shared" ref="AB16:AB40" si="9">IF(AA16="","",IF(AA16="Preventivo",25%,IF(AA16="Detectivo",15%,10%)))</f>
        <v>0.25</v>
      </c>
      <c r="AC16" s="113" t="s">
        <v>219</v>
      </c>
      <c r="AD16" s="112">
        <f t="shared" ref="AD16:AD40" si="10">IF(AC16="","",IF(AC16="Automático",25%,15%))</f>
        <v>0.15</v>
      </c>
      <c r="AE16" s="113" t="s">
        <v>223</v>
      </c>
      <c r="AF16" s="113" t="s">
        <v>224</v>
      </c>
      <c r="AG16" s="116" t="s">
        <v>227</v>
      </c>
      <c r="AH16" s="117" t="str">
        <f t="shared" ref="AH16:AH32" si="11">IF(OR(O16="",AA16="",AC16=""),"",IF(AJ16&lt;=20%,"Muy baja",IF(AJ16&lt;=40%,"Baja",IF(AJ16&lt;=60%,"Media",IF(AJ16&lt;=80%,"Alta","Muy alta")))))</f>
        <v>Baja</v>
      </c>
      <c r="AI16" s="130">
        <f t="shared" ref="AI16:AI40" si="12">IF($AH16="Muy baja",1,IF($AH16="Baja",2,IF($AH16="Media",3,IF($AH16="Alta",4,IF($AH16="Muy alta",5,"")))))</f>
        <v>2</v>
      </c>
      <c r="AJ16" s="114">
        <f t="shared" ref="AJ16:AJ40" si="13">IF(OR($AA16="Preventivo",$AA16="Detectivo"),($Q16-($Q16*($AD16+$AB16))),$Q16)</f>
        <v>0.24</v>
      </c>
      <c r="AK16" s="114" t="str">
        <f t="shared" ref="AK16:AK32" si="14">IF(OR(R16="",AA16="",AC16=""),"",IF(AM16&lt;=20%,"Leve",IF(AM16&lt;=40%,"Menor",IF(AM16&lt;=60%,"Moderado",IF(AM16&lt;=80%,"Mayor","Catastrófico")))))</f>
        <v>Mayor</v>
      </c>
      <c r="AL16" s="130">
        <f t="shared" ref="AL16:AL40" si="15">IF($AK16="Leve",1,IF($AK16="Menor",2,IF($AK16="Moderado",3,IF($AK16="Mayor",4,IF($AK16="Catastrófico",5,"")))))</f>
        <v>4</v>
      </c>
      <c r="AM16" s="114">
        <f t="shared" ref="AM16:AM40" si="16">IF($AA16="Correctivo",($T16-($T16*($AD16+$AB16))),$T16)</f>
        <v>0.8</v>
      </c>
      <c r="AN16" s="165">
        <f t="shared" ref="AN16:AN32" si="17">IF(OR(AI16="",AL16=""),"",AI16*AL16)</f>
        <v>8</v>
      </c>
      <c r="AO16" s="133" t="str">
        <f t="shared" ref="AO16:AO32" si="18">IF(AN16="","",IF(AN16&lt;=2,"BAJA",IF(AN16&lt;=6,"MODERADA",IF(AN16&lt;=12,"ALTA","EXTREMA"))))</f>
        <v>ALTA</v>
      </c>
      <c r="AP16" s="168" t="str">
        <f t="shared" ref="AP16:AP40"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54" t="s">
        <v>497</v>
      </c>
      <c r="AR16" s="134" t="s">
        <v>389</v>
      </c>
      <c r="AS16" s="134" t="s">
        <v>437</v>
      </c>
      <c r="AT16" s="152" t="s">
        <v>455</v>
      </c>
      <c r="AU16" s="136" t="s">
        <v>390</v>
      </c>
    </row>
    <row r="17" spans="1:47" ht="271.5" customHeight="1" x14ac:dyDescent="0.2">
      <c r="A17" s="304" t="s">
        <v>18</v>
      </c>
      <c r="B17" s="134" t="s">
        <v>237</v>
      </c>
      <c r="C17" s="134" t="s">
        <v>288</v>
      </c>
      <c r="D17" s="134" t="s">
        <v>420</v>
      </c>
      <c r="E17" s="135" t="s">
        <v>20</v>
      </c>
      <c r="F17" s="135" t="s">
        <v>123</v>
      </c>
      <c r="G17" s="135" t="s">
        <v>159</v>
      </c>
      <c r="H17" s="134" t="s">
        <v>265</v>
      </c>
      <c r="I17" s="125" t="s">
        <v>476</v>
      </c>
      <c r="J17" s="125" t="s">
        <v>477</v>
      </c>
      <c r="K17" s="134" t="s">
        <v>289</v>
      </c>
      <c r="L17" s="134" t="s">
        <v>195</v>
      </c>
      <c r="M17" s="134" t="s">
        <v>183</v>
      </c>
      <c r="N17" s="136" t="s">
        <v>171</v>
      </c>
      <c r="O17" s="137" t="s">
        <v>198</v>
      </c>
      <c r="P17" s="130">
        <f t="shared" si="3"/>
        <v>3</v>
      </c>
      <c r="Q17" s="131">
        <f t="shared" si="4"/>
        <v>0.6</v>
      </c>
      <c r="R17" s="135" t="s">
        <v>27</v>
      </c>
      <c r="S17" s="130">
        <f t="shared" si="5"/>
        <v>4</v>
      </c>
      <c r="T17" s="131">
        <f t="shared" si="6"/>
        <v>0.8</v>
      </c>
      <c r="U17" s="132">
        <f t="shared" si="7"/>
        <v>12</v>
      </c>
      <c r="V17" s="133" t="str">
        <f t="shared" si="8"/>
        <v>ALTA</v>
      </c>
      <c r="W17" s="305" t="s">
        <v>478</v>
      </c>
      <c r="X17" s="306" t="s">
        <v>421</v>
      </c>
      <c r="Y17" s="306" t="s">
        <v>479</v>
      </c>
      <c r="Z17" s="111">
        <v>1</v>
      </c>
      <c r="AA17" s="135" t="s">
        <v>214</v>
      </c>
      <c r="AB17" s="112">
        <f t="shared" si="9"/>
        <v>0.25</v>
      </c>
      <c r="AC17" s="113" t="s">
        <v>219</v>
      </c>
      <c r="AD17" s="112">
        <f t="shared" si="10"/>
        <v>0.15</v>
      </c>
      <c r="AE17" s="113" t="s">
        <v>223</v>
      </c>
      <c r="AF17" s="113" t="s">
        <v>224</v>
      </c>
      <c r="AG17" s="116" t="s">
        <v>227</v>
      </c>
      <c r="AH17" s="117" t="str">
        <f t="shared" si="11"/>
        <v>Baja</v>
      </c>
      <c r="AI17" s="130">
        <f t="shared" si="12"/>
        <v>2</v>
      </c>
      <c r="AJ17" s="114">
        <f t="shared" si="13"/>
        <v>0.36</v>
      </c>
      <c r="AK17" s="114" t="str">
        <f t="shared" si="14"/>
        <v>Mayor</v>
      </c>
      <c r="AL17" s="130">
        <f t="shared" si="15"/>
        <v>4</v>
      </c>
      <c r="AM17" s="114">
        <f t="shared" si="16"/>
        <v>0.8</v>
      </c>
      <c r="AN17" s="165">
        <f t="shared" si="17"/>
        <v>8</v>
      </c>
      <c r="AO17" s="133" t="str">
        <f t="shared" si="18"/>
        <v>ALTA</v>
      </c>
      <c r="AP17" s="168" t="str">
        <f t="shared" si="19"/>
        <v>Reducir el Riesgo, Evitar, Compartir o Transferir (pronta atención).</v>
      </c>
      <c r="AQ17" s="126" t="s">
        <v>480</v>
      </c>
      <c r="AR17" s="125" t="s">
        <v>290</v>
      </c>
      <c r="AS17" s="125" t="s">
        <v>422</v>
      </c>
      <c r="AT17" s="125" t="s">
        <v>481</v>
      </c>
      <c r="AU17" s="149" t="s">
        <v>498</v>
      </c>
    </row>
    <row r="18" spans="1:47" ht="305.25" customHeight="1" x14ac:dyDescent="0.2">
      <c r="A18" s="304" t="s">
        <v>18</v>
      </c>
      <c r="B18" s="134" t="s">
        <v>236</v>
      </c>
      <c r="C18" s="134" t="s">
        <v>391</v>
      </c>
      <c r="D18" s="134" t="s">
        <v>392</v>
      </c>
      <c r="E18" s="135" t="s">
        <v>20</v>
      </c>
      <c r="F18" s="135" t="s">
        <v>124</v>
      </c>
      <c r="G18" s="135" t="s">
        <v>158</v>
      </c>
      <c r="H18" s="151" t="s">
        <v>265</v>
      </c>
      <c r="I18" s="152" t="s">
        <v>482</v>
      </c>
      <c r="J18" s="151" t="s">
        <v>483</v>
      </c>
      <c r="K18" s="152" t="s">
        <v>484</v>
      </c>
      <c r="L18" s="134" t="s">
        <v>195</v>
      </c>
      <c r="M18" s="134" t="s">
        <v>184</v>
      </c>
      <c r="N18" s="136" t="s">
        <v>171</v>
      </c>
      <c r="O18" s="137" t="s">
        <v>17</v>
      </c>
      <c r="P18" s="130">
        <f t="shared" si="3"/>
        <v>2</v>
      </c>
      <c r="Q18" s="131">
        <f t="shared" si="4"/>
        <v>0.4</v>
      </c>
      <c r="R18" s="135" t="s">
        <v>27</v>
      </c>
      <c r="S18" s="130">
        <f t="shared" si="5"/>
        <v>4</v>
      </c>
      <c r="T18" s="131">
        <f t="shared" si="6"/>
        <v>0.8</v>
      </c>
      <c r="U18" s="132">
        <f t="shared" si="7"/>
        <v>8</v>
      </c>
      <c r="V18" s="133" t="str">
        <f t="shared" si="8"/>
        <v>ALTA</v>
      </c>
      <c r="W18" s="126" t="s">
        <v>517</v>
      </c>
      <c r="X18" s="125" t="s">
        <v>518</v>
      </c>
      <c r="Y18" s="125" t="s">
        <v>519</v>
      </c>
      <c r="Z18" s="111">
        <v>1</v>
      </c>
      <c r="AA18" s="135" t="s">
        <v>214</v>
      </c>
      <c r="AB18" s="112">
        <f t="shared" si="9"/>
        <v>0.25</v>
      </c>
      <c r="AC18" s="113" t="s">
        <v>219</v>
      </c>
      <c r="AD18" s="112">
        <f t="shared" si="10"/>
        <v>0.15</v>
      </c>
      <c r="AE18" s="113" t="s">
        <v>223</v>
      </c>
      <c r="AF18" s="113" t="s">
        <v>224</v>
      </c>
      <c r="AG18" s="116" t="s">
        <v>227</v>
      </c>
      <c r="AH18" s="117" t="str">
        <f t="shared" si="11"/>
        <v>Baja</v>
      </c>
      <c r="AI18" s="130">
        <f t="shared" si="12"/>
        <v>2</v>
      </c>
      <c r="AJ18" s="114">
        <f t="shared" si="13"/>
        <v>0.24</v>
      </c>
      <c r="AK18" s="114" t="str">
        <f t="shared" si="14"/>
        <v>Mayor</v>
      </c>
      <c r="AL18" s="130">
        <f t="shared" si="15"/>
        <v>4</v>
      </c>
      <c r="AM18" s="114">
        <f t="shared" si="16"/>
        <v>0.8</v>
      </c>
      <c r="AN18" s="165">
        <f t="shared" si="17"/>
        <v>8</v>
      </c>
      <c r="AO18" s="133" t="str">
        <f t="shared" si="18"/>
        <v>ALTA</v>
      </c>
      <c r="AP18" s="168" t="str">
        <f t="shared" si="19"/>
        <v>Reducir el Riesgo, Evitar, Compartir o Transferir (pronta atención).</v>
      </c>
      <c r="AQ18" s="126" t="s">
        <v>499</v>
      </c>
      <c r="AR18" s="125" t="s">
        <v>475</v>
      </c>
      <c r="AS18" s="125" t="s">
        <v>485</v>
      </c>
      <c r="AT18" s="125" t="s">
        <v>413</v>
      </c>
      <c r="AU18" s="136" t="s">
        <v>486</v>
      </c>
    </row>
    <row r="19" spans="1:47" ht="151.5" customHeight="1" x14ac:dyDescent="0.2">
      <c r="A19" s="118" t="s">
        <v>18</v>
      </c>
      <c r="B19" s="134" t="s">
        <v>239</v>
      </c>
      <c r="C19" s="134" t="s">
        <v>414</v>
      </c>
      <c r="D19" s="134" t="s">
        <v>415</v>
      </c>
      <c r="E19" s="135" t="s">
        <v>20</v>
      </c>
      <c r="F19" s="135" t="s">
        <v>416</v>
      </c>
      <c r="G19" s="135" t="s">
        <v>159</v>
      </c>
      <c r="H19" s="209" t="s">
        <v>265</v>
      </c>
      <c r="I19" s="209" t="s">
        <v>417</v>
      </c>
      <c r="J19" s="209" t="s">
        <v>418</v>
      </c>
      <c r="K19" s="209" t="s">
        <v>419</v>
      </c>
      <c r="L19" s="134" t="s">
        <v>195</v>
      </c>
      <c r="M19" s="134" t="s">
        <v>183</v>
      </c>
      <c r="N19" s="210" t="s">
        <v>171</v>
      </c>
      <c r="O19" s="205" t="s">
        <v>198</v>
      </c>
      <c r="P19" s="130">
        <f t="shared" si="3"/>
        <v>3</v>
      </c>
      <c r="Q19" s="131">
        <f t="shared" si="4"/>
        <v>0.6</v>
      </c>
      <c r="R19" s="201" t="s">
        <v>27</v>
      </c>
      <c r="S19" s="130">
        <f t="shared" si="5"/>
        <v>4</v>
      </c>
      <c r="T19" s="131">
        <f t="shared" si="6"/>
        <v>0.8</v>
      </c>
      <c r="U19" s="206">
        <f t="shared" ref="U19" si="20">IF(OR(P19="",S19=""),"",P19*S19)</f>
        <v>12</v>
      </c>
      <c r="V19" s="197" t="str">
        <f t="shared" ref="V19" si="21">IF(U19="","",IF(U19&lt;=2,"BAJA",IF(U19&lt;=6,"MODERADA",IF(U19&lt;=12,"ALTA","EXTREMA"))))</f>
        <v>ALTA</v>
      </c>
      <c r="W19" s="208" t="s">
        <v>423</v>
      </c>
      <c r="X19" s="209" t="s">
        <v>424</v>
      </c>
      <c r="Y19" s="209" t="s">
        <v>425</v>
      </c>
      <c r="Z19" s="200">
        <v>1</v>
      </c>
      <c r="AA19" s="201" t="s">
        <v>214</v>
      </c>
      <c r="AB19" s="212">
        <f>IF(AA19="","",IF(AA19="Preventivo",25%,IF(AA19="Detectivo",15%,10%)))</f>
        <v>0.25</v>
      </c>
      <c r="AC19" s="202" t="s">
        <v>219</v>
      </c>
      <c r="AD19" s="212">
        <f t="shared" ref="AD19" si="22">IF(AC19="","",IF(AC19="Automático",25%,15%))</f>
        <v>0.15</v>
      </c>
      <c r="AE19" s="202" t="s">
        <v>223</v>
      </c>
      <c r="AF19" s="202" t="s">
        <v>224</v>
      </c>
      <c r="AG19" s="203" t="s">
        <v>227</v>
      </c>
      <c r="AH19" s="204" t="str">
        <f t="shared" ref="AH19" si="23">IF(OR(O19="",AA19="",AC19=""),"",IF(AJ19&lt;=20%,"Muy baja",IF(AJ19&lt;=40%,"Baja",IF(AJ19&lt;=60%,"Media",IF(AJ19&lt;=80%,"Alta","Muy alta")))))</f>
        <v>Baja</v>
      </c>
      <c r="AI19" s="194">
        <f t="shared" si="12"/>
        <v>2</v>
      </c>
      <c r="AJ19" s="195">
        <f t="shared" si="13"/>
        <v>0.36</v>
      </c>
      <c r="AK19" s="195" t="str">
        <f t="shared" ref="AK19" si="24">IF(OR(R19="",AA19="",AC19=""),"",IF(AM19&lt;=20%,"Leve",IF(AM19&lt;=40%,"Menor",IF(AM19&lt;=60%,"Moderado",IF(AM19&lt;=80%,"Mayor","Catastrófico")))))</f>
        <v>Mayor</v>
      </c>
      <c r="AL19" s="194">
        <f t="shared" si="15"/>
        <v>4</v>
      </c>
      <c r="AM19" s="195">
        <f t="shared" si="16"/>
        <v>0.8</v>
      </c>
      <c r="AN19" s="196">
        <f t="shared" ref="AN19" si="25">IF(OR(AI19="",AL19=""),"",AI19*AL19)</f>
        <v>8</v>
      </c>
      <c r="AO19" s="197" t="str">
        <f t="shared" ref="AO19" si="26">IF(AN19="","",IF(AN19&lt;=2,"BAJA",IF(AN19&lt;=6,"MODERADA",IF(AN19&lt;=12,"ALTA","EXTREMA"))))</f>
        <v>ALTA</v>
      </c>
      <c r="AP19" s="198" t="str">
        <f t="shared" ref="AP19" si="27">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199" t="s">
        <v>500</v>
      </c>
      <c r="AR19" s="191" t="s">
        <v>501</v>
      </c>
      <c r="AS19" s="209" t="s">
        <v>426</v>
      </c>
      <c r="AT19" s="209" t="s">
        <v>459</v>
      </c>
      <c r="AU19" s="210" t="s">
        <v>502</v>
      </c>
    </row>
    <row r="20" spans="1:47" ht="151.5" customHeight="1" x14ac:dyDescent="0.2">
      <c r="A20" s="118" t="s">
        <v>18</v>
      </c>
      <c r="B20" s="134" t="s">
        <v>239</v>
      </c>
      <c r="C20" s="134" t="s">
        <v>414</v>
      </c>
      <c r="D20" s="134" t="s">
        <v>415</v>
      </c>
      <c r="E20" s="135" t="s">
        <v>20</v>
      </c>
      <c r="F20" s="135" t="s">
        <v>416</v>
      </c>
      <c r="G20" s="135" t="s">
        <v>159</v>
      </c>
      <c r="H20" s="209"/>
      <c r="I20" s="209"/>
      <c r="J20" s="209"/>
      <c r="K20" s="209"/>
      <c r="L20" s="134" t="s">
        <v>165</v>
      </c>
      <c r="M20" s="134" t="s">
        <v>188</v>
      </c>
      <c r="N20" s="210"/>
      <c r="O20" s="205"/>
      <c r="P20" s="130"/>
      <c r="Q20" s="131"/>
      <c r="R20" s="201"/>
      <c r="S20" s="130"/>
      <c r="T20" s="131"/>
      <c r="U20" s="206"/>
      <c r="V20" s="197"/>
      <c r="W20" s="208"/>
      <c r="X20" s="211"/>
      <c r="Y20" s="211"/>
      <c r="Z20" s="200"/>
      <c r="AA20" s="201"/>
      <c r="AB20" s="212"/>
      <c r="AC20" s="202"/>
      <c r="AD20" s="212"/>
      <c r="AE20" s="202"/>
      <c r="AF20" s="202"/>
      <c r="AG20" s="203"/>
      <c r="AH20" s="204"/>
      <c r="AI20" s="194"/>
      <c r="AJ20" s="195"/>
      <c r="AK20" s="195"/>
      <c r="AL20" s="194"/>
      <c r="AM20" s="195"/>
      <c r="AN20" s="196"/>
      <c r="AO20" s="197"/>
      <c r="AP20" s="198"/>
      <c r="AQ20" s="199"/>
      <c r="AR20" s="191"/>
      <c r="AS20" s="209"/>
      <c r="AT20" s="209"/>
      <c r="AU20" s="210"/>
    </row>
    <row r="21" spans="1:47" ht="187.5" customHeight="1" x14ac:dyDescent="0.2">
      <c r="A21" s="118" t="s">
        <v>23</v>
      </c>
      <c r="B21" s="134" t="s">
        <v>31</v>
      </c>
      <c r="C21" s="134" t="s">
        <v>291</v>
      </c>
      <c r="D21" s="134" t="s">
        <v>292</v>
      </c>
      <c r="E21" s="135" t="s">
        <v>20</v>
      </c>
      <c r="F21" s="135" t="s">
        <v>126</v>
      </c>
      <c r="G21" s="135" t="s">
        <v>159</v>
      </c>
      <c r="H21" s="134" t="s">
        <v>265</v>
      </c>
      <c r="I21" s="134" t="s">
        <v>512</v>
      </c>
      <c r="J21" s="134" t="s">
        <v>511</v>
      </c>
      <c r="K21" s="134" t="s">
        <v>293</v>
      </c>
      <c r="L21" s="134" t="s">
        <v>195</v>
      </c>
      <c r="M21" s="134" t="s">
        <v>183</v>
      </c>
      <c r="N21" s="136" t="s">
        <v>174</v>
      </c>
      <c r="O21" s="137" t="s">
        <v>200</v>
      </c>
      <c r="P21" s="130">
        <f t="shared" si="3"/>
        <v>1</v>
      </c>
      <c r="Q21" s="131">
        <f t="shared" si="4"/>
        <v>0.2</v>
      </c>
      <c r="R21" s="135" t="s">
        <v>27</v>
      </c>
      <c r="S21" s="130">
        <f t="shared" si="5"/>
        <v>4</v>
      </c>
      <c r="T21" s="131">
        <f t="shared" si="6"/>
        <v>0.8</v>
      </c>
      <c r="U21" s="132">
        <f t="shared" si="7"/>
        <v>4</v>
      </c>
      <c r="V21" s="133" t="str">
        <f t="shared" si="8"/>
        <v>MODERADA</v>
      </c>
      <c r="W21" s="118" t="s">
        <v>514</v>
      </c>
      <c r="X21" s="134" t="s">
        <v>516</v>
      </c>
      <c r="Y21" s="134" t="s">
        <v>515</v>
      </c>
      <c r="Z21" s="111">
        <v>1</v>
      </c>
      <c r="AA21" s="135" t="s">
        <v>214</v>
      </c>
      <c r="AB21" s="112">
        <f t="shared" si="9"/>
        <v>0.25</v>
      </c>
      <c r="AC21" s="113" t="s">
        <v>219</v>
      </c>
      <c r="AD21" s="112">
        <f t="shared" si="10"/>
        <v>0.15</v>
      </c>
      <c r="AE21" s="113" t="s">
        <v>223</v>
      </c>
      <c r="AF21" s="113" t="s">
        <v>224</v>
      </c>
      <c r="AG21" s="116" t="s">
        <v>227</v>
      </c>
      <c r="AH21" s="117" t="str">
        <f t="shared" si="11"/>
        <v>Muy baja</v>
      </c>
      <c r="AI21" s="130">
        <f t="shared" si="12"/>
        <v>1</v>
      </c>
      <c r="AJ21" s="114">
        <f t="shared" si="13"/>
        <v>0.12</v>
      </c>
      <c r="AK21" s="114" t="str">
        <f t="shared" si="14"/>
        <v>Mayor</v>
      </c>
      <c r="AL21" s="130">
        <f t="shared" si="15"/>
        <v>4</v>
      </c>
      <c r="AM21" s="114">
        <f t="shared" si="16"/>
        <v>0.8</v>
      </c>
      <c r="AN21" s="165">
        <f t="shared" si="17"/>
        <v>4</v>
      </c>
      <c r="AO21" s="133" t="str">
        <f t="shared" si="18"/>
        <v>MODERADA</v>
      </c>
      <c r="AP21" s="168" t="str">
        <f t="shared" si="19"/>
        <v>Asumir o reducir el Riesgo.</v>
      </c>
      <c r="AQ21" s="118" t="s">
        <v>513</v>
      </c>
      <c r="AR21" s="134" t="s">
        <v>509</v>
      </c>
      <c r="AS21" s="134" t="s">
        <v>294</v>
      </c>
      <c r="AT21" s="134" t="s">
        <v>446</v>
      </c>
      <c r="AU21" s="136" t="s">
        <v>510</v>
      </c>
    </row>
    <row r="22" spans="1:47" ht="111" customHeight="1" x14ac:dyDescent="0.2">
      <c r="A22" s="118" t="s">
        <v>23</v>
      </c>
      <c r="B22" s="134" t="s">
        <v>335</v>
      </c>
      <c r="C22" s="209" t="s">
        <v>295</v>
      </c>
      <c r="D22" s="209" t="s">
        <v>296</v>
      </c>
      <c r="E22" s="135" t="s">
        <v>20</v>
      </c>
      <c r="F22" s="135" t="s">
        <v>133</v>
      </c>
      <c r="G22" s="201" t="s">
        <v>158</v>
      </c>
      <c r="H22" s="209" t="s">
        <v>265</v>
      </c>
      <c r="I22" s="209" t="s">
        <v>297</v>
      </c>
      <c r="J22" s="209" t="s">
        <v>298</v>
      </c>
      <c r="K22" s="209" t="s">
        <v>299</v>
      </c>
      <c r="L22" s="209" t="s">
        <v>195</v>
      </c>
      <c r="M22" s="209" t="s">
        <v>183</v>
      </c>
      <c r="N22" s="210" t="s">
        <v>171</v>
      </c>
      <c r="O22" s="205" t="s">
        <v>17</v>
      </c>
      <c r="P22" s="194">
        <f t="shared" si="3"/>
        <v>2</v>
      </c>
      <c r="Q22" s="288">
        <f t="shared" si="4"/>
        <v>0.4</v>
      </c>
      <c r="R22" s="201" t="s">
        <v>27</v>
      </c>
      <c r="S22" s="194">
        <f t="shared" si="5"/>
        <v>4</v>
      </c>
      <c r="T22" s="288">
        <f t="shared" si="6"/>
        <v>0.8</v>
      </c>
      <c r="U22" s="206">
        <f t="shared" si="7"/>
        <v>8</v>
      </c>
      <c r="V22" s="197" t="str">
        <f t="shared" si="8"/>
        <v>ALTA</v>
      </c>
      <c r="W22" s="118" t="s">
        <v>300</v>
      </c>
      <c r="X22" s="134" t="s">
        <v>301</v>
      </c>
      <c r="Y22" s="134" t="s">
        <v>302</v>
      </c>
      <c r="Z22" s="111">
        <v>0.4</v>
      </c>
      <c r="AA22" s="135" t="s">
        <v>214</v>
      </c>
      <c r="AB22" s="112">
        <f t="shared" si="9"/>
        <v>0.25</v>
      </c>
      <c r="AC22" s="113" t="s">
        <v>219</v>
      </c>
      <c r="AD22" s="112">
        <f t="shared" si="10"/>
        <v>0.15</v>
      </c>
      <c r="AE22" s="113" t="s">
        <v>223</v>
      </c>
      <c r="AF22" s="113" t="s">
        <v>224</v>
      </c>
      <c r="AG22" s="116" t="s">
        <v>227</v>
      </c>
      <c r="AH22" s="117" t="str">
        <f t="shared" si="11"/>
        <v>Baja</v>
      </c>
      <c r="AI22" s="130">
        <f t="shared" si="12"/>
        <v>2</v>
      </c>
      <c r="AJ22" s="114">
        <f t="shared" si="13"/>
        <v>0.24</v>
      </c>
      <c r="AK22" s="114" t="str">
        <f t="shared" si="14"/>
        <v>Mayor</v>
      </c>
      <c r="AL22" s="130">
        <f t="shared" si="15"/>
        <v>4</v>
      </c>
      <c r="AM22" s="114">
        <f t="shared" si="16"/>
        <v>0.8</v>
      </c>
      <c r="AN22" s="165">
        <f t="shared" si="17"/>
        <v>8</v>
      </c>
      <c r="AO22" s="197" t="str">
        <f>IF(AN23="","",IF(AN23&lt;=2,"BAJA",IF(AN23&lt;=6,"MODERADA",IF(AN23&lt;=12,"ALTA","EXTREMA"))))</f>
        <v>MODERADA</v>
      </c>
      <c r="AP22" s="198" t="str">
        <f t="shared" si="19"/>
        <v>Asumir o reducir el Riesgo.</v>
      </c>
      <c r="AQ22" s="118" t="s">
        <v>305</v>
      </c>
      <c r="AR22" s="134" t="s">
        <v>306</v>
      </c>
      <c r="AS22" s="134" t="s">
        <v>309</v>
      </c>
      <c r="AT22" s="134" t="s">
        <v>446</v>
      </c>
      <c r="AU22" s="136" t="s">
        <v>310</v>
      </c>
    </row>
    <row r="23" spans="1:47" ht="106.5" customHeight="1" x14ac:dyDescent="0.2">
      <c r="A23" s="118" t="s">
        <v>23</v>
      </c>
      <c r="B23" s="134" t="s">
        <v>335</v>
      </c>
      <c r="C23" s="209"/>
      <c r="D23" s="209"/>
      <c r="E23" s="135" t="s">
        <v>20</v>
      </c>
      <c r="F23" s="135" t="s">
        <v>133</v>
      </c>
      <c r="G23" s="201"/>
      <c r="H23" s="209"/>
      <c r="I23" s="209"/>
      <c r="J23" s="209"/>
      <c r="K23" s="209"/>
      <c r="L23" s="209"/>
      <c r="M23" s="209"/>
      <c r="N23" s="210"/>
      <c r="O23" s="205"/>
      <c r="P23" s="194"/>
      <c r="Q23" s="288"/>
      <c r="R23" s="201"/>
      <c r="S23" s="194"/>
      <c r="T23" s="288"/>
      <c r="U23" s="206"/>
      <c r="V23" s="197"/>
      <c r="W23" s="118" t="s">
        <v>300</v>
      </c>
      <c r="X23" s="134" t="s">
        <v>303</v>
      </c>
      <c r="Y23" s="134" t="s">
        <v>304</v>
      </c>
      <c r="Z23" s="111">
        <v>0.6</v>
      </c>
      <c r="AA23" s="135" t="s">
        <v>214</v>
      </c>
      <c r="AB23" s="112">
        <f t="shared" si="9"/>
        <v>0.25</v>
      </c>
      <c r="AC23" s="113" t="s">
        <v>219</v>
      </c>
      <c r="AD23" s="112">
        <f t="shared" si="10"/>
        <v>0.15</v>
      </c>
      <c r="AE23" s="113" t="s">
        <v>223</v>
      </c>
      <c r="AF23" s="113" t="s">
        <v>224</v>
      </c>
      <c r="AG23" s="116" t="s">
        <v>227</v>
      </c>
      <c r="AH23" s="117" t="str">
        <f>IF(OR(O22="",AA23="",AC23=""),"",IF(AJ23&lt;=20%,"Muy baja",IF(AJ23&lt;=40%,"Baja",IF(AJ23&lt;=60%,"Media",IF(AJ23&lt;=80%,"Alta","Muy alta")))))</f>
        <v>Muy baja</v>
      </c>
      <c r="AI23" s="130">
        <f t="shared" si="12"/>
        <v>1</v>
      </c>
      <c r="AJ23" s="114">
        <f>IF(OR($AA23="Preventivo",$AA23="Detectivo"),($AJ22-($AJ22*($AD23+$AB23))),$AJ22)</f>
        <v>0.14399999999999999</v>
      </c>
      <c r="AK23" s="114" t="str">
        <f>IF(OR(R22="",AA23="",AC23=""),"",IF(AM23&lt;=20%,"Leve",IF(AM23&lt;=40%,"Menor",IF(AM23&lt;=60%,"Moderado",IF(AM23&lt;=80%,"Mayor","Catastrófico")))))</f>
        <v>Mayor</v>
      </c>
      <c r="AL23" s="130">
        <f t="shared" si="15"/>
        <v>4</v>
      </c>
      <c r="AM23" s="114">
        <f>IF($AA23="Correctivo",($T22-($T22*($AD23+$AB23))),$T22)</f>
        <v>0.8</v>
      </c>
      <c r="AN23" s="165">
        <f t="shared" si="17"/>
        <v>4</v>
      </c>
      <c r="AO23" s="197"/>
      <c r="AP23" s="198"/>
      <c r="AQ23" s="118" t="s">
        <v>307</v>
      </c>
      <c r="AR23" s="134" t="s">
        <v>308</v>
      </c>
      <c r="AS23" s="134" t="s">
        <v>309</v>
      </c>
      <c r="AT23" s="134" t="s">
        <v>446</v>
      </c>
      <c r="AU23" s="136" t="s">
        <v>311</v>
      </c>
    </row>
    <row r="24" spans="1:47" ht="92.25" customHeight="1" x14ac:dyDescent="0.2">
      <c r="A24" s="118" t="s">
        <v>23</v>
      </c>
      <c r="B24" s="134" t="s">
        <v>336</v>
      </c>
      <c r="C24" s="209" t="s">
        <v>295</v>
      </c>
      <c r="D24" s="209" t="s">
        <v>296</v>
      </c>
      <c r="E24" s="135" t="s">
        <v>20</v>
      </c>
      <c r="F24" s="135" t="s">
        <v>134</v>
      </c>
      <c r="G24" s="201" t="s">
        <v>159</v>
      </c>
      <c r="H24" s="209" t="s">
        <v>265</v>
      </c>
      <c r="I24" s="209" t="s">
        <v>312</v>
      </c>
      <c r="J24" s="209" t="s">
        <v>313</v>
      </c>
      <c r="K24" s="209" t="s">
        <v>314</v>
      </c>
      <c r="L24" s="209" t="s">
        <v>195</v>
      </c>
      <c r="M24" s="209" t="s">
        <v>183</v>
      </c>
      <c r="N24" s="210" t="s">
        <v>171</v>
      </c>
      <c r="O24" s="205" t="s">
        <v>198</v>
      </c>
      <c r="P24" s="194">
        <f t="shared" si="3"/>
        <v>3</v>
      </c>
      <c r="Q24" s="288">
        <f t="shared" si="4"/>
        <v>0.6</v>
      </c>
      <c r="R24" s="201" t="s">
        <v>27</v>
      </c>
      <c r="S24" s="194">
        <f t="shared" si="5"/>
        <v>4</v>
      </c>
      <c r="T24" s="288">
        <f t="shared" si="6"/>
        <v>0.8</v>
      </c>
      <c r="U24" s="206">
        <f t="shared" ref="U24" si="28">IF(OR(P24="",S24=""),"",P24*S24)</f>
        <v>12</v>
      </c>
      <c r="V24" s="197" t="str">
        <f t="shared" si="8"/>
        <v>ALTA</v>
      </c>
      <c r="W24" s="118" t="s">
        <v>315</v>
      </c>
      <c r="X24" s="134" t="s">
        <v>316</v>
      </c>
      <c r="Y24" s="134" t="s">
        <v>318</v>
      </c>
      <c r="Z24" s="111">
        <v>0.5</v>
      </c>
      <c r="AA24" s="135" t="s">
        <v>216</v>
      </c>
      <c r="AB24" s="112">
        <f t="shared" si="9"/>
        <v>0.15</v>
      </c>
      <c r="AC24" s="113" t="s">
        <v>219</v>
      </c>
      <c r="AD24" s="112">
        <f t="shared" si="10"/>
        <v>0.15</v>
      </c>
      <c r="AE24" s="113" t="s">
        <v>223</v>
      </c>
      <c r="AF24" s="113" t="s">
        <v>224</v>
      </c>
      <c r="AG24" s="116" t="s">
        <v>227</v>
      </c>
      <c r="AH24" s="117" t="str">
        <f t="shared" si="11"/>
        <v>Media</v>
      </c>
      <c r="AI24" s="130">
        <f t="shared" si="12"/>
        <v>3</v>
      </c>
      <c r="AJ24" s="114">
        <f t="shared" si="13"/>
        <v>0.42</v>
      </c>
      <c r="AK24" s="114" t="str">
        <f t="shared" si="14"/>
        <v>Mayor</v>
      </c>
      <c r="AL24" s="130">
        <f t="shared" si="15"/>
        <v>4</v>
      </c>
      <c r="AM24" s="114">
        <f t="shared" si="16"/>
        <v>0.8</v>
      </c>
      <c r="AN24" s="165">
        <f t="shared" si="17"/>
        <v>12</v>
      </c>
      <c r="AO24" s="197" t="str">
        <f>IF(AN25="","",IF(AN25&lt;=2,"BAJA",IF(AN25&lt;=6,"MODERADA",IF(AN25&lt;=12,"ALTA","EXTREMA"))))</f>
        <v>ALTA</v>
      </c>
      <c r="AP24" s="198" t="str">
        <f t="shared" si="19"/>
        <v>Reducir el Riesgo, Evitar, Compartir o Transferir (pronta atención).</v>
      </c>
      <c r="AQ24" s="208" t="s">
        <v>320</v>
      </c>
      <c r="AR24" s="209" t="s">
        <v>321</v>
      </c>
      <c r="AS24" s="209" t="s">
        <v>322</v>
      </c>
      <c r="AT24" s="209" t="s">
        <v>489</v>
      </c>
      <c r="AU24" s="210" t="s">
        <v>323</v>
      </c>
    </row>
    <row r="25" spans="1:47" ht="101.25" customHeight="1" x14ac:dyDescent="0.2">
      <c r="A25" s="118" t="s">
        <v>23</v>
      </c>
      <c r="B25" s="134" t="s">
        <v>336</v>
      </c>
      <c r="C25" s="209"/>
      <c r="D25" s="209"/>
      <c r="E25" s="135" t="s">
        <v>20</v>
      </c>
      <c r="F25" s="135" t="s">
        <v>134</v>
      </c>
      <c r="G25" s="201"/>
      <c r="H25" s="209"/>
      <c r="I25" s="209"/>
      <c r="J25" s="211"/>
      <c r="K25" s="211"/>
      <c r="L25" s="209"/>
      <c r="M25" s="209"/>
      <c r="N25" s="210"/>
      <c r="O25" s="205"/>
      <c r="P25" s="194"/>
      <c r="Q25" s="288"/>
      <c r="R25" s="201"/>
      <c r="S25" s="194"/>
      <c r="T25" s="288"/>
      <c r="U25" s="206"/>
      <c r="V25" s="197"/>
      <c r="W25" s="118" t="s">
        <v>315</v>
      </c>
      <c r="X25" s="134" t="s">
        <v>317</v>
      </c>
      <c r="Y25" s="134" t="s">
        <v>319</v>
      </c>
      <c r="Z25" s="111">
        <v>0.5</v>
      </c>
      <c r="AA25" s="135" t="s">
        <v>216</v>
      </c>
      <c r="AB25" s="112">
        <f t="shared" si="9"/>
        <v>0.15</v>
      </c>
      <c r="AC25" s="113" t="s">
        <v>219</v>
      </c>
      <c r="AD25" s="112">
        <f t="shared" si="10"/>
        <v>0.15</v>
      </c>
      <c r="AE25" s="113" t="s">
        <v>223</v>
      </c>
      <c r="AF25" s="113" t="s">
        <v>224</v>
      </c>
      <c r="AG25" s="116" t="s">
        <v>227</v>
      </c>
      <c r="AH25" s="117" t="str">
        <f>IF(OR(O24="",AA25="",AC25=""),"",IF(AJ25&lt;=20%,"Muy baja",IF(AJ25&lt;=40%,"Baja",IF(AJ25&lt;=60%,"Media",IF(AJ25&lt;=80%,"Alta","Muy alta")))))</f>
        <v>Baja</v>
      </c>
      <c r="AI25" s="130">
        <f t="shared" si="12"/>
        <v>2</v>
      </c>
      <c r="AJ25" s="114">
        <f>IF(OR($AA25="Preventivo",$AA25="Detectivo"),($AJ24-($AJ24*($AD25+$AB25))),$AJ24)</f>
        <v>0.29399999999999998</v>
      </c>
      <c r="AK25" s="114" t="str">
        <f>IF(OR(R24="",AA25="",AC25=""),"",IF(AM25&lt;=20%,"Leve",IF(AM25&lt;=40%,"Menor",IF(AM25&lt;=60%,"Moderado",IF(AM25&lt;=80%,"Mayor","Catastrófico")))))</f>
        <v>Mayor</v>
      </c>
      <c r="AL25" s="130">
        <f t="shared" si="15"/>
        <v>4</v>
      </c>
      <c r="AM25" s="114">
        <f>IF($AA25="Correctivo",($T24-($T24*($AD25+$AB25))),$T24)</f>
        <v>0.8</v>
      </c>
      <c r="AN25" s="165">
        <f t="shared" si="17"/>
        <v>8</v>
      </c>
      <c r="AO25" s="197"/>
      <c r="AP25" s="198"/>
      <c r="AQ25" s="208"/>
      <c r="AR25" s="209"/>
      <c r="AS25" s="209"/>
      <c r="AT25" s="209"/>
      <c r="AU25" s="210"/>
    </row>
    <row r="26" spans="1:47" ht="145.5" customHeight="1" x14ac:dyDescent="0.2">
      <c r="A26" s="118" t="s">
        <v>23</v>
      </c>
      <c r="B26" s="134" t="s">
        <v>337</v>
      </c>
      <c r="C26" s="209" t="s">
        <v>295</v>
      </c>
      <c r="D26" s="209" t="s">
        <v>296</v>
      </c>
      <c r="E26" s="135" t="s">
        <v>20</v>
      </c>
      <c r="F26" s="135" t="s">
        <v>132</v>
      </c>
      <c r="G26" s="201" t="s">
        <v>158</v>
      </c>
      <c r="H26" s="209" t="s">
        <v>265</v>
      </c>
      <c r="I26" s="209" t="s">
        <v>324</v>
      </c>
      <c r="J26" s="209" t="s">
        <v>325</v>
      </c>
      <c r="K26" s="209" t="s">
        <v>326</v>
      </c>
      <c r="L26" s="209" t="s">
        <v>195</v>
      </c>
      <c r="M26" s="209" t="s">
        <v>183</v>
      </c>
      <c r="N26" s="210" t="s">
        <v>171</v>
      </c>
      <c r="O26" s="205" t="s">
        <v>198</v>
      </c>
      <c r="P26" s="194">
        <f t="shared" si="3"/>
        <v>3</v>
      </c>
      <c r="Q26" s="288">
        <f t="shared" si="4"/>
        <v>0.6</v>
      </c>
      <c r="R26" s="201" t="s">
        <v>27</v>
      </c>
      <c r="S26" s="194">
        <f t="shared" si="5"/>
        <v>4</v>
      </c>
      <c r="T26" s="288">
        <f t="shared" si="6"/>
        <v>0.8</v>
      </c>
      <c r="U26" s="206">
        <f t="shared" ref="U26" si="29">IF(OR(P26="",S26=""),"",P26*S26)</f>
        <v>12</v>
      </c>
      <c r="V26" s="197" t="str">
        <f t="shared" ref="V26" si="30">IF(U26="","",IF(U26&lt;=2,"BAJA",IF(U26&lt;=6,"MODERADA",IF(U26&lt;=12,"ALTA","EXTREMA"))))</f>
        <v>ALTA</v>
      </c>
      <c r="W26" s="118" t="s">
        <v>327</v>
      </c>
      <c r="X26" s="134" t="s">
        <v>333</v>
      </c>
      <c r="Y26" s="134" t="s">
        <v>328</v>
      </c>
      <c r="Z26" s="111">
        <v>0.25</v>
      </c>
      <c r="AA26" s="135" t="s">
        <v>214</v>
      </c>
      <c r="AB26" s="112">
        <f t="shared" si="9"/>
        <v>0.25</v>
      </c>
      <c r="AC26" s="113" t="s">
        <v>219</v>
      </c>
      <c r="AD26" s="112">
        <f t="shared" si="10"/>
        <v>0.15</v>
      </c>
      <c r="AE26" s="113" t="s">
        <v>223</v>
      </c>
      <c r="AF26" s="113" t="s">
        <v>224</v>
      </c>
      <c r="AG26" s="116" t="s">
        <v>227</v>
      </c>
      <c r="AH26" s="117" t="str">
        <f t="shared" ref="AH26" si="31">IF(OR(O26="",AA26="",AC26=""),"",IF(AJ26&lt;=20%,"Muy baja",IF(AJ26&lt;=40%,"Baja",IF(AJ26&lt;=60%,"Media",IF(AJ26&lt;=80%,"Alta","Muy alta")))))</f>
        <v>Baja</v>
      </c>
      <c r="AI26" s="130">
        <f t="shared" si="12"/>
        <v>2</v>
      </c>
      <c r="AJ26" s="114">
        <f t="shared" si="13"/>
        <v>0.36</v>
      </c>
      <c r="AK26" s="114" t="str">
        <f t="shared" ref="AK26" si="32">IF(OR(R26="",AA26="",AC26=""),"",IF(AM26&lt;=20%,"Leve",IF(AM26&lt;=40%,"Menor",IF(AM26&lt;=60%,"Moderado",IF(AM26&lt;=80%,"Mayor","Catastrófico")))))</f>
        <v>Mayor</v>
      </c>
      <c r="AL26" s="130">
        <f t="shared" si="15"/>
        <v>4</v>
      </c>
      <c r="AM26" s="114">
        <f t="shared" si="16"/>
        <v>0.8</v>
      </c>
      <c r="AN26" s="165">
        <f t="shared" si="17"/>
        <v>8</v>
      </c>
      <c r="AO26" s="197" t="str">
        <f>IF(AN29="","",IF(AN29&lt;=2,"BAJA",IF(AN29&lt;=6,"MODERADA",IF(AN29&lt;=12,"ALTA","EXTREMA"))))</f>
        <v>MODERADA</v>
      </c>
      <c r="AP26" s="198" t="str">
        <f t="shared" si="19"/>
        <v>Asumir o reducir el Riesgo.</v>
      </c>
      <c r="AQ26" s="118" t="s">
        <v>447</v>
      </c>
      <c r="AR26" s="134" t="s">
        <v>440</v>
      </c>
      <c r="AS26" s="134" t="s">
        <v>334</v>
      </c>
      <c r="AT26" s="125" t="s">
        <v>446</v>
      </c>
      <c r="AU26" s="136" t="s">
        <v>448</v>
      </c>
    </row>
    <row r="27" spans="1:47" ht="99.75" customHeight="1" x14ac:dyDescent="0.2">
      <c r="A27" s="118" t="s">
        <v>23</v>
      </c>
      <c r="B27" s="134" t="s">
        <v>337</v>
      </c>
      <c r="C27" s="209"/>
      <c r="D27" s="209"/>
      <c r="E27" s="135" t="s">
        <v>20</v>
      </c>
      <c r="F27" s="135" t="s">
        <v>132</v>
      </c>
      <c r="G27" s="201"/>
      <c r="H27" s="209"/>
      <c r="I27" s="209"/>
      <c r="J27" s="209"/>
      <c r="K27" s="209"/>
      <c r="L27" s="209"/>
      <c r="M27" s="209"/>
      <c r="N27" s="210"/>
      <c r="O27" s="205"/>
      <c r="P27" s="194"/>
      <c r="Q27" s="288"/>
      <c r="R27" s="201"/>
      <c r="S27" s="194"/>
      <c r="T27" s="288"/>
      <c r="U27" s="206"/>
      <c r="V27" s="197"/>
      <c r="W27" s="118" t="s">
        <v>327</v>
      </c>
      <c r="X27" s="134" t="s">
        <v>329</v>
      </c>
      <c r="Y27" s="134" t="s">
        <v>330</v>
      </c>
      <c r="Z27" s="111">
        <v>0.25</v>
      </c>
      <c r="AA27" s="135" t="s">
        <v>214</v>
      </c>
      <c r="AB27" s="112">
        <f t="shared" si="9"/>
        <v>0.25</v>
      </c>
      <c r="AC27" s="113" t="s">
        <v>219</v>
      </c>
      <c r="AD27" s="112">
        <f t="shared" si="10"/>
        <v>0.15</v>
      </c>
      <c r="AE27" s="113" t="s">
        <v>223</v>
      </c>
      <c r="AF27" s="113" t="s">
        <v>224</v>
      </c>
      <c r="AG27" s="116" t="s">
        <v>227</v>
      </c>
      <c r="AH27" s="117" t="str">
        <f>IF(OR(O26="",AA27="",AC27=""),"",IF(AJ27&lt;=20%,"Muy baja",IF(AJ27&lt;=40%,"Baja",IF(AJ27&lt;=60%,"Media",IF(AJ27&lt;=80%,"Alta","Muy alta")))))</f>
        <v>Baja</v>
      </c>
      <c r="AI27" s="130">
        <f t="shared" si="12"/>
        <v>2</v>
      </c>
      <c r="AJ27" s="114">
        <f>IF(OR($AA27="Preventivo",$AA27="Detectivo"),($AJ26-($AJ26*($AD27+$AB27))),$AJ26)</f>
        <v>0.216</v>
      </c>
      <c r="AK27" s="114" t="str">
        <f>IF(OR(R26="",AA27="",AC27=""),"",IF(AM27&lt;=20%,"Leve",IF(AM27&lt;=40%,"Menor",IF(AM27&lt;=60%,"Moderado",IF(AM27&lt;=80%,"Mayor","Catastrófico")))))</f>
        <v>Mayor</v>
      </c>
      <c r="AL27" s="130">
        <f t="shared" si="15"/>
        <v>4</v>
      </c>
      <c r="AM27" s="114">
        <f>IF($AA27="Correctivo",($T26-($T26*($AD27+$AB27))),$T26)</f>
        <v>0.8</v>
      </c>
      <c r="AN27" s="165">
        <f t="shared" si="17"/>
        <v>8</v>
      </c>
      <c r="AO27" s="197"/>
      <c r="AP27" s="198"/>
      <c r="AQ27" s="208" t="s">
        <v>449</v>
      </c>
      <c r="AR27" s="134" t="s">
        <v>441</v>
      </c>
      <c r="AS27" s="134" t="s">
        <v>334</v>
      </c>
      <c r="AT27" s="125" t="s">
        <v>446</v>
      </c>
      <c r="AU27" s="136" t="s">
        <v>441</v>
      </c>
    </row>
    <row r="28" spans="1:47" ht="99.75" customHeight="1" x14ac:dyDescent="0.2">
      <c r="A28" s="118" t="s">
        <v>23</v>
      </c>
      <c r="B28" s="134" t="s">
        <v>337</v>
      </c>
      <c r="C28" s="209"/>
      <c r="D28" s="209"/>
      <c r="E28" s="135" t="s">
        <v>20</v>
      </c>
      <c r="F28" s="135" t="s">
        <v>132</v>
      </c>
      <c r="G28" s="201"/>
      <c r="H28" s="209"/>
      <c r="I28" s="209"/>
      <c r="J28" s="209"/>
      <c r="K28" s="209"/>
      <c r="L28" s="209"/>
      <c r="M28" s="209"/>
      <c r="N28" s="210"/>
      <c r="O28" s="205"/>
      <c r="P28" s="194"/>
      <c r="Q28" s="288"/>
      <c r="R28" s="201"/>
      <c r="S28" s="194"/>
      <c r="T28" s="288"/>
      <c r="U28" s="206"/>
      <c r="V28" s="197"/>
      <c r="W28" s="118" t="s">
        <v>327</v>
      </c>
      <c r="X28" s="134" t="s">
        <v>408</v>
      </c>
      <c r="Y28" s="134" t="s">
        <v>410</v>
      </c>
      <c r="Z28" s="111">
        <v>0.25</v>
      </c>
      <c r="AA28" s="135" t="s">
        <v>214</v>
      </c>
      <c r="AB28" s="112">
        <f t="shared" ref="AB28" si="33">IF(AA28="","",IF(AA28="Preventivo",25%,IF(AA28="Detectivo",15%,10%)))</f>
        <v>0.25</v>
      </c>
      <c r="AC28" s="113" t="s">
        <v>219</v>
      </c>
      <c r="AD28" s="112">
        <f t="shared" ref="AD28" si="34">IF(AC28="","",IF(AC28="Automático",25%,15%))</f>
        <v>0.15</v>
      </c>
      <c r="AE28" s="113" t="s">
        <v>223</v>
      </c>
      <c r="AF28" s="113" t="s">
        <v>224</v>
      </c>
      <c r="AG28" s="116" t="s">
        <v>227</v>
      </c>
      <c r="AH28" s="117" t="str">
        <f>IF(OR(O26="",AA28="",AC28=""),"",IF(AJ28&lt;=20%,"Muy baja",IF(AJ28&lt;=40%,"Baja",IF(AJ28&lt;=60%,"Media",IF(AJ28&lt;=80%,"Alta","Muy alta")))))</f>
        <v>Muy baja</v>
      </c>
      <c r="AI28" s="130">
        <f t="shared" si="12"/>
        <v>1</v>
      </c>
      <c r="AJ28" s="114">
        <f>IF(OR($AA28="Preventivo",$AA28="Detectivo"),($AJ27-($AJ27*($AD28+$AB28))),$AJ27)</f>
        <v>0.12959999999999999</v>
      </c>
      <c r="AK28" s="114" t="str">
        <f>IF(OR(R26="",AA28="",AC28=""),"",IF(AM28&lt;=20%,"Leve",IF(AM28&lt;=40%,"Menor",IF(AM28&lt;=60%,"Moderado",IF(AM28&lt;=80%,"Mayor","Catastrófico")))))</f>
        <v>Mayor</v>
      </c>
      <c r="AL28" s="130">
        <f>IF($AK27="Leve",1,IF($AK27="Menor",2,IF($AK27="Moderado",3,IF($AK27="Mayor",4,IF($AK27="Catastrófico",5,"")))))</f>
        <v>4</v>
      </c>
      <c r="AM28" s="114">
        <f>IF($AA28="Correctivo",($T26-($T26*($AD28+$AB28))),$T26)</f>
        <v>0.8</v>
      </c>
      <c r="AN28" s="165">
        <f t="shared" si="17"/>
        <v>4</v>
      </c>
      <c r="AO28" s="197"/>
      <c r="AP28" s="198"/>
      <c r="AQ28" s="208"/>
      <c r="AR28" s="134" t="s">
        <v>411</v>
      </c>
      <c r="AS28" s="134" t="s">
        <v>334</v>
      </c>
      <c r="AT28" s="125" t="s">
        <v>446</v>
      </c>
      <c r="AU28" s="136" t="s">
        <v>411</v>
      </c>
    </row>
    <row r="29" spans="1:47" ht="156.75" customHeight="1" x14ac:dyDescent="0.2">
      <c r="A29" s="118" t="s">
        <v>23</v>
      </c>
      <c r="B29" s="134" t="s">
        <v>337</v>
      </c>
      <c r="C29" s="209"/>
      <c r="D29" s="209"/>
      <c r="E29" s="135" t="s">
        <v>20</v>
      </c>
      <c r="F29" s="135" t="s">
        <v>132</v>
      </c>
      <c r="G29" s="201"/>
      <c r="H29" s="209"/>
      <c r="I29" s="209"/>
      <c r="J29" s="209"/>
      <c r="K29" s="209"/>
      <c r="L29" s="209"/>
      <c r="M29" s="209"/>
      <c r="N29" s="210"/>
      <c r="O29" s="205"/>
      <c r="P29" s="194"/>
      <c r="Q29" s="288"/>
      <c r="R29" s="201"/>
      <c r="S29" s="194"/>
      <c r="T29" s="288"/>
      <c r="U29" s="206"/>
      <c r="V29" s="197"/>
      <c r="W29" s="118" t="s">
        <v>327</v>
      </c>
      <c r="X29" s="134" t="s">
        <v>331</v>
      </c>
      <c r="Y29" s="134" t="s">
        <v>332</v>
      </c>
      <c r="Z29" s="111">
        <v>0.25</v>
      </c>
      <c r="AA29" s="135" t="s">
        <v>214</v>
      </c>
      <c r="AB29" s="112">
        <f t="shared" si="9"/>
        <v>0.25</v>
      </c>
      <c r="AC29" s="113" t="s">
        <v>219</v>
      </c>
      <c r="AD29" s="112">
        <f t="shared" si="10"/>
        <v>0.15</v>
      </c>
      <c r="AE29" s="113" t="s">
        <v>223</v>
      </c>
      <c r="AF29" s="113" t="s">
        <v>224</v>
      </c>
      <c r="AG29" s="116" t="s">
        <v>227</v>
      </c>
      <c r="AH29" s="117" t="str">
        <f>IF(OR(O26="",AA29="",AC29=""),"",IF(AJ29&lt;=20%,"Muy baja",IF(AJ29&lt;=40%,"Baja",IF(AJ29&lt;=60%,"Media",IF(AJ29&lt;=80%,"Alta","Muy alta")))))</f>
        <v>Muy baja</v>
      </c>
      <c r="AI29" s="130">
        <f t="shared" si="12"/>
        <v>1</v>
      </c>
      <c r="AJ29" s="114">
        <f>IF(OR($AA29="Preventivo",$AA29="Detectivo"),($AJ28-($AJ28*($AD29+$AB29))),$AJ28)</f>
        <v>7.7759999999999996E-2</v>
      </c>
      <c r="AK29" s="114" t="str">
        <f>IF(OR(R26="",AA29="",AC29=""),"",IF(AM29&lt;=20%,"Leve",IF(AM29&lt;=40%,"Menor",IF(AM29&lt;=60%,"Moderado",IF(AM29&lt;=80%,"Mayor","Catastrófico")))))</f>
        <v>Mayor</v>
      </c>
      <c r="AL29" s="130">
        <f>IF($AK28="Leve",1,IF($AK28="Menor",2,IF($AK28="Moderado",3,IF($AK28="Mayor",4,IF($AK28="Catastrófico",5,"")))))</f>
        <v>4</v>
      </c>
      <c r="AM29" s="114">
        <f>IF($AA29="Correctivo",($T26-($T26*($AD29+$AB29))),$T26)</f>
        <v>0.8</v>
      </c>
      <c r="AN29" s="165">
        <f t="shared" si="17"/>
        <v>4</v>
      </c>
      <c r="AO29" s="197"/>
      <c r="AP29" s="198"/>
      <c r="AQ29" s="126" t="s">
        <v>450</v>
      </c>
      <c r="AR29" s="125" t="s">
        <v>442</v>
      </c>
      <c r="AS29" s="125" t="s">
        <v>334</v>
      </c>
      <c r="AT29" s="125" t="s">
        <v>446</v>
      </c>
      <c r="AU29" s="149" t="s">
        <v>451</v>
      </c>
    </row>
    <row r="30" spans="1:47" ht="200.25" customHeight="1" x14ac:dyDescent="0.2">
      <c r="A30" s="118" t="s">
        <v>23</v>
      </c>
      <c r="B30" s="134" t="s">
        <v>30</v>
      </c>
      <c r="C30" s="134" t="s">
        <v>340</v>
      </c>
      <c r="D30" s="134" t="s">
        <v>407</v>
      </c>
      <c r="E30" s="135" t="s">
        <v>20</v>
      </c>
      <c r="F30" s="135" t="s">
        <v>127</v>
      </c>
      <c r="G30" s="135" t="s">
        <v>159</v>
      </c>
      <c r="H30" s="134" t="s">
        <v>341</v>
      </c>
      <c r="I30" s="134" t="s">
        <v>393</v>
      </c>
      <c r="J30" s="134" t="s">
        <v>394</v>
      </c>
      <c r="K30" s="134" t="s">
        <v>342</v>
      </c>
      <c r="L30" s="134" t="s">
        <v>163</v>
      </c>
      <c r="M30" s="134" t="s">
        <v>180</v>
      </c>
      <c r="N30" s="136" t="s">
        <v>171</v>
      </c>
      <c r="O30" s="137" t="s">
        <v>200</v>
      </c>
      <c r="P30" s="130">
        <f t="shared" ref="P30:P31" si="35">IF($O30="Muy baja",1,IF($O30="Baja",2,IF($O30="Media",3,IF($O30="Alta",4,IF($O30="Muy alta",5,"")))))</f>
        <v>1</v>
      </c>
      <c r="Q30" s="131">
        <f t="shared" ref="Q30:Q31" si="36">IF($O30="Muy baja",20%,IF($O30="Baja",40%,IF($O30="Media",60%,IF($O30="Alta",80%,IF($O30="Muy alta",100%,"")))))</f>
        <v>0.2</v>
      </c>
      <c r="R30" s="135" t="s">
        <v>27</v>
      </c>
      <c r="S30" s="130">
        <f t="shared" ref="S30:S31" si="37">IF($R30="Leve",1,IF($R30="Menor",2,IF($R30="Moderado",3,IF($R30="Mayor",4,IF($R30="Catastrófico",5,"")))))</f>
        <v>4</v>
      </c>
      <c r="T30" s="131">
        <f t="shared" ref="T30:T31" si="38">IF($R30="Leve",20%,IF($R30="Menor",40%,IF($R30="Moderado",60%,IF($R30="Mayor",80%,IF($R30="Catastrófico",100%,"")))))</f>
        <v>0.8</v>
      </c>
      <c r="U30" s="132">
        <f t="shared" ref="U30:U31" si="39">IF(OR(P30="",S30=""),"",P30*S30)</f>
        <v>4</v>
      </c>
      <c r="V30" s="133" t="str">
        <f t="shared" ref="V30:V31" si="40">IF(U30="","",IF(U30&lt;=2,"BAJA",IF(U30&lt;=6,"MODERADA",IF(U30&lt;=12,"ALTA","EXTREMA"))))</f>
        <v>MODERADA</v>
      </c>
      <c r="W30" s="118" t="s">
        <v>346</v>
      </c>
      <c r="X30" s="134" t="s">
        <v>395</v>
      </c>
      <c r="Y30" s="134" t="s">
        <v>347</v>
      </c>
      <c r="Z30" s="111">
        <v>1</v>
      </c>
      <c r="AA30" s="135" t="s">
        <v>214</v>
      </c>
      <c r="AB30" s="112">
        <f t="shared" si="9"/>
        <v>0.25</v>
      </c>
      <c r="AC30" s="113" t="s">
        <v>219</v>
      </c>
      <c r="AD30" s="112">
        <f t="shared" si="10"/>
        <v>0.15</v>
      </c>
      <c r="AE30" s="113" t="s">
        <v>223</v>
      </c>
      <c r="AF30" s="113" t="s">
        <v>224</v>
      </c>
      <c r="AG30" s="116" t="s">
        <v>227</v>
      </c>
      <c r="AH30" s="117" t="str">
        <f t="shared" ref="AH30:AH31" si="41">IF(OR(O30="",AA30="",AC30=""),"",IF(AJ30&lt;=20%,"Muy baja",IF(AJ30&lt;=40%,"Baja",IF(AJ30&lt;=60%,"Media",IF(AJ30&lt;=80%,"Alta","Muy alta")))))</f>
        <v>Muy baja</v>
      </c>
      <c r="AI30" s="130">
        <f t="shared" si="12"/>
        <v>1</v>
      </c>
      <c r="AJ30" s="114">
        <f t="shared" ref="AJ30:AJ31" si="42">IF(OR($AA30="Preventivo",$AA30="Detectivo"),($Q30-($Q30*($AD30+$AB30))),$Q30)</f>
        <v>0.12</v>
      </c>
      <c r="AK30" s="114" t="str">
        <f t="shared" ref="AK30:AK31" si="43">IF(OR(R30="",AA30="",AC30=""),"",IF(AM30&lt;=20%,"Leve",IF(AM30&lt;=40%,"Menor",IF(AM30&lt;=60%,"Moderado",IF(AM30&lt;=80%,"Mayor","Catastrófico")))))</f>
        <v>Mayor</v>
      </c>
      <c r="AL30" s="130">
        <f t="shared" ref="AL30:AL31" si="44">IF($AK30="Leve",1,IF($AK30="Menor",2,IF($AK30="Moderado",3,IF($AK30="Mayor",4,IF($AK30="Catastrófico",5,"")))))</f>
        <v>4</v>
      </c>
      <c r="AM30" s="114">
        <f t="shared" ref="AM30:AM31" si="45">IF($AA30="Correctivo",($T30-($T30*($AD30+$AB30))),$T30)</f>
        <v>0.8</v>
      </c>
      <c r="AN30" s="165">
        <f t="shared" ref="AN30:AN31" si="46">IF(OR(AI30="",AL30=""),"",AI30*AL30)</f>
        <v>4</v>
      </c>
      <c r="AO30" s="133" t="str">
        <f t="shared" ref="AO30:AO31" si="47">IF(AN30="","",IF(AN30&lt;=2,"BAJA",IF(AN30&lt;=6,"MODERADA",IF(AN30&lt;=12,"ALTA","EXTREMA"))))</f>
        <v>MODERADA</v>
      </c>
      <c r="AP30" s="168" t="str">
        <f t="shared" ref="AP30:AP31" si="48">IF(AO30="","",IF(AO30="Baja","Asumir el Riesgo.",IF(AO30="Moderada","Asumir o reducir el Riesgo.",IF(AO30="Alta","Reducir el Riesgo, Evitar, Compartir o Transferir (pronta atención).",IF(AO30="Extrema","Reducir el Riesgo, Evitar o Compartir (Se requiere acción inmediata).","")))))</f>
        <v>Asumir o reducir el Riesgo.</v>
      </c>
      <c r="AQ30" s="118" t="s">
        <v>351</v>
      </c>
      <c r="AR30" s="134" t="s">
        <v>443</v>
      </c>
      <c r="AS30" s="134" t="s">
        <v>346</v>
      </c>
      <c r="AT30" s="125" t="s">
        <v>446</v>
      </c>
      <c r="AU30" s="136" t="s">
        <v>352</v>
      </c>
    </row>
    <row r="31" spans="1:47" ht="200.25" customHeight="1" x14ac:dyDescent="0.2">
      <c r="A31" s="118" t="s">
        <v>23</v>
      </c>
      <c r="B31" s="134" t="s">
        <v>30</v>
      </c>
      <c r="C31" s="134" t="s">
        <v>340</v>
      </c>
      <c r="D31" s="134" t="s">
        <v>407</v>
      </c>
      <c r="E31" s="135" t="s">
        <v>20</v>
      </c>
      <c r="F31" s="135" t="s">
        <v>128</v>
      </c>
      <c r="G31" s="135" t="s">
        <v>159</v>
      </c>
      <c r="H31" s="134" t="s">
        <v>341</v>
      </c>
      <c r="I31" s="134" t="s">
        <v>343</v>
      </c>
      <c r="J31" s="134" t="s">
        <v>344</v>
      </c>
      <c r="K31" s="134" t="s">
        <v>345</v>
      </c>
      <c r="L31" s="134" t="s">
        <v>163</v>
      </c>
      <c r="M31" s="134" t="s">
        <v>180</v>
      </c>
      <c r="N31" s="136" t="s">
        <v>171</v>
      </c>
      <c r="O31" s="137" t="s">
        <v>200</v>
      </c>
      <c r="P31" s="130">
        <f t="shared" si="35"/>
        <v>1</v>
      </c>
      <c r="Q31" s="131">
        <f t="shared" si="36"/>
        <v>0.2</v>
      </c>
      <c r="R31" s="135" t="s">
        <v>29</v>
      </c>
      <c r="S31" s="130">
        <f t="shared" si="37"/>
        <v>5</v>
      </c>
      <c r="T31" s="131">
        <f t="shared" si="38"/>
        <v>1</v>
      </c>
      <c r="U31" s="132">
        <f t="shared" si="39"/>
        <v>5</v>
      </c>
      <c r="V31" s="133" t="str">
        <f t="shared" si="40"/>
        <v>MODERADA</v>
      </c>
      <c r="W31" s="118" t="s">
        <v>350</v>
      </c>
      <c r="X31" s="134" t="s">
        <v>348</v>
      </c>
      <c r="Y31" s="134" t="s">
        <v>349</v>
      </c>
      <c r="Z31" s="111">
        <v>1</v>
      </c>
      <c r="AA31" s="135" t="s">
        <v>214</v>
      </c>
      <c r="AB31" s="112">
        <f t="shared" si="9"/>
        <v>0.25</v>
      </c>
      <c r="AC31" s="113" t="s">
        <v>219</v>
      </c>
      <c r="AD31" s="112">
        <f t="shared" si="10"/>
        <v>0.15</v>
      </c>
      <c r="AE31" s="113" t="s">
        <v>223</v>
      </c>
      <c r="AF31" s="113" t="s">
        <v>224</v>
      </c>
      <c r="AG31" s="116" t="s">
        <v>227</v>
      </c>
      <c r="AH31" s="117" t="str">
        <f t="shared" si="41"/>
        <v>Muy baja</v>
      </c>
      <c r="AI31" s="130">
        <f t="shared" si="12"/>
        <v>1</v>
      </c>
      <c r="AJ31" s="114">
        <f t="shared" si="42"/>
        <v>0.12</v>
      </c>
      <c r="AK31" s="114" t="str">
        <f t="shared" si="43"/>
        <v>Catastrófico</v>
      </c>
      <c r="AL31" s="130">
        <f t="shared" si="44"/>
        <v>5</v>
      </c>
      <c r="AM31" s="114">
        <f t="shared" si="45"/>
        <v>1</v>
      </c>
      <c r="AN31" s="165">
        <f t="shared" si="46"/>
        <v>5</v>
      </c>
      <c r="AO31" s="133" t="str">
        <f t="shared" si="47"/>
        <v>MODERADA</v>
      </c>
      <c r="AP31" s="168" t="str">
        <f t="shared" si="48"/>
        <v>Asumir o reducir el Riesgo.</v>
      </c>
      <c r="AQ31" s="118" t="s">
        <v>396</v>
      </c>
      <c r="AR31" s="134" t="s">
        <v>444</v>
      </c>
      <c r="AS31" s="134" t="s">
        <v>406</v>
      </c>
      <c r="AT31" s="125" t="s">
        <v>446</v>
      </c>
      <c r="AU31" s="136" t="s">
        <v>353</v>
      </c>
    </row>
    <row r="32" spans="1:47" ht="148.5" customHeight="1" x14ac:dyDescent="0.2">
      <c r="A32" s="208" t="s">
        <v>23</v>
      </c>
      <c r="B32" s="209" t="s">
        <v>240</v>
      </c>
      <c r="C32" s="209" t="s">
        <v>354</v>
      </c>
      <c r="D32" s="209" t="s">
        <v>409</v>
      </c>
      <c r="E32" s="201" t="s">
        <v>20</v>
      </c>
      <c r="F32" s="201" t="s">
        <v>136</v>
      </c>
      <c r="G32" s="201" t="s">
        <v>159</v>
      </c>
      <c r="H32" s="209" t="s">
        <v>265</v>
      </c>
      <c r="I32" s="192" t="s">
        <v>457</v>
      </c>
      <c r="J32" s="192" t="s">
        <v>503</v>
      </c>
      <c r="K32" s="192" t="s">
        <v>355</v>
      </c>
      <c r="L32" s="134" t="s">
        <v>195</v>
      </c>
      <c r="M32" s="134" t="s">
        <v>184</v>
      </c>
      <c r="N32" s="136" t="s">
        <v>171</v>
      </c>
      <c r="O32" s="205" t="s">
        <v>25</v>
      </c>
      <c r="P32" s="130">
        <f t="shared" si="3"/>
        <v>4</v>
      </c>
      <c r="Q32" s="131">
        <f t="shared" si="4"/>
        <v>0.8</v>
      </c>
      <c r="R32" s="201" t="s">
        <v>29</v>
      </c>
      <c r="S32" s="130">
        <f t="shared" si="5"/>
        <v>5</v>
      </c>
      <c r="T32" s="131">
        <f t="shared" si="6"/>
        <v>1</v>
      </c>
      <c r="U32" s="206">
        <f t="shared" si="7"/>
        <v>20</v>
      </c>
      <c r="V32" s="197" t="str">
        <f t="shared" si="8"/>
        <v>EXTREMA</v>
      </c>
      <c r="W32" s="207" t="s">
        <v>504</v>
      </c>
      <c r="X32" s="192" t="s">
        <v>505</v>
      </c>
      <c r="Y32" s="192" t="s">
        <v>506</v>
      </c>
      <c r="Z32" s="200">
        <v>1</v>
      </c>
      <c r="AA32" s="201" t="s">
        <v>214</v>
      </c>
      <c r="AB32" s="112">
        <f t="shared" si="9"/>
        <v>0.25</v>
      </c>
      <c r="AC32" s="202" t="s">
        <v>219</v>
      </c>
      <c r="AD32" s="112">
        <f t="shared" si="10"/>
        <v>0.15</v>
      </c>
      <c r="AE32" s="202" t="s">
        <v>223</v>
      </c>
      <c r="AF32" s="202" t="s">
        <v>224</v>
      </c>
      <c r="AG32" s="203" t="s">
        <v>227</v>
      </c>
      <c r="AH32" s="204" t="str">
        <f t="shared" si="11"/>
        <v>Media</v>
      </c>
      <c r="AI32" s="194">
        <f t="shared" si="12"/>
        <v>3</v>
      </c>
      <c r="AJ32" s="195">
        <f t="shared" si="13"/>
        <v>0.48</v>
      </c>
      <c r="AK32" s="195" t="str">
        <f t="shared" si="14"/>
        <v>Catastrófico</v>
      </c>
      <c r="AL32" s="194">
        <f t="shared" si="15"/>
        <v>5</v>
      </c>
      <c r="AM32" s="195">
        <f t="shared" si="16"/>
        <v>1</v>
      </c>
      <c r="AN32" s="196">
        <f t="shared" si="17"/>
        <v>15</v>
      </c>
      <c r="AO32" s="197" t="str">
        <f t="shared" si="18"/>
        <v>EXTREMA</v>
      </c>
      <c r="AP32" s="198" t="str">
        <f t="shared" si="19"/>
        <v>Reducir el Riesgo, Evitar o Compartir (Se requiere acción inmediata).</v>
      </c>
      <c r="AQ32" s="199" t="s">
        <v>507</v>
      </c>
      <c r="AR32" s="191" t="s">
        <v>458</v>
      </c>
      <c r="AS32" s="192" t="s">
        <v>508</v>
      </c>
      <c r="AT32" s="192" t="s">
        <v>459</v>
      </c>
      <c r="AU32" s="193" t="s">
        <v>460</v>
      </c>
    </row>
    <row r="33" spans="1:47" ht="148.5" customHeight="1" x14ac:dyDescent="0.2">
      <c r="A33" s="208"/>
      <c r="B33" s="209"/>
      <c r="C33" s="209"/>
      <c r="D33" s="209"/>
      <c r="E33" s="201"/>
      <c r="F33" s="201"/>
      <c r="G33" s="201"/>
      <c r="H33" s="209"/>
      <c r="I33" s="192"/>
      <c r="J33" s="192"/>
      <c r="K33" s="192"/>
      <c r="L33" s="125" t="s">
        <v>195</v>
      </c>
      <c r="M33" s="125" t="s">
        <v>183</v>
      </c>
      <c r="N33" s="149" t="s">
        <v>171</v>
      </c>
      <c r="O33" s="205"/>
      <c r="P33" s="130"/>
      <c r="Q33" s="131"/>
      <c r="R33" s="201"/>
      <c r="S33" s="130"/>
      <c r="T33" s="131"/>
      <c r="U33" s="206"/>
      <c r="V33" s="197"/>
      <c r="W33" s="207"/>
      <c r="X33" s="192"/>
      <c r="Y33" s="192"/>
      <c r="Z33" s="200"/>
      <c r="AA33" s="201"/>
      <c r="AB33" s="112"/>
      <c r="AC33" s="202"/>
      <c r="AD33" s="112"/>
      <c r="AE33" s="202"/>
      <c r="AF33" s="202"/>
      <c r="AG33" s="203"/>
      <c r="AH33" s="204"/>
      <c r="AI33" s="194"/>
      <c r="AJ33" s="195"/>
      <c r="AK33" s="195"/>
      <c r="AL33" s="194"/>
      <c r="AM33" s="195"/>
      <c r="AN33" s="196"/>
      <c r="AO33" s="197"/>
      <c r="AP33" s="198"/>
      <c r="AQ33" s="199"/>
      <c r="AR33" s="191"/>
      <c r="AS33" s="192"/>
      <c r="AT33" s="192"/>
      <c r="AU33" s="193"/>
    </row>
    <row r="34" spans="1:47" ht="224.25" customHeight="1" x14ac:dyDescent="0.2">
      <c r="A34" s="118" t="s">
        <v>23</v>
      </c>
      <c r="B34" s="134" t="s">
        <v>242</v>
      </c>
      <c r="C34" s="134" t="s">
        <v>356</v>
      </c>
      <c r="D34" s="134" t="s">
        <v>357</v>
      </c>
      <c r="E34" s="135" t="s">
        <v>20</v>
      </c>
      <c r="F34" s="135" t="s">
        <v>129</v>
      </c>
      <c r="G34" s="135" t="s">
        <v>159</v>
      </c>
      <c r="H34" s="134" t="s">
        <v>341</v>
      </c>
      <c r="I34" s="134" t="s">
        <v>358</v>
      </c>
      <c r="J34" s="134" t="s">
        <v>359</v>
      </c>
      <c r="K34" s="134" t="s">
        <v>397</v>
      </c>
      <c r="L34" s="134" t="s">
        <v>195</v>
      </c>
      <c r="M34" s="134" t="s">
        <v>183</v>
      </c>
      <c r="N34" s="136" t="s">
        <v>171</v>
      </c>
      <c r="O34" s="137" t="s">
        <v>200</v>
      </c>
      <c r="P34" s="130">
        <f t="shared" si="3"/>
        <v>1</v>
      </c>
      <c r="Q34" s="131">
        <f t="shared" si="4"/>
        <v>0.2</v>
      </c>
      <c r="R34" s="135" t="s">
        <v>29</v>
      </c>
      <c r="S34" s="130">
        <f t="shared" si="5"/>
        <v>5</v>
      </c>
      <c r="T34" s="131">
        <f t="shared" si="6"/>
        <v>1</v>
      </c>
      <c r="U34" s="132">
        <f t="shared" ref="U34:U40" si="49">IF(OR(P34="",S34=""),"",P34*S34)</f>
        <v>5</v>
      </c>
      <c r="V34" s="133" t="str">
        <f t="shared" ref="V34:V40" si="50">IF(U34="","",IF(U34&lt;=2,"BAJA",IF(U34&lt;=6,"MODERADA",IF(U34&lt;=12,"ALTA","EXTREMA"))))</f>
        <v>MODERADA</v>
      </c>
      <c r="W34" s="118" t="s">
        <v>398</v>
      </c>
      <c r="X34" s="134" t="s">
        <v>360</v>
      </c>
      <c r="Y34" s="134" t="s">
        <v>361</v>
      </c>
      <c r="Z34" s="111">
        <v>1</v>
      </c>
      <c r="AA34" s="135" t="s">
        <v>214</v>
      </c>
      <c r="AB34" s="112">
        <f t="shared" si="9"/>
        <v>0.25</v>
      </c>
      <c r="AC34" s="113" t="s">
        <v>219</v>
      </c>
      <c r="AD34" s="112">
        <f t="shared" si="10"/>
        <v>0.15</v>
      </c>
      <c r="AE34" s="113" t="s">
        <v>223</v>
      </c>
      <c r="AF34" s="113" t="s">
        <v>224</v>
      </c>
      <c r="AG34" s="116" t="s">
        <v>227</v>
      </c>
      <c r="AH34" s="117" t="str">
        <f t="shared" ref="AH34:AH40" si="51">IF(OR(O34="",AA34="",AC34=""),"",IF(AJ34&lt;=20%,"Muy baja",IF(AJ34&lt;=40%,"Baja",IF(AJ34&lt;=60%,"Media",IF(AJ34&lt;=80%,"Alta","Muy alta")))))</f>
        <v>Muy baja</v>
      </c>
      <c r="AI34" s="130">
        <f t="shared" si="12"/>
        <v>1</v>
      </c>
      <c r="AJ34" s="114">
        <f t="shared" si="13"/>
        <v>0.12</v>
      </c>
      <c r="AK34" s="114" t="str">
        <f t="shared" ref="AK34:AK40" si="52">IF(OR(R34="",AA34="",AC34=""),"",IF(AM34&lt;=20%,"Leve",IF(AM34&lt;=40%,"Menor",IF(AM34&lt;=60%,"Moderado",IF(AM34&lt;=80%,"Mayor","Catastrófico")))))</f>
        <v>Catastrófico</v>
      </c>
      <c r="AL34" s="130">
        <f t="shared" si="15"/>
        <v>5</v>
      </c>
      <c r="AM34" s="114">
        <f t="shared" si="16"/>
        <v>1</v>
      </c>
      <c r="AN34" s="165">
        <f t="shared" ref="AN34:AN40" si="53">IF(OR(AI34="",AL34=""),"",AI34*AL34)</f>
        <v>5</v>
      </c>
      <c r="AO34" s="133" t="str">
        <f t="shared" ref="AO34:AO40" si="54">IF(AN34="","",IF(AN34&lt;=2,"BAJA",IF(AN34&lt;=6,"MODERADA",IF(AN34&lt;=12,"ALTA","EXTREMA"))))</f>
        <v>MODERADA</v>
      </c>
      <c r="AP34" s="168" t="str">
        <f t="shared" si="19"/>
        <v>Asumir o reducir el Riesgo.</v>
      </c>
      <c r="AQ34" s="118" t="s">
        <v>362</v>
      </c>
      <c r="AR34" s="134" t="s">
        <v>363</v>
      </c>
      <c r="AS34" s="134" t="s">
        <v>364</v>
      </c>
      <c r="AT34" s="125" t="s">
        <v>487</v>
      </c>
      <c r="AU34" s="136" t="s">
        <v>365</v>
      </c>
    </row>
    <row r="35" spans="1:47" ht="101.25" customHeight="1" x14ac:dyDescent="0.2">
      <c r="A35" s="118" t="s">
        <v>23</v>
      </c>
      <c r="B35" s="134" t="s">
        <v>242</v>
      </c>
      <c r="C35" s="134" t="s">
        <v>356</v>
      </c>
      <c r="D35" s="134" t="s">
        <v>357</v>
      </c>
      <c r="E35" s="135" t="s">
        <v>490</v>
      </c>
      <c r="F35" s="135" t="s">
        <v>378</v>
      </c>
      <c r="G35" s="135" t="s">
        <v>159</v>
      </c>
      <c r="H35" s="134" t="s">
        <v>341</v>
      </c>
      <c r="I35" s="134" t="s">
        <v>445</v>
      </c>
      <c r="J35" s="134" t="s">
        <v>380</v>
      </c>
      <c r="K35" s="134" t="s">
        <v>379</v>
      </c>
      <c r="L35" s="134" t="s">
        <v>195</v>
      </c>
      <c r="M35" s="134" t="s">
        <v>183</v>
      </c>
      <c r="N35" s="136" t="s">
        <v>171</v>
      </c>
      <c r="O35" s="137" t="s">
        <v>200</v>
      </c>
      <c r="P35" s="130">
        <f t="shared" si="3"/>
        <v>1</v>
      </c>
      <c r="Q35" s="131">
        <f t="shared" si="4"/>
        <v>0.2</v>
      </c>
      <c r="R35" s="135" t="s">
        <v>29</v>
      </c>
      <c r="S35" s="130">
        <f t="shared" si="5"/>
        <v>5</v>
      </c>
      <c r="T35" s="131">
        <f t="shared" si="6"/>
        <v>1</v>
      </c>
      <c r="U35" s="132">
        <f t="shared" ref="U35" si="55">IF(OR(P35="",S35=""),"",P35*S35)</f>
        <v>5</v>
      </c>
      <c r="V35" s="133" t="str">
        <f t="shared" ref="V35" si="56">IF(U35="","",IF(U35&lt;=2,"BAJA",IF(U35&lt;=6,"MODERADA",IF(U35&lt;=12,"ALTA","EXTREMA"))))</f>
        <v>MODERADA</v>
      </c>
      <c r="W35" s="118" t="s">
        <v>398</v>
      </c>
      <c r="X35" s="134" t="s">
        <v>384</v>
      </c>
      <c r="Y35" s="134" t="s">
        <v>399</v>
      </c>
      <c r="Z35" s="111">
        <v>1</v>
      </c>
      <c r="AA35" s="135" t="s">
        <v>214</v>
      </c>
      <c r="AB35" s="112">
        <f t="shared" ref="AB35" si="57">IF(AA35="","",IF(AA35="Preventivo",25%,IF(AA35="Detectivo",15%,10%)))</f>
        <v>0.25</v>
      </c>
      <c r="AC35" s="113" t="s">
        <v>219</v>
      </c>
      <c r="AD35" s="112">
        <f t="shared" ref="AD35" si="58">IF(AC35="","",IF(AC35="Automático",25%,15%))</f>
        <v>0.15</v>
      </c>
      <c r="AE35" s="113" t="s">
        <v>223</v>
      </c>
      <c r="AF35" s="113" t="s">
        <v>224</v>
      </c>
      <c r="AG35" s="116" t="s">
        <v>227</v>
      </c>
      <c r="AH35" s="117" t="str">
        <f t="shared" ref="AH35" si="59">IF(OR(O35="",AA35="",AC35=""),"",IF(AJ35&lt;=20%,"Muy baja",IF(AJ35&lt;=40%,"Baja",IF(AJ35&lt;=60%,"Media",IF(AJ35&lt;=80%,"Alta","Muy alta")))))</f>
        <v>Muy baja</v>
      </c>
      <c r="AI35" s="130">
        <f t="shared" si="12"/>
        <v>1</v>
      </c>
      <c r="AJ35" s="114">
        <f t="shared" si="13"/>
        <v>0.12</v>
      </c>
      <c r="AK35" s="114" t="str">
        <f t="shared" ref="AK35" si="60">IF(OR(R35="",AA35="",AC35=""),"",IF(AM35&lt;=20%,"Leve",IF(AM35&lt;=40%,"Menor",IF(AM35&lt;=60%,"Moderado",IF(AM35&lt;=80%,"Mayor","Catastrófico")))))</f>
        <v>Catastrófico</v>
      </c>
      <c r="AL35" s="130">
        <f t="shared" si="15"/>
        <v>5</v>
      </c>
      <c r="AM35" s="114">
        <f t="shared" si="16"/>
        <v>1</v>
      </c>
      <c r="AN35" s="165">
        <f t="shared" ref="AN35" si="61">IF(OR(AI35="",AL35=""),"",AI35*AL35)</f>
        <v>5</v>
      </c>
      <c r="AO35" s="133" t="str">
        <f t="shared" ref="AO35" si="62">IF(AN35="","",IF(AN35&lt;=2,"BAJA",IF(AN35&lt;=6,"MODERADA",IF(AN35&lt;=12,"ALTA","EXTREMA"))))</f>
        <v>MODERADA</v>
      </c>
      <c r="AP35" s="168" t="str">
        <f t="shared" ref="AP35" si="63">IF(AO35="","",IF(AO35="Baja","Asumir el Riesgo.",IF(AO35="Moderada","Asumir o reducir el Riesgo.",IF(AO35="Alta","Reducir el Riesgo, Evitar, Compartir o Transferir (pronta atención).",IF(AO35="Extrema","Reducir el Riesgo, Evitar o Compartir (Se requiere acción inmediata).","")))))</f>
        <v>Asumir o reducir el Riesgo.</v>
      </c>
      <c r="AQ35" s="118" t="s">
        <v>381</v>
      </c>
      <c r="AR35" s="134" t="s">
        <v>382</v>
      </c>
      <c r="AS35" s="134" t="s">
        <v>364</v>
      </c>
      <c r="AT35" s="125" t="s">
        <v>487</v>
      </c>
      <c r="AU35" s="136" t="s">
        <v>383</v>
      </c>
    </row>
    <row r="36" spans="1:47" ht="113.25" customHeight="1" x14ac:dyDescent="0.2">
      <c r="A36" s="118" t="s">
        <v>26</v>
      </c>
      <c r="B36" s="134" t="s">
        <v>32</v>
      </c>
      <c r="C36" s="209" t="s">
        <v>366</v>
      </c>
      <c r="D36" s="209" t="s">
        <v>367</v>
      </c>
      <c r="E36" s="135" t="s">
        <v>20</v>
      </c>
      <c r="F36" s="135" t="s">
        <v>130</v>
      </c>
      <c r="G36" s="201" t="s">
        <v>159</v>
      </c>
      <c r="H36" s="209" t="s">
        <v>341</v>
      </c>
      <c r="I36" s="209" t="s">
        <v>400</v>
      </c>
      <c r="J36" s="209" t="s">
        <v>368</v>
      </c>
      <c r="K36" s="209" t="s">
        <v>369</v>
      </c>
      <c r="L36" s="209" t="s">
        <v>195</v>
      </c>
      <c r="M36" s="209" t="s">
        <v>184</v>
      </c>
      <c r="N36" s="210" t="s">
        <v>171</v>
      </c>
      <c r="O36" s="205" t="s">
        <v>198</v>
      </c>
      <c r="P36" s="194">
        <f t="shared" si="3"/>
        <v>3</v>
      </c>
      <c r="Q36" s="288">
        <f t="shared" si="4"/>
        <v>0.6</v>
      </c>
      <c r="R36" s="201" t="s">
        <v>27</v>
      </c>
      <c r="S36" s="194">
        <f t="shared" si="5"/>
        <v>4</v>
      </c>
      <c r="T36" s="288">
        <f t="shared" si="6"/>
        <v>0.8</v>
      </c>
      <c r="U36" s="206">
        <f t="shared" si="49"/>
        <v>12</v>
      </c>
      <c r="V36" s="197" t="str">
        <f t="shared" si="50"/>
        <v>ALTA</v>
      </c>
      <c r="W36" s="118" t="s">
        <v>370</v>
      </c>
      <c r="X36" s="134" t="s">
        <v>371</v>
      </c>
      <c r="Y36" s="125" t="s">
        <v>463</v>
      </c>
      <c r="Z36" s="111">
        <v>0.25</v>
      </c>
      <c r="AA36" s="135" t="s">
        <v>214</v>
      </c>
      <c r="AB36" s="112">
        <f t="shared" si="9"/>
        <v>0.25</v>
      </c>
      <c r="AC36" s="113" t="s">
        <v>219</v>
      </c>
      <c r="AD36" s="112">
        <f t="shared" si="10"/>
        <v>0.15</v>
      </c>
      <c r="AE36" s="113" t="s">
        <v>223</v>
      </c>
      <c r="AF36" s="113" t="s">
        <v>224</v>
      </c>
      <c r="AG36" s="116" t="s">
        <v>227</v>
      </c>
      <c r="AH36" s="117" t="str">
        <f t="shared" si="51"/>
        <v>Baja</v>
      </c>
      <c r="AI36" s="130">
        <f t="shared" si="12"/>
        <v>2</v>
      </c>
      <c r="AJ36" s="114">
        <f t="shared" si="13"/>
        <v>0.36</v>
      </c>
      <c r="AK36" s="114" t="str">
        <f t="shared" si="52"/>
        <v>Mayor</v>
      </c>
      <c r="AL36" s="130">
        <f t="shared" si="15"/>
        <v>4</v>
      </c>
      <c r="AM36" s="114">
        <f t="shared" si="16"/>
        <v>0.8</v>
      </c>
      <c r="AN36" s="165">
        <f t="shared" si="53"/>
        <v>8</v>
      </c>
      <c r="AO36" s="197" t="str">
        <f>IF(AN39="","",IF(AN39&lt;=2,"BAJA",IF(AN39&lt;=6,"MODERADA",IF(AN39&lt;=12,"ALTA","EXTREMA"))))</f>
        <v>MODERADA</v>
      </c>
      <c r="AP36" s="198" t="str">
        <f t="shared" si="19"/>
        <v>Asumir o reducir el Riesgo.</v>
      </c>
      <c r="AQ36" s="126" t="s">
        <v>465</v>
      </c>
      <c r="AR36" s="125" t="s">
        <v>466</v>
      </c>
      <c r="AS36" s="125" t="s">
        <v>376</v>
      </c>
      <c r="AT36" s="125" t="s">
        <v>467</v>
      </c>
      <c r="AU36" s="149" t="s">
        <v>468</v>
      </c>
    </row>
    <row r="37" spans="1:47" ht="123.75" customHeight="1" x14ac:dyDescent="0.2">
      <c r="A37" s="118" t="s">
        <v>26</v>
      </c>
      <c r="B37" s="134" t="s">
        <v>32</v>
      </c>
      <c r="C37" s="209"/>
      <c r="D37" s="209"/>
      <c r="E37" s="135" t="s">
        <v>20</v>
      </c>
      <c r="F37" s="135" t="s">
        <v>130</v>
      </c>
      <c r="G37" s="201"/>
      <c r="H37" s="209"/>
      <c r="I37" s="209"/>
      <c r="J37" s="209"/>
      <c r="K37" s="209"/>
      <c r="L37" s="209"/>
      <c r="M37" s="209"/>
      <c r="N37" s="210"/>
      <c r="O37" s="205"/>
      <c r="P37" s="194"/>
      <c r="Q37" s="288"/>
      <c r="R37" s="201"/>
      <c r="S37" s="194"/>
      <c r="T37" s="288"/>
      <c r="U37" s="206"/>
      <c r="V37" s="197"/>
      <c r="W37" s="118" t="s">
        <v>372</v>
      </c>
      <c r="X37" s="134" t="s">
        <v>373</v>
      </c>
      <c r="Y37" s="125" t="s">
        <v>464</v>
      </c>
      <c r="Z37" s="111">
        <v>0.25</v>
      </c>
      <c r="AA37" s="135" t="s">
        <v>214</v>
      </c>
      <c r="AB37" s="112">
        <f t="shared" si="9"/>
        <v>0.25</v>
      </c>
      <c r="AC37" s="113" t="s">
        <v>219</v>
      </c>
      <c r="AD37" s="112">
        <f t="shared" si="10"/>
        <v>0.15</v>
      </c>
      <c r="AE37" s="113" t="s">
        <v>223</v>
      </c>
      <c r="AF37" s="113" t="s">
        <v>224</v>
      </c>
      <c r="AG37" s="116" t="s">
        <v>227</v>
      </c>
      <c r="AH37" s="117" t="str">
        <f>IF(OR(O36="",AA37="",AC37=""),"",IF(AJ37&lt;=20%,"Muy baja",IF(AJ37&lt;=40%,"Baja",IF(AJ37&lt;=60%,"Media",IF(AJ37&lt;=80%,"Alta","Muy alta")))))</f>
        <v>Baja</v>
      </c>
      <c r="AI37" s="130">
        <f t="shared" si="12"/>
        <v>2</v>
      </c>
      <c r="AJ37" s="114">
        <f>IF(OR($AA37="Preventivo",$AA37="Detectivo"),($AJ36-($AJ36*($AD37+$AB37))),$AJ36)</f>
        <v>0.216</v>
      </c>
      <c r="AK37" s="114" t="str">
        <f>IF(OR(R36="",AA37="",AC37=""),"",IF(AM37&lt;=20%,"Leve",IF(AM37&lt;=40%,"Menor",IF(AM37&lt;=60%,"Moderado",IF(AM37&lt;=80%,"Mayor","Catastrófico")))))</f>
        <v>Mayor</v>
      </c>
      <c r="AL37" s="130">
        <f t="shared" si="15"/>
        <v>4</v>
      </c>
      <c r="AM37" s="114">
        <f>IF($AA37="Correctivo",($T36-($T36*($AD37+$AB37))),$T36)</f>
        <v>0.8</v>
      </c>
      <c r="AN37" s="165">
        <f t="shared" si="53"/>
        <v>8</v>
      </c>
      <c r="AO37" s="197"/>
      <c r="AP37" s="198"/>
      <c r="AQ37" s="126" t="s">
        <v>469</v>
      </c>
      <c r="AR37" s="125" t="s">
        <v>491</v>
      </c>
      <c r="AS37" s="125" t="s">
        <v>376</v>
      </c>
      <c r="AT37" s="125" t="s">
        <v>467</v>
      </c>
      <c r="AU37" s="149" t="s">
        <v>470</v>
      </c>
    </row>
    <row r="38" spans="1:47" ht="162" customHeight="1" x14ac:dyDescent="0.2">
      <c r="A38" s="118" t="s">
        <v>26</v>
      </c>
      <c r="B38" s="134" t="s">
        <v>32</v>
      </c>
      <c r="C38" s="209"/>
      <c r="D38" s="209"/>
      <c r="E38" s="135" t="s">
        <v>20</v>
      </c>
      <c r="F38" s="135" t="s">
        <v>130</v>
      </c>
      <c r="G38" s="201"/>
      <c r="H38" s="209"/>
      <c r="I38" s="209"/>
      <c r="J38" s="209"/>
      <c r="K38" s="209"/>
      <c r="L38" s="209"/>
      <c r="M38" s="209"/>
      <c r="N38" s="210"/>
      <c r="O38" s="205"/>
      <c r="P38" s="194"/>
      <c r="Q38" s="288"/>
      <c r="R38" s="201"/>
      <c r="S38" s="194"/>
      <c r="T38" s="288"/>
      <c r="U38" s="206"/>
      <c r="V38" s="197"/>
      <c r="W38" s="118" t="s">
        <v>370</v>
      </c>
      <c r="X38" s="125" t="s">
        <v>492</v>
      </c>
      <c r="Y38" s="125" t="s">
        <v>462</v>
      </c>
      <c r="Z38" s="111">
        <v>0.25</v>
      </c>
      <c r="AA38" s="135" t="s">
        <v>214</v>
      </c>
      <c r="AB38" s="112">
        <f t="shared" si="9"/>
        <v>0.25</v>
      </c>
      <c r="AC38" s="113" t="s">
        <v>219</v>
      </c>
      <c r="AD38" s="112">
        <f t="shared" si="10"/>
        <v>0.15</v>
      </c>
      <c r="AE38" s="113" t="s">
        <v>223</v>
      </c>
      <c r="AF38" s="113" t="s">
        <v>224</v>
      </c>
      <c r="AG38" s="116" t="s">
        <v>227</v>
      </c>
      <c r="AH38" s="117" t="str">
        <f>IF(OR(O36="",AA38="",AC38=""),"",IF(AJ38&lt;=20%,"Muy baja",IF(AJ38&lt;=40%,"Baja",IF(AJ38&lt;=60%,"Media",IF(AJ38&lt;=80%,"Alta","Muy alta")))))</f>
        <v>Muy baja</v>
      </c>
      <c r="AI38" s="130">
        <f t="shared" si="12"/>
        <v>1</v>
      </c>
      <c r="AJ38" s="114">
        <f>IF(OR($AA38="Preventivo",$AA38="Detectivo"),($AJ37-($AJ37*($AD38+$AB38))),$AJ37)</f>
        <v>0.12959999999999999</v>
      </c>
      <c r="AK38" s="114" t="str">
        <f>IF(OR(R36="",AA38="",AC38=""),"",IF(AM38&lt;=20%,"Leve",IF(AM38&lt;=40%,"Menor",IF(AM38&lt;=60%,"Moderado",IF(AM38&lt;=80%,"Mayor","Catastrófico")))))</f>
        <v>Mayor</v>
      </c>
      <c r="AL38" s="130">
        <f>IF($AK37="Leve",1,IF($AK37="Menor",2,IF($AK37="Moderado",3,IF($AK37="Mayor",4,IF($AK37="Catastrófico",5,"")))))</f>
        <v>4</v>
      </c>
      <c r="AM38" s="114">
        <f>IF($AA38="Correctivo",($T36-($T36*($AD38+$AB38))),$T36)</f>
        <v>0.8</v>
      </c>
      <c r="AN38" s="165">
        <f t="shared" si="53"/>
        <v>4</v>
      </c>
      <c r="AO38" s="197"/>
      <c r="AP38" s="198"/>
      <c r="AQ38" s="126" t="s">
        <v>473</v>
      </c>
      <c r="AR38" s="125" t="s">
        <v>493</v>
      </c>
      <c r="AS38" s="125" t="s">
        <v>376</v>
      </c>
      <c r="AT38" s="125" t="s">
        <v>467</v>
      </c>
      <c r="AU38" s="149" t="s">
        <v>494</v>
      </c>
    </row>
    <row r="39" spans="1:47" ht="138.75" customHeight="1" x14ac:dyDescent="0.2">
      <c r="A39" s="118" t="s">
        <v>26</v>
      </c>
      <c r="B39" s="134" t="s">
        <v>32</v>
      </c>
      <c r="C39" s="209"/>
      <c r="D39" s="209"/>
      <c r="E39" s="135" t="s">
        <v>20</v>
      </c>
      <c r="F39" s="135" t="s">
        <v>130</v>
      </c>
      <c r="G39" s="201"/>
      <c r="H39" s="209"/>
      <c r="I39" s="209"/>
      <c r="J39" s="209"/>
      <c r="K39" s="209"/>
      <c r="L39" s="209"/>
      <c r="M39" s="209"/>
      <c r="N39" s="210"/>
      <c r="O39" s="205"/>
      <c r="P39" s="194"/>
      <c r="Q39" s="288"/>
      <c r="R39" s="201"/>
      <c r="S39" s="194"/>
      <c r="T39" s="288"/>
      <c r="U39" s="206"/>
      <c r="V39" s="197"/>
      <c r="W39" s="118" t="s">
        <v>374</v>
      </c>
      <c r="X39" s="125" t="s">
        <v>461</v>
      </c>
      <c r="Y39" s="125" t="s">
        <v>375</v>
      </c>
      <c r="Z39" s="111">
        <v>0.25</v>
      </c>
      <c r="AA39" s="135" t="s">
        <v>214</v>
      </c>
      <c r="AB39" s="112">
        <f t="shared" si="9"/>
        <v>0.25</v>
      </c>
      <c r="AC39" s="113" t="s">
        <v>219</v>
      </c>
      <c r="AD39" s="112">
        <f t="shared" si="10"/>
        <v>0.15</v>
      </c>
      <c r="AE39" s="113" t="s">
        <v>223</v>
      </c>
      <c r="AF39" s="113" t="s">
        <v>224</v>
      </c>
      <c r="AG39" s="116" t="s">
        <v>227</v>
      </c>
      <c r="AH39" s="117" t="str">
        <f>IF(OR(O36="",AA39="",AC39=""),"",IF(AJ39&lt;=20%,"Muy baja",IF(AJ39&lt;=40%,"Baja",IF(AJ39&lt;=60%,"Media",IF(AJ39&lt;=80%,"Alta","Muy alta")))))</f>
        <v>Muy baja</v>
      </c>
      <c r="AI39" s="130">
        <f t="shared" si="12"/>
        <v>1</v>
      </c>
      <c r="AJ39" s="114">
        <f>IF(OR($AA39="Preventivo",$AA39="Detectivo"),($AJ38-($AJ38*($AD39+$AB39))),$AJ38)</f>
        <v>7.7759999999999996E-2</v>
      </c>
      <c r="AK39" s="114" t="str">
        <f>IF(OR(R36="",AA39="",AC39=""),"",IF(AM39&lt;=20%,"Leve",IF(AM39&lt;=40%,"Menor",IF(AM39&lt;=60%,"Moderado",IF(AM39&lt;=80%,"Mayor","Catastrófico")))))</f>
        <v>Mayor</v>
      </c>
      <c r="AL39" s="130">
        <f>IF($AK38="Leve",1,IF($AK38="Menor",2,IF($AK38="Moderado",3,IF($AK38="Mayor",4,IF($AK38="Catastrófico",5,"")))))</f>
        <v>4</v>
      </c>
      <c r="AM39" s="114">
        <f>IF($AA39="Correctivo",($T36-($T36*($AD39+$AB39))),$T36)</f>
        <v>0.8</v>
      </c>
      <c r="AN39" s="165">
        <f t="shared" ref="AN39" si="64">IF(OR(AI39="",AL39=""),"",AI39*AL39)</f>
        <v>4</v>
      </c>
      <c r="AO39" s="197"/>
      <c r="AP39" s="198"/>
      <c r="AQ39" s="126" t="s">
        <v>474</v>
      </c>
      <c r="AR39" s="125" t="s">
        <v>471</v>
      </c>
      <c r="AS39" s="125" t="s">
        <v>376</v>
      </c>
      <c r="AT39" s="125" t="s">
        <v>467</v>
      </c>
      <c r="AU39" s="149" t="s">
        <v>472</v>
      </c>
    </row>
    <row r="40" spans="1:47" ht="18" customHeight="1" thickBot="1" x14ac:dyDescent="0.25">
      <c r="A40" s="57"/>
      <c r="B40" s="59"/>
      <c r="C40" s="59"/>
      <c r="D40" s="59"/>
      <c r="E40" s="60"/>
      <c r="F40" s="60"/>
      <c r="G40" s="60"/>
      <c r="H40" s="59"/>
      <c r="I40" s="59"/>
      <c r="J40" s="59"/>
      <c r="K40" s="59"/>
      <c r="L40" s="59"/>
      <c r="M40" s="59"/>
      <c r="N40" s="58"/>
      <c r="O40" s="61"/>
      <c r="P40" s="62" t="str">
        <f t="shared" si="3"/>
        <v/>
      </c>
      <c r="Q40" s="88" t="str">
        <f t="shared" si="4"/>
        <v/>
      </c>
      <c r="R40" s="60"/>
      <c r="S40" s="62" t="str">
        <f t="shared" si="5"/>
        <v/>
      </c>
      <c r="T40" s="88" t="str">
        <f t="shared" si="6"/>
        <v/>
      </c>
      <c r="U40" s="121" t="str">
        <f t="shared" si="49"/>
        <v/>
      </c>
      <c r="V40" s="123" t="str">
        <f t="shared" si="50"/>
        <v/>
      </c>
      <c r="W40" s="57"/>
      <c r="X40" s="59"/>
      <c r="Y40" s="59"/>
      <c r="Z40" s="119"/>
      <c r="AA40" s="60"/>
      <c r="AB40" s="108" t="str">
        <f t="shared" si="9"/>
        <v/>
      </c>
      <c r="AC40" s="106"/>
      <c r="AD40" s="108" t="str">
        <f t="shared" si="10"/>
        <v/>
      </c>
      <c r="AE40" s="106"/>
      <c r="AF40" s="106"/>
      <c r="AG40" s="107"/>
      <c r="AH40" s="122" t="str">
        <f t="shared" si="51"/>
        <v/>
      </c>
      <c r="AI40" s="62" t="str">
        <f t="shared" si="12"/>
        <v/>
      </c>
      <c r="AJ40" s="120" t="str">
        <f t="shared" si="13"/>
        <v/>
      </c>
      <c r="AK40" s="120" t="str">
        <f t="shared" si="52"/>
        <v/>
      </c>
      <c r="AL40" s="62" t="str">
        <f t="shared" si="15"/>
        <v/>
      </c>
      <c r="AM40" s="120" t="str">
        <f t="shared" si="16"/>
        <v/>
      </c>
      <c r="AN40" s="166" t="str">
        <f t="shared" si="53"/>
        <v/>
      </c>
      <c r="AO40" s="123" t="str">
        <f t="shared" si="54"/>
        <v/>
      </c>
      <c r="AP40" s="169" t="str">
        <f t="shared" si="19"/>
        <v/>
      </c>
      <c r="AQ40" s="57"/>
      <c r="AR40" s="59"/>
      <c r="AS40" s="59"/>
      <c r="AT40" s="59"/>
      <c r="AU40" s="58"/>
    </row>
    <row r="41" spans="1:47" x14ac:dyDescent="0.2"/>
    <row r="42" spans="1:47" x14ac:dyDescent="0.2">
      <c r="A42" s="38" t="s">
        <v>456</v>
      </c>
    </row>
  </sheetData>
  <autoFilter ref="A12:AZ40" xr:uid="{00000000-0009-0000-0000-000001000000}"/>
  <mergeCells count="213">
    <mergeCell ref="AS24:AS25"/>
    <mergeCell ref="AT24:AT25"/>
    <mergeCell ref="AP36:AP39"/>
    <mergeCell ref="A8:B8"/>
    <mergeCell ref="A7:B7"/>
    <mergeCell ref="N1:T1"/>
    <mergeCell ref="N2:T2"/>
    <mergeCell ref="N3:T3"/>
    <mergeCell ref="N4:T4"/>
    <mergeCell ref="C1:M4"/>
    <mergeCell ref="S36:S39"/>
    <mergeCell ref="T36:T39"/>
    <mergeCell ref="U36:U39"/>
    <mergeCell ref="V36:V39"/>
    <mergeCell ref="AO36:AO39"/>
    <mergeCell ref="AO26:AO29"/>
    <mergeCell ref="AP26:AP29"/>
    <mergeCell ref="C36:C39"/>
    <mergeCell ref="D36:D39"/>
    <mergeCell ref="G36:G39"/>
    <mergeCell ref="H36:H39"/>
    <mergeCell ref="I36:I39"/>
    <mergeCell ref="J36:J39"/>
    <mergeCell ref="K36:K39"/>
    <mergeCell ref="L36:L39"/>
    <mergeCell ref="M36:M39"/>
    <mergeCell ref="N36:N39"/>
    <mergeCell ref="O36:O39"/>
    <mergeCell ref="R36:R39"/>
    <mergeCell ref="P36:P39"/>
    <mergeCell ref="Q36:Q39"/>
    <mergeCell ref="P26:P29"/>
    <mergeCell ref="Q26:Q29"/>
    <mergeCell ref="R26:R29"/>
    <mergeCell ref="S26:S29"/>
    <mergeCell ref="T26:T29"/>
    <mergeCell ref="U26:U29"/>
    <mergeCell ref="V26:V29"/>
    <mergeCell ref="AU24:AU25"/>
    <mergeCell ref="C26:C29"/>
    <mergeCell ref="D26:D29"/>
    <mergeCell ref="G24:G25"/>
    <mergeCell ref="G26:G29"/>
    <mergeCell ref="H26:H29"/>
    <mergeCell ref="I26:I29"/>
    <mergeCell ref="J26:J29"/>
    <mergeCell ref="K26:K29"/>
    <mergeCell ref="L26:L29"/>
    <mergeCell ref="M26:M29"/>
    <mergeCell ref="N26:N29"/>
    <mergeCell ref="O26:O29"/>
    <mergeCell ref="AP24:AP25"/>
    <mergeCell ref="AQ24:AQ25"/>
    <mergeCell ref="AR24:AR25"/>
    <mergeCell ref="S24:S25"/>
    <mergeCell ref="T24:T25"/>
    <mergeCell ref="U24:U25"/>
    <mergeCell ref="V24:V25"/>
    <mergeCell ref="AO24:AO25"/>
    <mergeCell ref="K24:K25"/>
    <mergeCell ref="O24:O25"/>
    <mergeCell ref="P24:P25"/>
    <mergeCell ref="Q24:Q25"/>
    <mergeCell ref="R24:R25"/>
    <mergeCell ref="C24:C25"/>
    <mergeCell ref="D24:D25"/>
    <mergeCell ref="H24:H25"/>
    <mergeCell ref="I24:I25"/>
    <mergeCell ref="J24:J25"/>
    <mergeCell ref="L24:L25"/>
    <mergeCell ref="M24:M25"/>
    <mergeCell ref="N24:N25"/>
    <mergeCell ref="T22:T23"/>
    <mergeCell ref="U22:U23"/>
    <mergeCell ref="V22:V23"/>
    <mergeCell ref="AO22:AO23"/>
    <mergeCell ref="AP22:AP23"/>
    <mergeCell ref="O22:O23"/>
    <mergeCell ref="P22:P23"/>
    <mergeCell ref="Q22:Q23"/>
    <mergeCell ref="R22:R23"/>
    <mergeCell ref="S22:S23"/>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M22:M23"/>
    <mergeCell ref="N22:N23"/>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AQ27:AQ28"/>
    <mergeCell ref="AL11:AL12"/>
    <mergeCell ref="Z11:Z12"/>
    <mergeCell ref="AU11:AU12"/>
    <mergeCell ref="AS11:AS12"/>
    <mergeCell ref="AT11:AT12"/>
    <mergeCell ref="AR11:AR12"/>
    <mergeCell ref="AP11:AP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AA19:AA20"/>
    <mergeCell ref="Z19:Z20"/>
    <mergeCell ref="AC19:AC20"/>
    <mergeCell ref="AE19:AE20"/>
    <mergeCell ref="AF19:AF20"/>
    <mergeCell ref="AG19:AG20"/>
    <mergeCell ref="AH19:AH20"/>
    <mergeCell ref="AI19:AI20"/>
    <mergeCell ref="AJ19:AJ20"/>
    <mergeCell ref="AK19:AK20"/>
    <mergeCell ref="R19:R20"/>
    <mergeCell ref="U19:U20"/>
    <mergeCell ref="V19:V20"/>
    <mergeCell ref="W19:W20"/>
    <mergeCell ref="X19:X20"/>
    <mergeCell ref="Y19:Y20"/>
    <mergeCell ref="AB19:AB20"/>
    <mergeCell ref="AD19:AD20"/>
    <mergeCell ref="AU19:AU20"/>
    <mergeCell ref="AL19:AL20"/>
    <mergeCell ref="AM19:AM20"/>
    <mergeCell ref="AN19:AN20"/>
    <mergeCell ref="AO19:AO20"/>
    <mergeCell ref="AP19:AP20"/>
    <mergeCell ref="AQ19:AQ20"/>
    <mergeCell ref="AR19:AR20"/>
    <mergeCell ref="AS19:AS20"/>
    <mergeCell ref="AT19:AT20"/>
    <mergeCell ref="K32:K33"/>
    <mergeCell ref="O32:O33"/>
    <mergeCell ref="R32:R33"/>
    <mergeCell ref="U32:U33"/>
    <mergeCell ref="V32:V33"/>
    <mergeCell ref="W32:W33"/>
    <mergeCell ref="A32:A33"/>
    <mergeCell ref="C32:C33"/>
    <mergeCell ref="D32:D33"/>
    <mergeCell ref="E32:E33"/>
    <mergeCell ref="F32:F33"/>
    <mergeCell ref="G32:G33"/>
    <mergeCell ref="H32:H33"/>
    <mergeCell ref="I32:I33"/>
    <mergeCell ref="B32:B33"/>
    <mergeCell ref="C8:X8"/>
    <mergeCell ref="AR32:AR33"/>
    <mergeCell ref="AS32:AS33"/>
    <mergeCell ref="AT32:AT33"/>
    <mergeCell ref="AU32:AU33"/>
    <mergeCell ref="AI32:AI33"/>
    <mergeCell ref="AJ32:AJ33"/>
    <mergeCell ref="AK32:AK33"/>
    <mergeCell ref="AL32:AL33"/>
    <mergeCell ref="AM32:AM33"/>
    <mergeCell ref="AN32:AN33"/>
    <mergeCell ref="AO32:AO33"/>
    <mergeCell ref="AP32:AP33"/>
    <mergeCell ref="AQ32:AQ33"/>
    <mergeCell ref="X32:X33"/>
    <mergeCell ref="Y32:Y33"/>
    <mergeCell ref="Z32:Z33"/>
    <mergeCell ref="AA32:AA33"/>
    <mergeCell ref="AC32:AC33"/>
    <mergeCell ref="AE32:AE33"/>
    <mergeCell ref="AF32:AF33"/>
    <mergeCell ref="AG32:AG33"/>
    <mergeCell ref="AH32:AH33"/>
    <mergeCell ref="J32:J33"/>
  </mergeCells>
  <conditionalFormatting sqref="V13:V19 V21:V22 V24 V26 V32 V34:V36 V40">
    <cfRule type="containsText" dxfId="35" priority="1279" operator="containsText" text="BAJA">
      <formula>NOT(ISERROR(SEARCH("BAJA",V13)))</formula>
    </cfRule>
    <cfRule type="containsText" dxfId="34" priority="1278" operator="containsText" text="MODERADA">
      <formula>NOT(ISERROR(SEARCH("MODERADA",V13)))</formula>
    </cfRule>
    <cfRule type="containsText" dxfId="33" priority="1277" operator="containsText" text="ALTA">
      <formula>NOT(ISERROR(SEARCH("ALTA",V13)))</formula>
    </cfRule>
    <cfRule type="containsText" dxfId="32" priority="1276" operator="containsText" text="EXTREMA">
      <formula>NOT(ISERROR(SEARCH("EXTREMA",V13)))</formula>
    </cfRule>
    <cfRule type="containsText" dxfId="31" priority="1244" operator="containsText" text="BAJA">
      <formula>NOT(ISERROR(SEARCH("BAJA",V13)))</formula>
    </cfRule>
    <cfRule type="containsText" dxfId="30" priority="1243" operator="containsText" text="MODERADA">
      <formula>NOT(ISERROR(SEARCH("MODERADA",V13)))</formula>
    </cfRule>
  </conditionalFormatting>
  <conditionalFormatting sqref="V13:V19 V21:V22 V24 V26 V40 V32 V34:V36">
    <cfRule type="containsText" dxfId="29" priority="1242" operator="containsText" text="ALTA">
      <formula>NOT(ISERROR(SEARCH("ALTA",V13)))</formula>
    </cfRule>
  </conditionalFormatting>
  <conditionalFormatting sqref="V13:V19 V21:V22 V24 V26 V40">
    <cfRule type="containsText" dxfId="28" priority="1241" operator="containsText" text="EXTREMA">
      <formula>NOT(ISERROR(SEARCH("EXTREMA",V13)))</formula>
    </cfRule>
    <cfRule type="containsText" dxfId="27" priority="1240" operator="containsText" text="ALTA">
      <formula>NOT(ISERROR(SEARCH("ALTA",V13)))</formula>
    </cfRule>
  </conditionalFormatting>
  <conditionalFormatting sqref="V24 V26 V40 V32 V21:V22 V13:V19 V34:V36">
    <cfRule type="colorScale" priority="1281">
      <colorScale>
        <cfvo type="min"/>
        <cfvo type="percentile" val="50"/>
        <cfvo type="max"/>
        <color rgb="FFF8696B"/>
        <color rgb="FFFFEB84"/>
        <color rgb="FF63BE7B"/>
      </colorScale>
    </cfRule>
    <cfRule type="colorScale" priority="1280">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fRule type="colorScale" priority="1245">
      <colorScale>
        <cfvo type="num" val="1"/>
        <cfvo type="num" val="2"/>
        <cfvo type="num" val="5"/>
        <color rgb="FFF8696B"/>
        <color rgb="FFFFEB84"/>
        <color rgb="FF63BE7B"/>
      </colorScale>
    </cfRule>
  </conditionalFormatting>
  <conditionalFormatting sqref="V30:V31">
    <cfRule type="colorScale" priority="7">
      <colorScale>
        <cfvo type="min"/>
        <cfvo type="percentile" val="50"/>
        <cfvo type="max"/>
        <color rgb="FFF8696B"/>
        <color rgb="FFFFEB84"/>
        <color rgb="FF63BE7B"/>
      </colorScale>
    </cfRule>
    <cfRule type="containsText" dxfId="26" priority="2" operator="containsText" text="EXTREMA">
      <formula>NOT(ISERROR(SEARCH("EXTREMA",V30)))</formula>
    </cfRule>
    <cfRule type="containsText" dxfId="25" priority="3" operator="containsText" text="ALTA">
      <formula>NOT(ISERROR(SEARCH("ALTA",V30)))</formula>
    </cfRule>
    <cfRule type="containsText" dxfId="24" priority="4" operator="containsText" text="MODERADA">
      <formula>NOT(ISERROR(SEARCH("MODERADA",V30)))</formula>
    </cfRule>
    <cfRule type="containsText" dxfId="23" priority="5" operator="containsText" text="BAJA">
      <formula>NOT(ISERROR(SEARCH("BAJA",V30)))</formula>
    </cfRule>
    <cfRule type="colorScale" priority="6">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fRule type="containsText" dxfId="22" priority="10" operator="containsText" text="ALTA">
      <formula>NOT(ISERROR(SEARCH("ALTA",V30)))</formula>
    </cfRule>
    <cfRule type="containsText" dxfId="21" priority="11" operator="containsText" text="MODERADA">
      <formula>NOT(ISERROR(SEARCH("MODERADA",V30)))</formula>
    </cfRule>
    <cfRule type="containsText" dxfId="20" priority="12" operator="containsText" text="BAJA">
      <formula>NOT(ISERROR(SEARCH("BAJA",V30)))</formula>
    </cfRule>
    <cfRule type="colorScale" priority="13">
      <colorScale>
        <cfvo type="num" val="1"/>
        <cfvo type="num" val="2"/>
        <cfvo type="num" val="5"/>
        <color rgb="FFF8696B"/>
        <color rgb="FFFFEB84"/>
        <color rgb="FF63BE7B"/>
      </colorScale>
    </cfRule>
  </conditionalFormatting>
  <conditionalFormatting sqref="V30:V32 V34:V36">
    <cfRule type="containsText" dxfId="19" priority="9" operator="containsText" text="EXTREMA">
      <formula>NOT(ISERROR(SEARCH("EXTREMA",V30)))</formula>
    </cfRule>
    <cfRule type="containsText" dxfId="18" priority="1" operator="containsText" text="ALTA">
      <formula>NOT(ISERROR(SEARCH("ALTA",V30)))</formula>
    </cfRule>
  </conditionalFormatting>
  <conditionalFormatting sqref="AO13:AO19 AO21:AO22 AO24 AO26 AO32 AO34:AO36 AO40">
    <cfRule type="containsText" dxfId="17" priority="1313" operator="containsText" text="MODERADA">
      <formula>NOT(ISERROR(SEARCH("MODERADA",AO13)))</formula>
    </cfRule>
    <cfRule type="containsText" dxfId="16" priority="1314" operator="containsText" text="BAJA">
      <formula>NOT(ISERROR(SEARCH("BAJA",AO13)))</formula>
    </cfRule>
    <cfRule type="containsText" dxfId="15" priority="1346" operator="containsText" text="EXTREMA">
      <formula>NOT(ISERROR(SEARCH("EXTREMA",AO13)))</formula>
    </cfRule>
    <cfRule type="containsText" dxfId="14" priority="1347" operator="containsText" text="ALTA">
      <formula>NOT(ISERROR(SEARCH("ALTA",AO13)))</formula>
    </cfRule>
    <cfRule type="containsText" dxfId="13" priority="1348" operator="containsText" text="MODERADA">
      <formula>NOT(ISERROR(SEARCH("MODERADA",AO13)))</formula>
    </cfRule>
    <cfRule type="containsText" dxfId="12" priority="1349" operator="containsText" text="BAJA">
      <formula>NOT(ISERROR(SEARCH("BAJA",AO13)))</formula>
    </cfRule>
  </conditionalFormatting>
  <conditionalFormatting sqref="AO13:AO19 AO21:AO22 AO24 AO26 AO40 AO32 AO34:AO36">
    <cfRule type="containsText" dxfId="11" priority="1312" operator="containsText" text="ALTA">
      <formula>NOT(ISERROR(SEARCH("ALTA",AO13)))</formula>
    </cfRule>
  </conditionalFormatting>
  <conditionalFormatting sqref="AO13:AO19 AO21:AO22 AO24 AO26 AO40">
    <cfRule type="containsText" dxfId="10" priority="1310" operator="containsText" text="ALTA">
      <formula>NOT(ISERROR(SEARCH("ALTA",AO13)))</formula>
    </cfRule>
    <cfRule type="containsText" dxfId="9" priority="1311" operator="containsText" text="EXTREMA">
      <formula>NOT(ISERROR(SEARCH("EXTREMA",AO13)))</formula>
    </cfRule>
  </conditionalFormatting>
  <conditionalFormatting sqref="AO26 AO24 AO40 AO32 AO13:AO19 AO21:AO22 AO34:AO36">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AO30:AO31">
    <cfRule type="colorScale" priority="28">
      <colorScale>
        <cfvo type="min"/>
        <cfvo type="percentile" val="50"/>
        <cfvo type="max"/>
        <color rgb="FFF8696B"/>
        <color rgb="FFFFEB84"/>
        <color rgb="FF63BE7B"/>
      </colorScale>
    </cfRule>
    <cfRule type="colorScale" priority="27">
      <colorScale>
        <cfvo type="num" val="1"/>
        <cfvo type="num" val="2"/>
        <cfvo type="num" val="5"/>
        <color rgb="FFF8696B"/>
        <color rgb="FFFFEB84"/>
        <color rgb="FF63BE7B"/>
      </colorScale>
    </cfRule>
    <cfRule type="containsText" dxfId="8" priority="26" operator="containsText" text="BAJA">
      <formula>NOT(ISERROR(SEARCH("BAJA",AO30)))</formula>
    </cfRule>
    <cfRule type="containsText" dxfId="7" priority="25" operator="containsText" text="MODERADA">
      <formula>NOT(ISERROR(SEARCH("MODERADA",AO30)))</formula>
    </cfRule>
    <cfRule type="containsText" dxfId="6" priority="24" operator="containsText" text="ALTA">
      <formula>NOT(ISERROR(SEARCH("ALTA",AO30)))</formula>
    </cfRule>
    <cfRule type="colorScale" priority="21">
      <colorScale>
        <cfvo type="min"/>
        <cfvo type="percentile" val="50"/>
        <cfvo type="max"/>
        <color rgb="FFF8696B"/>
        <color rgb="FFFFEB84"/>
        <color rgb="FF63BE7B"/>
      </colorScale>
    </cfRule>
    <cfRule type="colorScale" priority="20">
      <colorScale>
        <cfvo type="num" val="1"/>
        <cfvo type="num" val="2"/>
        <cfvo type="num" val="5"/>
        <color rgb="FFF8696B"/>
        <color rgb="FFFFEB84"/>
        <color rgb="FF63BE7B"/>
      </colorScale>
    </cfRule>
    <cfRule type="containsText" dxfId="5" priority="19" operator="containsText" text="BAJA">
      <formula>NOT(ISERROR(SEARCH("BAJA",AO30)))</formula>
    </cfRule>
    <cfRule type="containsText" dxfId="4" priority="18" operator="containsText" text="MODERADA">
      <formula>NOT(ISERROR(SEARCH("MODERADA",AO30)))</formula>
    </cfRule>
    <cfRule type="containsText" dxfId="3" priority="17" operator="containsText" text="ALTA">
      <formula>NOT(ISERROR(SEARCH("ALTA",AO30)))</formula>
    </cfRule>
    <cfRule type="containsText" dxfId="2" priority="16" operator="containsText" text="EXTREMA">
      <formula>NOT(ISERROR(SEARCH("EXTREMA",AO30)))</formula>
    </cfRule>
  </conditionalFormatting>
  <conditionalFormatting sqref="AO30:AO32 AO34:AO36">
    <cfRule type="containsText" dxfId="1" priority="15" operator="containsText" text="ALTA">
      <formula>NOT(ISERROR(SEARCH("ALTA",AO30)))</formula>
    </cfRule>
    <cfRule type="containsText" dxfId="0" priority="23" operator="containsText" text="EXTREMA">
      <formula>NOT(ISERROR(SEARCH("EXTREMA",AO30)))</formula>
    </cfRule>
  </conditionalFormatting>
  <dataValidations count="5">
    <dataValidation type="list" allowBlank="1" showInputMessage="1" showErrorMessage="1" sqref="O21:O22 O24 O26 O40 O13:O19 O30:O32 O34:O36" xr:uid="{00000000-0002-0000-0100-000000000000}">
      <formula1>Frecuencia</formula1>
    </dataValidation>
    <dataValidation type="list" allowBlank="1" showInputMessage="1" showErrorMessage="1" sqref="R21:R22 R24 R26 R40 R13:R19 R30:R32 R34:R36" xr:uid="{00000000-0002-0000-0100-000001000000}">
      <formula1>Impacto</formula1>
    </dataValidation>
    <dataValidation type="list" allowBlank="1" showInputMessage="1" showErrorMessage="1" sqref="A13:A32 A34:A40" xr:uid="{00000000-0002-0000-0100-000002000000}">
      <formula1>Macroprocesos</formula1>
    </dataValidation>
    <dataValidation type="list" allowBlank="1" showInputMessage="1" showErrorMessage="1" sqref="B13:B32 B34:B40" xr:uid="{00000000-0002-0000-0100-000003000000}">
      <formula1>Procesos</formula1>
    </dataValidation>
    <dataValidation type="list" allowBlank="1" showInputMessage="1" showErrorMessage="1" sqref="M30:M36 M40 M13:M22 M24 M26" xr:uid="{00000000-0002-0000-0100-000004000000}">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5000000}">
          <x14:formula1>
            <xm:f>Listas!$D$4:$D$11</xm:f>
          </x14:formula1>
          <xm:sqref>N21 N40 N13:N19 N26 N32 N34:N36</xm:sqref>
        </x14:dataValidation>
        <x14:dataValidation type="list" allowBlank="1" showInputMessage="1" showErrorMessage="1" xr:uid="{00000000-0002-0000-0100-000006000000}">
          <x14:formula1>
            <xm:f>Listas!$C$4:$C$8</xm:f>
          </x14:formula1>
          <xm:sqref>E13:E21 E26:E29 E32 E34 E36:E40</xm:sqref>
        </x14:dataValidation>
        <x14:dataValidation type="list" allowBlank="1" showInputMessage="1" showErrorMessage="1" xr:uid="{00000000-0002-0000-0100-000007000000}">
          <x14:formula1>
            <xm:f>Listas!$E$3:$E$4</xm:f>
          </x14:formula1>
          <xm:sqref>G13:G21 G40 G26 G32 G34:G36</xm:sqref>
        </x14:dataValidation>
        <x14:dataValidation type="list" allowBlank="1" showInputMessage="1" showErrorMessage="1" xr:uid="{00000000-0002-0000-0100-000008000000}">
          <x14:formula1>
            <xm:f>Listas!$F$3:$F$7</xm:f>
          </x14:formula1>
          <xm:sqref>L13:L21 L40 L26 L32:L36</xm:sqref>
        </x14:dataValidation>
        <x14:dataValidation type="list" allowBlank="1" showInputMessage="1" showErrorMessage="1" xr:uid="{00000000-0002-0000-0100-000009000000}">
          <x14:formula1>
            <xm:f>Listas!$U$4:$U$6</xm:f>
          </x14:formula1>
          <xm:sqref>AA21:AA29 AA13:AA18 AA32 AA34:AA40</xm:sqref>
        </x14:dataValidation>
        <x14:dataValidation type="list" allowBlank="1" showInputMessage="1" showErrorMessage="1" xr:uid="{00000000-0002-0000-0100-00000A000000}">
          <x14:formula1>
            <xm:f>Listas!$V$4:$V$5</xm:f>
          </x14:formula1>
          <xm:sqref>AC21:AC29 AC13:AC19 AC32 AC34:AC40</xm:sqref>
        </x14:dataValidation>
        <x14:dataValidation type="list" allowBlank="1" showInputMessage="1" showErrorMessage="1" xr:uid="{00000000-0002-0000-0100-00000B000000}">
          <x14:formula1>
            <xm:f>Listas!$W$4:$W$5</xm:f>
          </x14:formula1>
          <xm:sqref>AE21:AE29 AE13:AE19 AE32 AE34:AE40</xm:sqref>
        </x14:dataValidation>
        <x14:dataValidation type="list" allowBlank="1" showInputMessage="1" showErrorMessage="1" xr:uid="{00000000-0002-0000-0100-00000C000000}">
          <x14:formula1>
            <xm:f>Listas!$X$4:$X$5</xm:f>
          </x14:formula1>
          <xm:sqref>AF21:AF29 AF13:AF19 AF32 AF34:AF40</xm:sqref>
        </x14:dataValidation>
        <x14:dataValidation type="list" allowBlank="1" showInputMessage="1" showErrorMessage="1" xr:uid="{00000000-0002-0000-0100-00000D000000}">
          <x14:formula1>
            <xm:f>Listas!$Y$4:$Y$5</xm:f>
          </x14:formula1>
          <xm:sqref>AG21:AG29 AG13:AG19 AG32 AG34:AG40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6"/>
  <sheetViews>
    <sheetView zoomScale="120" zoomScaleNormal="120" workbookViewId="0">
      <selection activeCell="A2" sqref="A2"/>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19</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6"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236</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240</v>
      </c>
    </row>
    <row r="13" spans="1:25" x14ac:dyDescent="0.25">
      <c r="B13" t="s">
        <v>241</v>
      </c>
    </row>
    <row r="14" spans="1:25" x14ac:dyDescent="0.25">
      <c r="B14" t="s">
        <v>31</v>
      </c>
    </row>
    <row r="15" spans="1:25" x14ac:dyDescent="0.25">
      <c r="B15" t="s">
        <v>242</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2" t="s">
        <v>154</v>
      </c>
      <c r="C1" s="93" t="s">
        <v>153</v>
      </c>
      <c r="D1" s="93" t="s">
        <v>147</v>
      </c>
      <c r="E1" s="93" t="s">
        <v>148</v>
      </c>
      <c r="F1" s="93" t="s">
        <v>149</v>
      </c>
      <c r="G1" s="93" t="s">
        <v>150</v>
      </c>
      <c r="H1" s="93" t="s">
        <v>151</v>
      </c>
      <c r="I1" s="94" t="s">
        <v>152</v>
      </c>
    </row>
    <row r="2" spans="2:9" ht="60" x14ac:dyDescent="0.25">
      <c r="B2" s="102" t="s">
        <v>14</v>
      </c>
      <c r="C2" s="101" t="s">
        <v>261</v>
      </c>
      <c r="D2" s="101" t="s">
        <v>262</v>
      </c>
      <c r="E2" s="95" t="s">
        <v>263</v>
      </c>
      <c r="F2" s="95" t="s">
        <v>263</v>
      </c>
      <c r="G2" s="95" t="s">
        <v>263</v>
      </c>
      <c r="H2" s="95" t="s">
        <v>263</v>
      </c>
      <c r="I2" s="105" t="s">
        <v>264</v>
      </c>
    </row>
    <row r="3" spans="2:9" x14ac:dyDescent="0.25">
      <c r="B3" s="103" t="s">
        <v>19</v>
      </c>
      <c r="C3" s="99"/>
      <c r="D3" s="99"/>
      <c r="E3" s="90"/>
      <c r="F3" s="90"/>
      <c r="G3" s="90"/>
      <c r="H3" s="90"/>
      <c r="I3" s="96"/>
    </row>
    <row r="4" spans="2:9" x14ac:dyDescent="0.25">
      <c r="B4" s="103" t="s">
        <v>235</v>
      </c>
      <c r="C4" s="99"/>
      <c r="D4" s="99"/>
      <c r="E4" s="90"/>
      <c r="F4" s="90"/>
      <c r="G4" s="90"/>
      <c r="H4" s="90"/>
      <c r="I4" s="96"/>
    </row>
    <row r="5" spans="2:9" ht="30" x14ac:dyDescent="0.25">
      <c r="B5" s="103" t="s">
        <v>236</v>
      </c>
      <c r="C5" s="99"/>
      <c r="D5" s="99"/>
      <c r="E5" s="90"/>
      <c r="F5" s="90"/>
      <c r="G5" s="90"/>
      <c r="H5" s="90"/>
      <c r="I5" s="96"/>
    </row>
    <row r="6" spans="2:9" ht="30" x14ac:dyDescent="0.25">
      <c r="B6" s="103" t="s">
        <v>237</v>
      </c>
      <c r="C6" s="99"/>
      <c r="D6" s="99"/>
      <c r="E6" s="90"/>
      <c r="F6" s="90"/>
      <c r="G6" s="90"/>
      <c r="H6" s="90"/>
      <c r="I6" s="96"/>
    </row>
    <row r="7" spans="2:9" x14ac:dyDescent="0.25">
      <c r="B7" s="103" t="s">
        <v>238</v>
      </c>
      <c r="C7" s="99"/>
      <c r="D7" s="99"/>
      <c r="E7" s="90"/>
      <c r="F7" s="90"/>
      <c r="G7" s="90"/>
      <c r="H7" s="90"/>
      <c r="I7" s="96"/>
    </row>
    <row r="8" spans="2:9" ht="30" x14ac:dyDescent="0.25">
      <c r="B8" s="103" t="s">
        <v>239</v>
      </c>
      <c r="C8" s="99"/>
      <c r="D8" s="99"/>
      <c r="E8" s="90"/>
      <c r="F8" s="90"/>
      <c r="G8" s="90"/>
      <c r="H8" s="90"/>
      <c r="I8" s="96"/>
    </row>
    <row r="9" spans="2:9" x14ac:dyDescent="0.25">
      <c r="B9" s="103" t="s">
        <v>30</v>
      </c>
      <c r="C9" s="99"/>
      <c r="D9" s="99"/>
      <c r="E9" s="90"/>
      <c r="F9" s="90"/>
      <c r="G9" s="90"/>
      <c r="H9" s="90"/>
      <c r="I9" s="96"/>
    </row>
    <row r="10" spans="2:9" ht="30" x14ac:dyDescent="0.25">
      <c r="B10" s="103" t="s">
        <v>240</v>
      </c>
      <c r="C10" s="99"/>
      <c r="D10" s="99"/>
      <c r="E10" s="90"/>
      <c r="F10" s="90"/>
      <c r="G10" s="90"/>
      <c r="H10" s="90"/>
      <c r="I10" s="96"/>
    </row>
    <row r="11" spans="2:9" x14ac:dyDescent="0.25">
      <c r="B11" s="103" t="s">
        <v>241</v>
      </c>
      <c r="C11" s="99"/>
      <c r="D11" s="99"/>
      <c r="E11" s="90"/>
      <c r="F11" s="90"/>
      <c r="G11" s="90"/>
      <c r="H11" s="90"/>
      <c r="I11" s="96"/>
    </row>
    <row r="12" spans="2:9" x14ac:dyDescent="0.25">
      <c r="B12" s="103" t="s">
        <v>31</v>
      </c>
      <c r="C12" s="99"/>
      <c r="D12" s="99"/>
      <c r="E12" s="90"/>
      <c r="F12" s="90"/>
      <c r="G12" s="90"/>
      <c r="H12" s="90"/>
      <c r="I12" s="96"/>
    </row>
    <row r="13" spans="2:9" x14ac:dyDescent="0.25">
      <c r="B13" s="103" t="s">
        <v>242</v>
      </c>
      <c r="C13" s="99"/>
      <c r="D13" s="99"/>
      <c r="E13" s="90"/>
      <c r="F13" s="90"/>
      <c r="G13" s="90"/>
      <c r="H13" s="90"/>
      <c r="I13" s="96"/>
    </row>
    <row r="14" spans="2:9" ht="15.75" thickBot="1" x14ac:dyDescent="0.3">
      <c r="B14" s="104" t="s">
        <v>32</v>
      </c>
      <c r="C14" s="100"/>
      <c r="D14" s="100"/>
      <c r="E14" s="97"/>
      <c r="F14" s="97"/>
      <c r="G14" s="97"/>
      <c r="H14" s="97"/>
      <c r="I14" s="98"/>
    </row>
    <row r="15" spans="2:9" ht="15" customHeight="1" thickBot="1" x14ac:dyDescent="0.3"/>
    <row r="16" spans="2:9" ht="15.75" thickBot="1" x14ac:dyDescent="0.3">
      <c r="B16" s="91" t="s">
        <v>155</v>
      </c>
      <c r="C16" s="77" t="s">
        <v>154</v>
      </c>
    </row>
    <row r="17" spans="2:3" ht="15" customHeight="1" x14ac:dyDescent="0.25">
      <c r="B17" s="298" t="s">
        <v>254</v>
      </c>
      <c r="C17" s="78" t="s">
        <v>238</v>
      </c>
    </row>
    <row r="18" spans="2:3" ht="24" x14ac:dyDescent="0.25">
      <c r="B18" s="299"/>
      <c r="C18" s="78" t="s">
        <v>237</v>
      </c>
    </row>
    <row r="19" spans="2:3" ht="15.75" thickBot="1" x14ac:dyDescent="0.3">
      <c r="B19" s="300"/>
      <c r="C19" s="79" t="s">
        <v>242</v>
      </c>
    </row>
    <row r="20" spans="2:3" ht="24" customHeight="1" x14ac:dyDescent="0.25">
      <c r="B20" s="298" t="s">
        <v>255</v>
      </c>
      <c r="C20" s="78" t="s">
        <v>256</v>
      </c>
    </row>
    <row r="21" spans="2:3" ht="24" customHeight="1" x14ac:dyDescent="0.25">
      <c r="B21" s="299"/>
      <c r="C21" s="80" t="s">
        <v>238</v>
      </c>
    </row>
    <row r="22" spans="2:3" ht="24" customHeight="1" thickBot="1" x14ac:dyDescent="0.3">
      <c r="B22" s="300"/>
      <c r="C22" s="81" t="s">
        <v>236</v>
      </c>
    </row>
    <row r="23" spans="2:3" ht="15" customHeight="1" x14ac:dyDescent="0.25">
      <c r="B23" s="298" t="s">
        <v>258</v>
      </c>
      <c r="C23" s="78" t="s">
        <v>14</v>
      </c>
    </row>
    <row r="24" spans="2:3" ht="25.5" x14ac:dyDescent="0.25">
      <c r="B24" s="299"/>
      <c r="C24" s="80" t="s">
        <v>236</v>
      </c>
    </row>
    <row r="25" spans="2:3" ht="15" customHeight="1" thickBot="1" x14ac:dyDescent="0.3">
      <c r="B25" s="300"/>
      <c r="C25" s="81" t="s">
        <v>241</v>
      </c>
    </row>
    <row r="26" spans="2:3" ht="36" customHeight="1" x14ac:dyDescent="0.25">
      <c r="B26" s="298" t="s">
        <v>259</v>
      </c>
      <c r="C26" s="80" t="s">
        <v>235</v>
      </c>
    </row>
    <row r="27" spans="2:3" ht="15.75" thickBot="1" x14ac:dyDescent="0.3">
      <c r="B27" s="300"/>
      <c r="C27" s="79" t="s">
        <v>257</v>
      </c>
    </row>
    <row r="28" spans="2:3" ht="36" customHeight="1" x14ac:dyDescent="0.25">
      <c r="B28" s="298" t="s">
        <v>260</v>
      </c>
      <c r="C28" s="78" t="s">
        <v>14</v>
      </c>
    </row>
    <row r="29" spans="2:3" x14ac:dyDescent="0.25">
      <c r="B29" s="299"/>
      <c r="C29" s="78" t="s">
        <v>256</v>
      </c>
    </row>
    <row r="30" spans="2:3" x14ac:dyDescent="0.25">
      <c r="B30" s="299"/>
      <c r="C30" s="80" t="s">
        <v>241</v>
      </c>
    </row>
    <row r="31" spans="2:3" x14ac:dyDescent="0.25">
      <c r="B31" s="299"/>
      <c r="C31" s="78" t="s">
        <v>31</v>
      </c>
    </row>
    <row r="32" spans="2:3" x14ac:dyDescent="0.25">
      <c r="B32" s="299"/>
      <c r="C32" s="78" t="s">
        <v>257</v>
      </c>
    </row>
    <row r="33" spans="2:3" ht="25.5" x14ac:dyDescent="0.25">
      <c r="B33" s="299"/>
      <c r="C33" s="80" t="s">
        <v>240</v>
      </c>
    </row>
    <row r="34" spans="2:3" x14ac:dyDescent="0.25">
      <c r="B34" s="299"/>
      <c r="C34" s="80" t="s">
        <v>242</v>
      </c>
    </row>
    <row r="35" spans="2:3" ht="15.75" thickBot="1" x14ac:dyDescent="0.3">
      <c r="B35" s="300"/>
      <c r="C35" s="79" t="s">
        <v>26</v>
      </c>
    </row>
    <row r="36" spans="2:3" x14ac:dyDescent="0.25">
      <c r="C36" s="83"/>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7" t="s">
        <v>163</v>
      </c>
      <c r="B2" s="85" t="s">
        <v>178</v>
      </c>
      <c r="C2" s="85" t="s">
        <v>182</v>
      </c>
      <c r="D2" s="85" t="s">
        <v>185</v>
      </c>
      <c r="E2" s="85" t="s">
        <v>189</v>
      </c>
      <c r="F2" s="85" t="s">
        <v>192</v>
      </c>
    </row>
    <row r="3" spans="1:6" ht="60" x14ac:dyDescent="0.25">
      <c r="A3" s="87" t="s">
        <v>195</v>
      </c>
      <c r="B3" s="85" t="s">
        <v>179</v>
      </c>
      <c r="C3" s="85" t="s">
        <v>183</v>
      </c>
      <c r="D3" s="85" t="s">
        <v>186</v>
      </c>
      <c r="E3" s="85" t="s">
        <v>190</v>
      </c>
      <c r="F3" s="85" t="s">
        <v>193</v>
      </c>
    </row>
    <row r="4" spans="1:6" ht="48" x14ac:dyDescent="0.25">
      <c r="A4" s="87" t="s">
        <v>165</v>
      </c>
      <c r="B4" s="85" t="s">
        <v>180</v>
      </c>
      <c r="C4" s="85" t="s">
        <v>184</v>
      </c>
      <c r="D4" s="85" t="s">
        <v>187</v>
      </c>
      <c r="E4" s="85" t="s">
        <v>191</v>
      </c>
      <c r="F4" s="85" t="s">
        <v>194</v>
      </c>
    </row>
    <row r="5" spans="1:6" ht="36" x14ac:dyDescent="0.25">
      <c r="A5" s="87" t="s">
        <v>166</v>
      </c>
      <c r="B5" s="85" t="s">
        <v>181</v>
      </c>
      <c r="C5" s="82"/>
      <c r="D5" s="85" t="s">
        <v>188</v>
      </c>
      <c r="E5" s="82"/>
      <c r="F5" s="82"/>
    </row>
    <row r="6" spans="1:6" x14ac:dyDescent="0.25">
      <c r="A6" s="87" t="s">
        <v>167</v>
      </c>
      <c r="B6" s="82"/>
      <c r="C6" s="82"/>
      <c r="D6" s="82"/>
      <c r="E6" s="82"/>
      <c r="F6" s="8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6"/>
  <sheetViews>
    <sheetView zoomScale="80" zoomScaleNormal="80" workbookViewId="0">
      <selection activeCell="A2" sqref="A2:S2"/>
    </sheetView>
  </sheetViews>
  <sheetFormatPr baseColWidth="10" defaultRowHeight="15" x14ac:dyDescent="0.25"/>
  <cols>
    <col min="1" max="1" width="6.5703125" customWidth="1"/>
    <col min="2" max="2" width="63" customWidth="1"/>
    <col min="3" max="10" width="15.5703125" customWidth="1"/>
    <col min="11" max="11" width="17.28515625" customWidth="1"/>
    <col min="12" max="12" width="15.5703125" customWidth="1"/>
    <col min="13" max="13" width="17.28515625" customWidth="1"/>
    <col min="14" max="14" width="16.140625" customWidth="1"/>
    <col min="15" max="18" width="15.5703125" customWidth="1"/>
    <col min="19" max="19" width="15.7109375" customWidth="1"/>
  </cols>
  <sheetData>
    <row r="1" spans="1:19" ht="15.75" thickBot="1" x14ac:dyDescent="0.3"/>
    <row r="2" spans="1:19" ht="55.5" customHeight="1" thickBot="1" x14ac:dyDescent="0.3">
      <c r="A2" s="301" t="s">
        <v>109</v>
      </c>
      <c r="B2" s="302"/>
      <c r="C2" s="302"/>
      <c r="D2" s="302"/>
      <c r="E2" s="302"/>
      <c r="F2" s="302"/>
      <c r="G2" s="302"/>
      <c r="H2" s="302"/>
      <c r="I2" s="302"/>
      <c r="J2" s="302"/>
      <c r="K2" s="302"/>
      <c r="L2" s="302"/>
      <c r="M2" s="302"/>
      <c r="N2" s="302"/>
      <c r="O2" s="302"/>
      <c r="P2" s="302"/>
      <c r="Q2" s="302"/>
      <c r="R2" s="302"/>
      <c r="S2" s="303"/>
    </row>
    <row r="3" spans="1:19" ht="15.75" thickBot="1" x14ac:dyDescent="0.3"/>
    <row r="4" spans="1:19" x14ac:dyDescent="0.25">
      <c r="B4" s="74" t="s">
        <v>95</v>
      </c>
      <c r="C4" s="43">
        <f>COUNTIF(C8:C26,"SI")</f>
        <v>9</v>
      </c>
      <c r="D4" s="44">
        <f>COUNTIF(D8:D26,"SI")</f>
        <v>7</v>
      </c>
      <c r="E4" s="44">
        <f>COUNTIF(E8:E26,"SI")</f>
        <v>10</v>
      </c>
      <c r="F4" s="44">
        <f t="shared" ref="F4:Q4" si="0">COUNTIF(F8:F26,"SI")</f>
        <v>7</v>
      </c>
      <c r="G4" s="44">
        <f t="shared" si="0"/>
        <v>8</v>
      </c>
      <c r="H4" s="44">
        <f t="shared" si="0"/>
        <v>11</v>
      </c>
      <c r="I4" s="44">
        <f t="shared" ref="I4" si="1">COUNTIF(I8:I26,"SI")</f>
        <v>7</v>
      </c>
      <c r="J4" s="44">
        <f t="shared" si="0"/>
        <v>10</v>
      </c>
      <c r="K4" s="44">
        <f t="shared" si="0"/>
        <v>11</v>
      </c>
      <c r="L4" s="44">
        <f t="shared" si="0"/>
        <v>10</v>
      </c>
      <c r="M4" s="44">
        <f t="shared" si="0"/>
        <v>11</v>
      </c>
      <c r="N4" s="44">
        <f t="shared" si="0"/>
        <v>16</v>
      </c>
      <c r="O4" s="44">
        <f t="shared" si="0"/>
        <v>11</v>
      </c>
      <c r="P4" s="44">
        <f t="shared" si="0"/>
        <v>12</v>
      </c>
      <c r="Q4" s="44">
        <f t="shared" si="0"/>
        <v>12</v>
      </c>
      <c r="R4" s="44">
        <f t="shared" ref="R4" si="2">COUNTIF(R8:R26,"SI")</f>
        <v>12</v>
      </c>
      <c r="S4" s="36">
        <f>COUNTIF(S8:S26,"SI")</f>
        <v>10</v>
      </c>
    </row>
    <row r="5" spans="1:19" ht="15.75" thickBot="1" x14ac:dyDescent="0.3">
      <c r="B5" s="75" t="s">
        <v>8</v>
      </c>
      <c r="C5" s="45" t="str">
        <f>IF(C4=0,"-",IF(C4&lt;=5,"Moderado",IF(C4&lt;=11,"Mayor",IF(C4&lt;=19,"Catastrófico"))))</f>
        <v>Mayor</v>
      </c>
      <c r="D5" s="46" t="str">
        <f>IF(D4=0,"-",IF(D4&lt;=5,"Moderado",IF(D4&lt;=11,"Mayor",IF(D4&lt;=19,"Catastrófico"))))</f>
        <v>Mayor</v>
      </c>
      <c r="E5" s="46" t="str">
        <f>IF(E4=0,"-",IF(E4&lt;=5,"Moderado",IF(E4&lt;=11,"Mayor",IF(E4&lt;=19,"Catastrófico"))))</f>
        <v>Mayor</v>
      </c>
      <c r="F5" s="46" t="str">
        <f t="shared" ref="F5:Q5" si="3">IF(F4=0,"-",IF(F4&lt;=5,"Moderado",IF(F4&lt;=11,"Mayor",IF(F4&lt;=19,"Catastrófico"))))</f>
        <v>Mayor</v>
      </c>
      <c r="G5" s="46" t="str">
        <f t="shared" si="3"/>
        <v>Mayor</v>
      </c>
      <c r="H5" s="46" t="str">
        <f t="shared" si="3"/>
        <v>Mayor</v>
      </c>
      <c r="I5" s="46" t="str">
        <f t="shared" ref="I5" si="4">IF(I4=0,"-",IF(I4&lt;=5,"Moderado",IF(I4&lt;=11,"Mayor",IF(I4&lt;=19,"Catastrófico"))))</f>
        <v>Mayor</v>
      </c>
      <c r="J5" s="46" t="str">
        <f t="shared" si="3"/>
        <v>Mayor</v>
      </c>
      <c r="K5" s="46" t="str">
        <f t="shared" si="3"/>
        <v>Mayor</v>
      </c>
      <c r="L5" s="46" t="str">
        <f t="shared" si="3"/>
        <v>Mayor</v>
      </c>
      <c r="M5" s="46" t="str">
        <f t="shared" si="3"/>
        <v>Mayor</v>
      </c>
      <c r="N5" s="46" t="str">
        <f t="shared" si="3"/>
        <v>Catastrófico</v>
      </c>
      <c r="O5" s="46" t="str">
        <f t="shared" si="3"/>
        <v>Mayor</v>
      </c>
      <c r="P5" s="46" t="str">
        <f t="shared" si="3"/>
        <v>Catastrófico</v>
      </c>
      <c r="Q5" s="46" t="str">
        <f t="shared" si="3"/>
        <v>Catastrófico</v>
      </c>
      <c r="R5" s="46" t="str">
        <f t="shared" ref="R5" si="5">IF(R4=0,"-",IF(R4&lt;=5,"Moderado",IF(R4&lt;=11,"Mayor",IF(R4&lt;=19,"Catastrófico"))))</f>
        <v>Catastrófico</v>
      </c>
      <c r="S5" s="37" t="str">
        <f>IF(S4=0,"-",IF(S4&lt;=5,"Moderado",IF(S4&lt;=11,"Mayor",IF(S4&lt;=19,"Catastrófico"))))</f>
        <v>Mayor</v>
      </c>
    </row>
    <row r="6" spans="1:19" ht="15.75" thickBot="1" x14ac:dyDescent="0.3">
      <c r="C6" s="35"/>
      <c r="D6" s="35"/>
      <c r="E6" s="35"/>
      <c r="S6" s="35"/>
    </row>
    <row r="7" spans="1:19" ht="22.5" customHeight="1" thickBot="1" x14ac:dyDescent="0.3">
      <c r="A7" s="56"/>
      <c r="B7" s="56"/>
      <c r="C7" s="47" t="s">
        <v>121</v>
      </c>
      <c r="D7" s="48" t="s">
        <v>135</v>
      </c>
      <c r="E7" s="48" t="s">
        <v>125</v>
      </c>
      <c r="F7" s="48" t="s">
        <v>122</v>
      </c>
      <c r="G7" s="48" t="s">
        <v>123</v>
      </c>
      <c r="H7" s="48" t="s">
        <v>124</v>
      </c>
      <c r="I7" s="48" t="s">
        <v>416</v>
      </c>
      <c r="J7" s="48" t="s">
        <v>126</v>
      </c>
      <c r="K7" s="48" t="s">
        <v>132</v>
      </c>
      <c r="L7" s="48" t="s">
        <v>133</v>
      </c>
      <c r="M7" s="48" t="s">
        <v>134</v>
      </c>
      <c r="N7" s="48" t="s">
        <v>136</v>
      </c>
      <c r="O7" s="48" t="s">
        <v>127</v>
      </c>
      <c r="P7" s="48" t="s">
        <v>128</v>
      </c>
      <c r="Q7" s="48" t="s">
        <v>129</v>
      </c>
      <c r="R7" s="48" t="s">
        <v>378</v>
      </c>
      <c r="S7" s="49" t="s">
        <v>130</v>
      </c>
    </row>
    <row r="8" spans="1:19" x14ac:dyDescent="0.25">
      <c r="A8" s="67">
        <v>1</v>
      </c>
      <c r="B8" s="70" t="s">
        <v>77</v>
      </c>
      <c r="C8" s="63" t="s">
        <v>16</v>
      </c>
      <c r="D8" s="64" t="s">
        <v>16</v>
      </c>
      <c r="E8" s="65" t="s">
        <v>16</v>
      </c>
      <c r="F8" s="65" t="s">
        <v>16</v>
      </c>
      <c r="G8" s="65" t="s">
        <v>16</v>
      </c>
      <c r="H8" s="65" t="s">
        <v>16</v>
      </c>
      <c r="I8" s="65" t="s">
        <v>21</v>
      </c>
      <c r="J8" s="64" t="s">
        <v>16</v>
      </c>
      <c r="K8" s="65" t="s">
        <v>16</v>
      </c>
      <c r="L8" s="65" t="s">
        <v>16</v>
      </c>
      <c r="M8" s="66" t="s">
        <v>16</v>
      </c>
      <c r="N8" s="65" t="s">
        <v>16</v>
      </c>
      <c r="O8" s="65" t="s">
        <v>16</v>
      </c>
      <c r="P8" s="65" t="s">
        <v>16</v>
      </c>
      <c r="Q8" s="65" t="s">
        <v>16</v>
      </c>
      <c r="R8" s="65" t="s">
        <v>16</v>
      </c>
      <c r="S8" s="73" t="s">
        <v>16</v>
      </c>
    </row>
    <row r="9" spans="1:19" x14ac:dyDescent="0.25">
      <c r="A9" s="68">
        <v>2</v>
      </c>
      <c r="B9" s="71" t="s">
        <v>78</v>
      </c>
      <c r="C9" s="50" t="s">
        <v>16</v>
      </c>
      <c r="D9" s="41" t="s">
        <v>21</v>
      </c>
      <c r="E9" s="40" t="s">
        <v>16</v>
      </c>
      <c r="F9" s="40" t="s">
        <v>16</v>
      </c>
      <c r="G9" s="40" t="s">
        <v>16</v>
      </c>
      <c r="H9" s="40" t="s">
        <v>16</v>
      </c>
      <c r="I9" s="40" t="s">
        <v>16</v>
      </c>
      <c r="J9" s="41" t="s">
        <v>16</v>
      </c>
      <c r="K9" s="40" t="s">
        <v>16</v>
      </c>
      <c r="L9" s="40" t="s">
        <v>16</v>
      </c>
      <c r="M9" s="54" t="s">
        <v>16</v>
      </c>
      <c r="N9" s="40" t="s">
        <v>16</v>
      </c>
      <c r="O9" s="40" t="s">
        <v>16</v>
      </c>
      <c r="P9" s="40" t="s">
        <v>16</v>
      </c>
      <c r="Q9" s="40" t="s">
        <v>16</v>
      </c>
      <c r="R9" s="40" t="s">
        <v>16</v>
      </c>
      <c r="S9" s="52" t="s">
        <v>16</v>
      </c>
    </row>
    <row r="10" spans="1:19" x14ac:dyDescent="0.25">
      <c r="A10" s="68">
        <v>3</v>
      </c>
      <c r="B10" s="71" t="s">
        <v>79</v>
      </c>
      <c r="C10" s="50" t="s">
        <v>21</v>
      </c>
      <c r="D10" s="41" t="s">
        <v>16</v>
      </c>
      <c r="E10" s="40" t="s">
        <v>131</v>
      </c>
      <c r="F10" s="40" t="s">
        <v>21</v>
      </c>
      <c r="G10" s="40" t="s">
        <v>16</v>
      </c>
      <c r="H10" s="40" t="s">
        <v>16</v>
      </c>
      <c r="I10" s="40" t="s">
        <v>16</v>
      </c>
      <c r="J10" s="41" t="s">
        <v>131</v>
      </c>
      <c r="K10" s="40" t="s">
        <v>16</v>
      </c>
      <c r="L10" s="40" t="s">
        <v>16</v>
      </c>
      <c r="M10" s="54" t="s">
        <v>21</v>
      </c>
      <c r="N10" s="40" t="s">
        <v>16</v>
      </c>
      <c r="O10" s="40" t="s">
        <v>16</v>
      </c>
      <c r="P10" s="40" t="s">
        <v>16</v>
      </c>
      <c r="Q10" s="40" t="s">
        <v>16</v>
      </c>
      <c r="R10" s="40" t="s">
        <v>16</v>
      </c>
      <c r="S10" s="52" t="s">
        <v>21</v>
      </c>
    </row>
    <row r="11" spans="1:19" ht="25.5" x14ac:dyDescent="0.25">
      <c r="A11" s="68">
        <v>4</v>
      </c>
      <c r="B11" s="71" t="s">
        <v>80</v>
      </c>
      <c r="C11" s="50" t="s">
        <v>21</v>
      </c>
      <c r="D11" s="41" t="s">
        <v>21</v>
      </c>
      <c r="E11" s="40" t="s">
        <v>21</v>
      </c>
      <c r="F11" s="40" t="s">
        <v>21</v>
      </c>
      <c r="G11" s="40" t="s">
        <v>21</v>
      </c>
      <c r="H11" s="40" t="s">
        <v>16</v>
      </c>
      <c r="I11" s="40" t="s">
        <v>21</v>
      </c>
      <c r="J11" s="41" t="s">
        <v>21</v>
      </c>
      <c r="K11" s="40" t="s">
        <v>21</v>
      </c>
      <c r="L11" s="40" t="s">
        <v>21</v>
      </c>
      <c r="M11" s="54" t="s">
        <v>21</v>
      </c>
      <c r="N11" s="40" t="s">
        <v>21</v>
      </c>
      <c r="O11" s="40" t="s">
        <v>21</v>
      </c>
      <c r="P11" s="40" t="s">
        <v>21</v>
      </c>
      <c r="Q11" s="40" t="s">
        <v>21</v>
      </c>
      <c r="R11" s="40" t="s">
        <v>21</v>
      </c>
      <c r="S11" s="52" t="s">
        <v>21</v>
      </c>
    </row>
    <row r="12" spans="1:19" x14ac:dyDescent="0.25">
      <c r="A12" s="68">
        <v>5</v>
      </c>
      <c r="B12" s="71" t="s">
        <v>81</v>
      </c>
      <c r="C12" s="50" t="s">
        <v>16</v>
      </c>
      <c r="D12" s="41" t="s">
        <v>16</v>
      </c>
      <c r="E12" s="40" t="s">
        <v>16</v>
      </c>
      <c r="F12" s="40" t="s">
        <v>16</v>
      </c>
      <c r="G12" s="40" t="s">
        <v>16</v>
      </c>
      <c r="H12" s="40" t="s">
        <v>16</v>
      </c>
      <c r="I12" s="40" t="s">
        <v>16</v>
      </c>
      <c r="J12" s="41" t="s">
        <v>16</v>
      </c>
      <c r="K12" s="40" t="s">
        <v>21</v>
      </c>
      <c r="L12" s="40" t="s">
        <v>16</v>
      </c>
      <c r="M12" s="54" t="s">
        <v>16</v>
      </c>
      <c r="N12" s="40" t="s">
        <v>16</v>
      </c>
      <c r="O12" s="40" t="s">
        <v>16</v>
      </c>
      <c r="P12" s="40" t="s">
        <v>16</v>
      </c>
      <c r="Q12" s="40" t="s">
        <v>16</v>
      </c>
      <c r="R12" s="40" t="s">
        <v>16</v>
      </c>
      <c r="S12" s="52" t="s">
        <v>16</v>
      </c>
    </row>
    <row r="13" spans="1:19" x14ac:dyDescent="0.25">
      <c r="A13" s="68">
        <v>6</v>
      </c>
      <c r="B13" s="71" t="s">
        <v>82</v>
      </c>
      <c r="C13" s="50" t="s">
        <v>21</v>
      </c>
      <c r="D13" s="41" t="s">
        <v>21</v>
      </c>
      <c r="E13" s="40" t="s">
        <v>16</v>
      </c>
      <c r="F13" s="40" t="s">
        <v>21</v>
      </c>
      <c r="G13" s="40" t="s">
        <v>16</v>
      </c>
      <c r="H13" s="40" t="s">
        <v>16</v>
      </c>
      <c r="I13" s="40" t="s">
        <v>21</v>
      </c>
      <c r="J13" s="41" t="s">
        <v>16</v>
      </c>
      <c r="K13" s="40" t="s">
        <v>16</v>
      </c>
      <c r="L13" s="40" t="s">
        <v>16</v>
      </c>
      <c r="M13" s="54" t="s">
        <v>16</v>
      </c>
      <c r="N13" s="40" t="s">
        <v>16</v>
      </c>
      <c r="O13" s="40" t="s">
        <v>16</v>
      </c>
      <c r="P13" s="40" t="s">
        <v>16</v>
      </c>
      <c r="Q13" s="40" t="s">
        <v>16</v>
      </c>
      <c r="R13" s="40" t="s">
        <v>16</v>
      </c>
      <c r="S13" s="52" t="s">
        <v>16</v>
      </c>
    </row>
    <row r="14" spans="1:19" x14ac:dyDescent="0.25">
      <c r="A14" s="68">
        <v>7</v>
      </c>
      <c r="B14" s="71" t="s">
        <v>83</v>
      </c>
      <c r="C14" s="50" t="s">
        <v>21</v>
      </c>
      <c r="D14" s="41" t="s">
        <v>21</v>
      </c>
      <c r="E14" s="40" t="s">
        <v>16</v>
      </c>
      <c r="F14" s="40" t="s">
        <v>16</v>
      </c>
      <c r="G14" s="40" t="s">
        <v>21</v>
      </c>
      <c r="H14" s="40" t="s">
        <v>16</v>
      </c>
      <c r="I14" s="40" t="s">
        <v>16</v>
      </c>
      <c r="J14" s="41" t="s">
        <v>16</v>
      </c>
      <c r="K14" s="40" t="s">
        <v>16</v>
      </c>
      <c r="L14" s="40" t="s">
        <v>21</v>
      </c>
      <c r="M14" s="54" t="s">
        <v>16</v>
      </c>
      <c r="N14" s="40" t="s">
        <v>16</v>
      </c>
      <c r="O14" s="40" t="s">
        <v>16</v>
      </c>
      <c r="P14" s="40" t="s">
        <v>16</v>
      </c>
      <c r="Q14" s="40" t="s">
        <v>16</v>
      </c>
      <c r="R14" s="40" t="s">
        <v>16</v>
      </c>
      <c r="S14" s="52" t="s">
        <v>16</v>
      </c>
    </row>
    <row r="15" spans="1:19" ht="26.25" customHeight="1" x14ac:dyDescent="0.25">
      <c r="A15" s="68">
        <v>8</v>
      </c>
      <c r="B15" s="71" t="s">
        <v>96</v>
      </c>
      <c r="C15" s="50" t="s">
        <v>21</v>
      </c>
      <c r="D15" s="41" t="s">
        <v>21</v>
      </c>
      <c r="E15" s="40" t="s">
        <v>21</v>
      </c>
      <c r="F15" s="40" t="s">
        <v>21</v>
      </c>
      <c r="G15" s="40" t="s">
        <v>21</v>
      </c>
      <c r="H15" s="40" t="s">
        <v>21</v>
      </c>
      <c r="I15" s="40" t="s">
        <v>21</v>
      </c>
      <c r="J15" s="41" t="s">
        <v>21</v>
      </c>
      <c r="K15" s="40" t="s">
        <v>21</v>
      </c>
      <c r="L15" s="40" t="s">
        <v>21</v>
      </c>
      <c r="M15" s="54" t="s">
        <v>21</v>
      </c>
      <c r="N15" s="40" t="s">
        <v>16</v>
      </c>
      <c r="O15" s="40" t="s">
        <v>21</v>
      </c>
      <c r="P15" s="40" t="s">
        <v>21</v>
      </c>
      <c r="Q15" s="40" t="s">
        <v>21</v>
      </c>
      <c r="R15" s="40" t="s">
        <v>21</v>
      </c>
      <c r="S15" s="52" t="s">
        <v>21</v>
      </c>
    </row>
    <row r="16" spans="1:19" x14ac:dyDescent="0.25">
      <c r="A16" s="68">
        <v>9</v>
      </c>
      <c r="B16" s="71" t="s">
        <v>84</v>
      </c>
      <c r="C16" s="50" t="s">
        <v>16</v>
      </c>
      <c r="D16" s="41" t="s">
        <v>21</v>
      </c>
      <c r="E16" s="40" t="s">
        <v>21</v>
      </c>
      <c r="F16" s="40" t="s">
        <v>21</v>
      </c>
      <c r="G16" s="40" t="s">
        <v>21</v>
      </c>
      <c r="H16" s="40" t="s">
        <v>21</v>
      </c>
      <c r="I16" s="40" t="s">
        <v>16</v>
      </c>
      <c r="J16" s="41" t="s">
        <v>21</v>
      </c>
      <c r="K16" s="40" t="s">
        <v>16</v>
      </c>
      <c r="L16" s="40" t="s">
        <v>21</v>
      </c>
      <c r="M16" s="54" t="s">
        <v>16</v>
      </c>
      <c r="N16" s="40" t="s">
        <v>16</v>
      </c>
      <c r="O16" s="40" t="s">
        <v>21</v>
      </c>
      <c r="P16" s="40" t="s">
        <v>16</v>
      </c>
      <c r="Q16" s="40" t="s">
        <v>16</v>
      </c>
      <c r="R16" s="40" t="s">
        <v>16</v>
      </c>
      <c r="S16" s="52" t="s">
        <v>21</v>
      </c>
    </row>
    <row r="17" spans="1:19" ht="25.5" x14ac:dyDescent="0.25">
      <c r="A17" s="68">
        <v>10</v>
      </c>
      <c r="B17" s="71" t="s">
        <v>85</v>
      </c>
      <c r="C17" s="50" t="s">
        <v>16</v>
      </c>
      <c r="D17" s="41" t="s">
        <v>16</v>
      </c>
      <c r="E17" s="40" t="s">
        <v>16</v>
      </c>
      <c r="F17" s="40" t="s">
        <v>16</v>
      </c>
      <c r="G17" s="40" t="s">
        <v>16</v>
      </c>
      <c r="H17" s="40" t="s">
        <v>16</v>
      </c>
      <c r="I17" s="40" t="s">
        <v>16</v>
      </c>
      <c r="J17" s="41" t="s">
        <v>16</v>
      </c>
      <c r="K17" s="40" t="s">
        <v>16</v>
      </c>
      <c r="L17" s="40" t="s">
        <v>16</v>
      </c>
      <c r="M17" s="54" t="s">
        <v>16</v>
      </c>
      <c r="N17" s="40" t="s">
        <v>16</v>
      </c>
      <c r="O17" s="40" t="s">
        <v>16</v>
      </c>
      <c r="P17" s="40" t="s">
        <v>16</v>
      </c>
      <c r="Q17" s="40" t="s">
        <v>16</v>
      </c>
      <c r="R17" s="40" t="s">
        <v>16</v>
      </c>
      <c r="S17" s="52" t="s">
        <v>16</v>
      </c>
    </row>
    <row r="18" spans="1:19" x14ac:dyDescent="0.25">
      <c r="A18" s="68">
        <v>11</v>
      </c>
      <c r="B18" s="71" t="s">
        <v>86</v>
      </c>
      <c r="C18" s="50" t="s">
        <v>16</v>
      </c>
      <c r="D18" s="41" t="s">
        <v>16</v>
      </c>
      <c r="E18" s="40" t="s">
        <v>16</v>
      </c>
      <c r="F18" s="40" t="s">
        <v>16</v>
      </c>
      <c r="G18" s="40" t="s">
        <v>16</v>
      </c>
      <c r="H18" s="40" t="s">
        <v>21</v>
      </c>
      <c r="I18" s="40" t="s">
        <v>21</v>
      </c>
      <c r="J18" s="41" t="s">
        <v>16</v>
      </c>
      <c r="K18" s="40" t="s">
        <v>16</v>
      </c>
      <c r="L18" s="40" t="s">
        <v>16</v>
      </c>
      <c r="M18" s="54" t="s">
        <v>16</v>
      </c>
      <c r="N18" s="40" t="s">
        <v>16</v>
      </c>
      <c r="O18" s="40" t="s">
        <v>16</v>
      </c>
      <c r="P18" s="40" t="s">
        <v>16</v>
      </c>
      <c r="Q18" s="40" t="s">
        <v>16</v>
      </c>
      <c r="R18" s="40" t="s">
        <v>16</v>
      </c>
      <c r="S18" s="52" t="s">
        <v>16</v>
      </c>
    </row>
    <row r="19" spans="1:19" x14ac:dyDescent="0.25">
      <c r="A19" s="68">
        <v>12</v>
      </c>
      <c r="B19" s="71" t="s">
        <v>87</v>
      </c>
      <c r="C19" s="50" t="s">
        <v>16</v>
      </c>
      <c r="D19" s="41" t="s">
        <v>16</v>
      </c>
      <c r="E19" s="40" t="s">
        <v>16</v>
      </c>
      <c r="F19" s="40" t="s">
        <v>16</v>
      </c>
      <c r="G19" s="40" t="s">
        <v>16</v>
      </c>
      <c r="H19" s="40" t="s">
        <v>16</v>
      </c>
      <c r="I19" s="40" t="s">
        <v>16</v>
      </c>
      <c r="J19" s="41" t="s">
        <v>16</v>
      </c>
      <c r="K19" s="40" t="s">
        <v>16</v>
      </c>
      <c r="L19" s="40" t="s">
        <v>16</v>
      </c>
      <c r="M19" s="54" t="s">
        <v>16</v>
      </c>
      <c r="N19" s="40" t="s">
        <v>16</v>
      </c>
      <c r="O19" s="40" t="s">
        <v>16</v>
      </c>
      <c r="P19" s="40" t="s">
        <v>16</v>
      </c>
      <c r="Q19" s="40" t="s">
        <v>16</v>
      </c>
      <c r="R19" s="40" t="s">
        <v>16</v>
      </c>
      <c r="S19" s="52" t="s">
        <v>16</v>
      </c>
    </row>
    <row r="20" spans="1:19" x14ac:dyDescent="0.25">
      <c r="A20" s="68">
        <v>13</v>
      </c>
      <c r="B20" s="71" t="s">
        <v>88</v>
      </c>
      <c r="C20" s="50" t="s">
        <v>16</v>
      </c>
      <c r="D20" s="41" t="s">
        <v>21</v>
      </c>
      <c r="E20" s="40" t="s">
        <v>16</v>
      </c>
      <c r="F20" s="40" t="s">
        <v>21</v>
      </c>
      <c r="G20" s="40" t="s">
        <v>21</v>
      </c>
      <c r="H20" s="40" t="s">
        <v>16</v>
      </c>
      <c r="I20" s="40" t="s">
        <v>21</v>
      </c>
      <c r="J20" s="41" t="s">
        <v>16</v>
      </c>
      <c r="K20" s="40" t="s">
        <v>16</v>
      </c>
      <c r="L20" s="40" t="s">
        <v>16</v>
      </c>
      <c r="M20" s="54" t="s">
        <v>16</v>
      </c>
      <c r="N20" s="40" t="s">
        <v>16</v>
      </c>
      <c r="O20" s="40" t="s">
        <v>16</v>
      </c>
      <c r="P20" s="40" t="s">
        <v>16</v>
      </c>
      <c r="Q20" s="40" t="s">
        <v>16</v>
      </c>
      <c r="R20" s="40" t="s">
        <v>16</v>
      </c>
      <c r="S20" s="52" t="s">
        <v>16</v>
      </c>
    </row>
    <row r="21" spans="1:19" x14ac:dyDescent="0.25">
      <c r="A21" s="68">
        <v>14</v>
      </c>
      <c r="B21" s="71" t="s">
        <v>89</v>
      </c>
      <c r="C21" s="50" t="s">
        <v>21</v>
      </c>
      <c r="D21" s="41" t="s">
        <v>16</v>
      </c>
      <c r="E21" s="40" t="s">
        <v>16</v>
      </c>
      <c r="F21" s="40" t="s">
        <v>21</v>
      </c>
      <c r="G21" s="40" t="s">
        <v>21</v>
      </c>
      <c r="H21" s="40" t="s">
        <v>16</v>
      </c>
      <c r="I21" s="40" t="s">
        <v>21</v>
      </c>
      <c r="J21" s="41" t="s">
        <v>16</v>
      </c>
      <c r="K21" s="40" t="s">
        <v>16</v>
      </c>
      <c r="L21" s="40" t="s">
        <v>16</v>
      </c>
      <c r="M21" s="54" t="s">
        <v>16</v>
      </c>
      <c r="N21" s="40" t="s">
        <v>16</v>
      </c>
      <c r="O21" s="40" t="s">
        <v>16</v>
      </c>
      <c r="P21" s="40" t="s">
        <v>16</v>
      </c>
      <c r="Q21" s="40" t="s">
        <v>16</v>
      </c>
      <c r="R21" s="40" t="s">
        <v>16</v>
      </c>
      <c r="S21" s="52" t="s">
        <v>16</v>
      </c>
    </row>
    <row r="22" spans="1:19" x14ac:dyDescent="0.25">
      <c r="A22" s="68">
        <v>15</v>
      </c>
      <c r="B22" s="71" t="s">
        <v>90</v>
      </c>
      <c r="C22" s="50" t="s">
        <v>16</v>
      </c>
      <c r="D22" s="41" t="s">
        <v>21</v>
      </c>
      <c r="E22" s="40" t="s">
        <v>21</v>
      </c>
      <c r="F22" s="40" t="s">
        <v>21</v>
      </c>
      <c r="G22" s="40" t="s">
        <v>21</v>
      </c>
      <c r="H22" s="40" t="s">
        <v>21</v>
      </c>
      <c r="I22" s="40" t="s">
        <v>21</v>
      </c>
      <c r="J22" s="41" t="s">
        <v>21</v>
      </c>
      <c r="K22" s="40" t="s">
        <v>21</v>
      </c>
      <c r="L22" s="40" t="s">
        <v>21</v>
      </c>
      <c r="M22" s="54" t="s">
        <v>21</v>
      </c>
      <c r="N22" s="40" t="s">
        <v>16</v>
      </c>
      <c r="O22" s="40" t="s">
        <v>21</v>
      </c>
      <c r="P22" s="40" t="s">
        <v>21</v>
      </c>
      <c r="Q22" s="40" t="s">
        <v>21</v>
      </c>
      <c r="R22" s="40" t="s">
        <v>21</v>
      </c>
      <c r="S22" s="52" t="s">
        <v>21</v>
      </c>
    </row>
    <row r="23" spans="1:19" x14ac:dyDescent="0.25">
      <c r="A23" s="68">
        <v>16</v>
      </c>
      <c r="B23" s="71" t="s">
        <v>91</v>
      </c>
      <c r="C23" s="50" t="s">
        <v>21</v>
      </c>
      <c r="D23" s="41" t="s">
        <v>21</v>
      </c>
      <c r="E23" s="40" t="s">
        <v>21</v>
      </c>
      <c r="F23" s="40" t="s">
        <v>21</v>
      </c>
      <c r="G23" s="40" t="s">
        <v>21</v>
      </c>
      <c r="H23" s="40" t="s">
        <v>21</v>
      </c>
      <c r="I23" s="40" t="s">
        <v>21</v>
      </c>
      <c r="J23" s="41" t="s">
        <v>21</v>
      </c>
      <c r="K23" s="40" t="s">
        <v>21</v>
      </c>
      <c r="L23" s="40" t="s">
        <v>21</v>
      </c>
      <c r="M23" s="54" t="s">
        <v>21</v>
      </c>
      <c r="N23" s="40" t="s">
        <v>21</v>
      </c>
      <c r="O23" s="40" t="s">
        <v>21</v>
      </c>
      <c r="P23" s="40" t="s">
        <v>21</v>
      </c>
      <c r="Q23" s="40" t="s">
        <v>21</v>
      </c>
      <c r="R23" s="40" t="s">
        <v>21</v>
      </c>
      <c r="S23" s="52" t="s">
        <v>21</v>
      </c>
    </row>
    <row r="24" spans="1:19" x14ac:dyDescent="0.25">
      <c r="A24" s="68">
        <v>17</v>
      </c>
      <c r="B24" s="71" t="s">
        <v>92</v>
      </c>
      <c r="C24" s="50" t="s">
        <v>21</v>
      </c>
      <c r="D24" s="41" t="s">
        <v>21</v>
      </c>
      <c r="E24" s="40" t="s">
        <v>21</v>
      </c>
      <c r="F24" s="40" t="s">
        <v>21</v>
      </c>
      <c r="G24" s="40" t="s">
        <v>21</v>
      </c>
      <c r="H24" s="40" t="s">
        <v>21</v>
      </c>
      <c r="I24" s="40" t="s">
        <v>21</v>
      </c>
      <c r="J24" s="41" t="s">
        <v>21</v>
      </c>
      <c r="K24" s="40" t="s">
        <v>21</v>
      </c>
      <c r="L24" s="40" t="s">
        <v>21</v>
      </c>
      <c r="M24" s="54" t="s">
        <v>21</v>
      </c>
      <c r="N24" s="40" t="s">
        <v>16</v>
      </c>
      <c r="O24" s="40" t="s">
        <v>21</v>
      </c>
      <c r="P24" s="40" t="s">
        <v>21</v>
      </c>
      <c r="Q24" s="40" t="s">
        <v>21</v>
      </c>
      <c r="R24" s="40" t="s">
        <v>21</v>
      </c>
      <c r="S24" s="52" t="s">
        <v>21</v>
      </c>
    </row>
    <row r="25" spans="1:19" x14ac:dyDescent="0.25">
      <c r="A25" s="68">
        <v>18</v>
      </c>
      <c r="B25" s="71" t="s">
        <v>93</v>
      </c>
      <c r="C25" s="50" t="s">
        <v>21</v>
      </c>
      <c r="D25" s="41" t="s">
        <v>21</v>
      </c>
      <c r="E25" s="40" t="s">
        <v>21</v>
      </c>
      <c r="F25" s="40" t="s">
        <v>21</v>
      </c>
      <c r="G25" s="40" t="s">
        <v>21</v>
      </c>
      <c r="H25" s="40" t="s">
        <v>21</v>
      </c>
      <c r="I25" s="40" t="s">
        <v>21</v>
      </c>
      <c r="J25" s="41" t="s">
        <v>21</v>
      </c>
      <c r="K25" s="40" t="s">
        <v>21</v>
      </c>
      <c r="L25" s="40" t="s">
        <v>21</v>
      </c>
      <c r="M25" s="54" t="s">
        <v>21</v>
      </c>
      <c r="N25" s="40" t="s">
        <v>16</v>
      </c>
      <c r="O25" s="40" t="s">
        <v>21</v>
      </c>
      <c r="P25" s="40" t="s">
        <v>21</v>
      </c>
      <c r="Q25" s="40" t="s">
        <v>21</v>
      </c>
      <c r="R25" s="40" t="s">
        <v>21</v>
      </c>
      <c r="S25" s="52" t="s">
        <v>21</v>
      </c>
    </row>
    <row r="26" spans="1:19" ht="15.75" thickBot="1" x14ac:dyDescent="0.3">
      <c r="A26" s="69">
        <v>19</v>
      </c>
      <c r="B26" s="72" t="s">
        <v>94</v>
      </c>
      <c r="C26" s="51" t="s">
        <v>21</v>
      </c>
      <c r="D26" s="42" t="s">
        <v>21</v>
      </c>
      <c r="E26" s="42" t="s">
        <v>21</v>
      </c>
      <c r="F26" s="42" t="s">
        <v>21</v>
      </c>
      <c r="G26" s="42" t="s">
        <v>21</v>
      </c>
      <c r="H26" s="42" t="s">
        <v>21</v>
      </c>
      <c r="I26" s="42" t="s">
        <v>21</v>
      </c>
      <c r="J26" s="42" t="s">
        <v>21</v>
      </c>
      <c r="K26" s="42" t="s">
        <v>21</v>
      </c>
      <c r="L26" s="42" t="s">
        <v>21</v>
      </c>
      <c r="M26" s="55" t="s">
        <v>21</v>
      </c>
      <c r="N26" s="42" t="s">
        <v>21</v>
      </c>
      <c r="O26" s="42" t="s">
        <v>21</v>
      </c>
      <c r="P26" s="42" t="s">
        <v>21</v>
      </c>
      <c r="Q26" s="42" t="s">
        <v>21</v>
      </c>
      <c r="R26" s="42" t="s">
        <v>21</v>
      </c>
      <c r="S26" s="53" t="s">
        <v>21</v>
      </c>
    </row>
  </sheetData>
  <mergeCells count="1">
    <mergeCell ref="A2:S2"/>
  </mergeCells>
  <phoneticPr fontId="19"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Julio</cp:lastModifiedBy>
  <cp:lastPrinted>2022-07-26T00:16:24Z</cp:lastPrinted>
  <dcterms:created xsi:type="dcterms:W3CDTF">2020-01-13T19:31:31Z</dcterms:created>
  <dcterms:modified xsi:type="dcterms:W3CDTF">2023-07-31T21:52:15Z</dcterms:modified>
</cp:coreProperties>
</file>