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jofga\Desktop\"/>
    </mc:Choice>
  </mc:AlternateContent>
  <xr:revisionPtr revIDLastSave="0" documentId="13_ncr:1_{1185294A-078E-45A2-8084-B51741709442}" xr6:coauthVersionLast="47" xr6:coauthVersionMax="47" xr10:uidLastSave="{00000000-0000-0000-0000-000000000000}"/>
  <bookViews>
    <workbookView xWindow="-120" yWindow="-120" windowWidth="20730" windowHeight="11310" tabRatio="476" firstSheet="1" activeTab="1" xr2:uid="{00000000-000D-0000-FFFF-FFFF00000000}"/>
  </bookViews>
  <sheets>
    <sheet name="Mapa" sheetId="4" state="hidden" r:id="rId1"/>
    <sheet name="Matriz" sheetId="1" r:id="rId2"/>
    <sheet name="Listas" sheetId="3" state="hidden" r:id="rId3"/>
    <sheet name="Análisis de O.E." sheetId="8" state="hidden" r:id="rId4"/>
    <sheet name="Factor R." sheetId="9" state="hidden" r:id="rId5"/>
    <sheet name="Anexo 1 - Impacto (RC)" sheetId="7" r:id="rId6"/>
  </sheets>
  <externalReferences>
    <externalReference r:id="rId7"/>
  </externalReferences>
  <definedNames>
    <definedName name="_xlnm._FilterDatabase" localSheetId="1" hidden="1">Matriz!$A$12:$AZ$39</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91029"/>
</workbook>
</file>

<file path=xl/calcChain.xml><?xml version="1.0" encoding="utf-8"?>
<calcChain xmlns="http://schemas.openxmlformats.org/spreadsheetml/2006/main">
  <c r="AD19" i="1" l="1"/>
  <c r="AB19" i="1"/>
  <c r="T19" i="1" l="1"/>
  <c r="S19" i="1"/>
  <c r="Q19" i="1"/>
  <c r="P19" i="1"/>
  <c r="H4" i="7"/>
  <c r="H5" i="7" s="1"/>
  <c r="AM19" i="1" l="1"/>
  <c r="AK19" i="1" s="1"/>
  <c r="AL19" i="1" s="1"/>
  <c r="AJ19" i="1"/>
  <c r="AH19" i="1" s="1"/>
  <c r="AI19" i="1" s="1"/>
  <c r="U19" i="1"/>
  <c r="V19" i="1" s="1"/>
  <c r="AN19" i="1" l="1"/>
  <c r="AO19" i="1" s="1"/>
  <c r="AP19" i="1" s="1"/>
  <c r="AB28" i="1"/>
  <c r="AD28" i="1"/>
  <c r="AD31" i="1" l="1"/>
  <c r="AB31" i="1"/>
  <c r="T31" i="1"/>
  <c r="AM31" i="1" s="1"/>
  <c r="AK31" i="1" s="1"/>
  <c r="AL31" i="1" s="1"/>
  <c r="S31" i="1"/>
  <c r="Q31" i="1"/>
  <c r="P31" i="1"/>
  <c r="AD30" i="1"/>
  <c r="AB30" i="1"/>
  <c r="T30" i="1"/>
  <c r="AM30" i="1" s="1"/>
  <c r="AK30" i="1" s="1"/>
  <c r="AL30" i="1" s="1"/>
  <c r="S30" i="1"/>
  <c r="Q30" i="1"/>
  <c r="P30" i="1"/>
  <c r="U30" i="1" s="1"/>
  <c r="V30" i="1" s="1"/>
  <c r="AJ31" i="1" l="1"/>
  <c r="AH31" i="1" s="1"/>
  <c r="AI31" i="1" s="1"/>
  <c r="AN31" i="1" s="1"/>
  <c r="AO31" i="1" s="1"/>
  <c r="AP31" i="1" s="1"/>
  <c r="U31" i="1"/>
  <c r="V31" i="1" s="1"/>
  <c r="AJ30" i="1"/>
  <c r="AH30" i="1" s="1"/>
  <c r="AI30" i="1" s="1"/>
  <c r="AN30" i="1" s="1"/>
  <c r="AO30" i="1" s="1"/>
  <c r="AP30" i="1" s="1"/>
  <c r="R4" i="7"/>
  <c r="R5" i="7" s="1"/>
  <c r="AD34" i="1"/>
  <c r="AB34" i="1"/>
  <c r="T34" i="1"/>
  <c r="AM34" i="1" s="1"/>
  <c r="AK34" i="1" s="1"/>
  <c r="AL34" i="1" s="1"/>
  <c r="S34" i="1"/>
  <c r="Q34" i="1"/>
  <c r="P34" i="1"/>
  <c r="AJ34" i="1" l="1"/>
  <c r="AH34" i="1" s="1"/>
  <c r="AI34" i="1" s="1"/>
  <c r="AN34" i="1" s="1"/>
  <c r="AO34" i="1" s="1"/>
  <c r="AP34" i="1" s="1"/>
  <c r="U34" i="1"/>
  <c r="V34" i="1" s="1"/>
  <c r="P33" i="1"/>
  <c r="Q33" i="1"/>
  <c r="S33" i="1"/>
  <c r="T33" i="1"/>
  <c r="AM33" i="1" s="1"/>
  <c r="AK33" i="1" s="1"/>
  <c r="AL33" i="1" s="1"/>
  <c r="AB33" i="1"/>
  <c r="AD33" i="1"/>
  <c r="P35" i="1"/>
  <c r="Q35" i="1"/>
  <c r="S35" i="1"/>
  <c r="T35" i="1"/>
  <c r="AB35" i="1"/>
  <c r="AD35" i="1"/>
  <c r="AB36" i="1"/>
  <c r="AD36" i="1"/>
  <c r="AB37" i="1"/>
  <c r="AD37" i="1"/>
  <c r="AB38" i="1"/>
  <c r="AD38" i="1"/>
  <c r="P39" i="1"/>
  <c r="Q39" i="1"/>
  <c r="AJ39" i="1" s="1"/>
  <c r="S39" i="1"/>
  <c r="T39" i="1"/>
  <c r="AM39" i="1" s="1"/>
  <c r="AB39" i="1"/>
  <c r="AD39" i="1"/>
  <c r="AH39" i="1"/>
  <c r="AI39" i="1" s="1"/>
  <c r="AK39" i="1"/>
  <c r="AL39" i="1" s="1"/>
  <c r="AJ33" i="1" l="1"/>
  <c r="AH33" i="1" s="1"/>
  <c r="AI33" i="1" s="1"/>
  <c r="AN33" i="1" s="1"/>
  <c r="AO33" i="1" s="1"/>
  <c r="AP33" i="1" s="1"/>
  <c r="AN39" i="1"/>
  <c r="AO39" i="1" s="1"/>
  <c r="AP39" i="1" s="1"/>
  <c r="AM35" i="1"/>
  <c r="AK35" i="1" s="1"/>
  <c r="AL35" i="1" s="1"/>
  <c r="AM38" i="1"/>
  <c r="AK38" i="1" s="1"/>
  <c r="AM36" i="1"/>
  <c r="AK36" i="1" s="1"/>
  <c r="AM37" i="1"/>
  <c r="AK37" i="1" s="1"/>
  <c r="AL38" i="1" s="1"/>
  <c r="U39" i="1"/>
  <c r="V39" i="1" s="1"/>
  <c r="AJ35" i="1"/>
  <c r="U35" i="1"/>
  <c r="V35" i="1" s="1"/>
  <c r="U33" i="1"/>
  <c r="V33" i="1" s="1"/>
  <c r="AD15" i="1"/>
  <c r="AB15" i="1"/>
  <c r="T15" i="1"/>
  <c r="AM15" i="1" s="1"/>
  <c r="AK15" i="1" s="1"/>
  <c r="AL15" i="1" s="1"/>
  <c r="S15" i="1"/>
  <c r="Q15" i="1"/>
  <c r="P15" i="1"/>
  <c r="AH35" i="1" l="1"/>
  <c r="AI35" i="1" s="1"/>
  <c r="AN35" i="1" s="1"/>
  <c r="AJ36" i="1"/>
  <c r="AL37" i="1"/>
  <c r="AL36" i="1"/>
  <c r="U15" i="1"/>
  <c r="V15" i="1" s="1"/>
  <c r="AJ15" i="1"/>
  <c r="AH15" i="1" s="1"/>
  <c r="AI15" i="1" s="1"/>
  <c r="AN15" i="1" s="1"/>
  <c r="AO15" i="1" s="1"/>
  <c r="AP15" i="1" s="1"/>
  <c r="T26" i="1"/>
  <c r="S26" i="1"/>
  <c r="Q26" i="1"/>
  <c r="P26" i="1"/>
  <c r="AM29" i="1" l="1"/>
  <c r="AK29" i="1" s="1"/>
  <c r="AM27" i="1"/>
  <c r="AK27" i="1" s="1"/>
  <c r="AM28" i="1"/>
  <c r="AK28" i="1" s="1"/>
  <c r="AL29" i="1" s="1"/>
  <c r="AM26" i="1"/>
  <c r="AK26" i="1" s="1"/>
  <c r="AL26" i="1" s="1"/>
  <c r="AH36" i="1"/>
  <c r="AI36" i="1" s="1"/>
  <c r="AN36" i="1" s="1"/>
  <c r="AJ37" i="1"/>
  <c r="U26" i="1"/>
  <c r="V26" i="1" s="1"/>
  <c r="AL27" i="1" l="1"/>
  <c r="AL28" i="1"/>
  <c r="AJ38" i="1"/>
  <c r="AH38" i="1" s="1"/>
  <c r="AI38" i="1" s="1"/>
  <c r="AN38" i="1" s="1"/>
  <c r="AO35" i="1" s="1"/>
  <c r="AP35" i="1" s="1"/>
  <c r="AH37" i="1"/>
  <c r="AI37" i="1" s="1"/>
  <c r="AN37" i="1" s="1"/>
  <c r="T24" i="1" l="1"/>
  <c r="AM25" i="1" s="1"/>
  <c r="AK25" i="1" s="1"/>
  <c r="AL25" i="1" s="1"/>
  <c r="S24" i="1"/>
  <c r="Q24" i="1"/>
  <c r="P24" i="1"/>
  <c r="U24" i="1" l="1"/>
  <c r="V24" i="1" s="1"/>
  <c r="AD16" i="1" l="1"/>
  <c r="AD17" i="1"/>
  <c r="AD18" i="1"/>
  <c r="AD21" i="1"/>
  <c r="AD22" i="1"/>
  <c r="AD23" i="1"/>
  <c r="AD24" i="1"/>
  <c r="AD25" i="1"/>
  <c r="AD26" i="1"/>
  <c r="AD27" i="1"/>
  <c r="AD29" i="1"/>
  <c r="AD32" i="1"/>
  <c r="AB16" i="1"/>
  <c r="AB17" i="1"/>
  <c r="AB18" i="1"/>
  <c r="AB21" i="1"/>
  <c r="AB22" i="1"/>
  <c r="AB23" i="1"/>
  <c r="AB24" i="1"/>
  <c r="AB25" i="1"/>
  <c r="AB26" i="1"/>
  <c r="AB27" i="1"/>
  <c r="AB29" i="1"/>
  <c r="AB32" i="1"/>
  <c r="S16" i="1"/>
  <c r="T16" i="1"/>
  <c r="AM16" i="1" s="1"/>
  <c r="AK16" i="1" s="1"/>
  <c r="AL16" i="1" s="1"/>
  <c r="S17" i="1"/>
  <c r="T17" i="1"/>
  <c r="S18" i="1"/>
  <c r="T18" i="1"/>
  <c r="AM18" i="1" s="1"/>
  <c r="AK18" i="1" s="1"/>
  <c r="AL18" i="1" s="1"/>
  <c r="S21" i="1"/>
  <c r="T21" i="1"/>
  <c r="AM21" i="1" s="1"/>
  <c r="AK21" i="1" s="1"/>
  <c r="AL21" i="1" s="1"/>
  <c r="S22" i="1"/>
  <c r="T22" i="1"/>
  <c r="S32" i="1"/>
  <c r="T32" i="1"/>
  <c r="AM32" i="1" s="1"/>
  <c r="AK32" i="1" s="1"/>
  <c r="AL32" i="1" s="1"/>
  <c r="P16" i="1"/>
  <c r="Q16" i="1"/>
  <c r="P17" i="1"/>
  <c r="Q17" i="1"/>
  <c r="AJ17" i="1" s="1"/>
  <c r="AH17" i="1" s="1"/>
  <c r="AI17" i="1" s="1"/>
  <c r="P18" i="1"/>
  <c r="Q18" i="1"/>
  <c r="P21" i="1"/>
  <c r="Q21" i="1"/>
  <c r="P22" i="1"/>
  <c r="Q22" i="1"/>
  <c r="P32" i="1"/>
  <c r="U32" i="1" s="1"/>
  <c r="V32" i="1" s="1"/>
  <c r="Q32" i="1"/>
  <c r="AM24" i="1"/>
  <c r="AK24" i="1" s="1"/>
  <c r="AL24" i="1" s="1"/>
  <c r="AD14" i="1"/>
  <c r="AB14" i="1"/>
  <c r="AJ26" i="1" l="1"/>
  <c r="AM17" i="1"/>
  <c r="AK17" i="1" s="1"/>
  <c r="AL17" i="1" s="1"/>
  <c r="AJ21" i="1"/>
  <c r="AH21" i="1" s="1"/>
  <c r="AI21" i="1" s="1"/>
  <c r="AN21" i="1" s="1"/>
  <c r="AO21" i="1" s="1"/>
  <c r="AP21" i="1" s="1"/>
  <c r="AJ32" i="1"/>
  <c r="AH32" i="1" s="1"/>
  <c r="AI32" i="1" s="1"/>
  <c r="AN32" i="1" s="1"/>
  <c r="AO32" i="1" s="1"/>
  <c r="AP32" i="1" s="1"/>
  <c r="AJ22" i="1"/>
  <c r="AJ23" i="1" s="1"/>
  <c r="AH23" i="1" s="1"/>
  <c r="AI23" i="1" s="1"/>
  <c r="AJ16" i="1"/>
  <c r="AH16" i="1" s="1"/>
  <c r="AI16" i="1" s="1"/>
  <c r="AN16" i="1" s="1"/>
  <c r="AO16" i="1" s="1"/>
  <c r="AP16" i="1" s="1"/>
  <c r="AM22" i="1"/>
  <c r="AK22" i="1" s="1"/>
  <c r="AL22" i="1" s="1"/>
  <c r="AM23" i="1"/>
  <c r="AK23" i="1" s="1"/>
  <c r="AL23" i="1" s="1"/>
  <c r="AJ24" i="1"/>
  <c r="U22" i="1"/>
  <c r="V22" i="1" s="1"/>
  <c r="U21" i="1"/>
  <c r="V21" i="1" s="1"/>
  <c r="AJ18" i="1"/>
  <c r="AH18" i="1" s="1"/>
  <c r="AI18" i="1" s="1"/>
  <c r="AN18" i="1" s="1"/>
  <c r="AO18" i="1" s="1"/>
  <c r="AP18" i="1" s="1"/>
  <c r="U18" i="1"/>
  <c r="V18" i="1" s="1"/>
  <c r="U17" i="1"/>
  <c r="V17" i="1" s="1"/>
  <c r="U16" i="1"/>
  <c r="V16" i="1" s="1"/>
  <c r="AN17" i="1"/>
  <c r="AO17" i="1" s="1"/>
  <c r="AP17" i="1" s="1"/>
  <c r="AH26" i="1" l="1"/>
  <c r="AI26" i="1" s="1"/>
  <c r="AN26" i="1" s="1"/>
  <c r="AJ27" i="1"/>
  <c r="AH22" i="1"/>
  <c r="AI22" i="1" s="1"/>
  <c r="AN22" i="1" s="1"/>
  <c r="AN23" i="1"/>
  <c r="AO22" i="1" s="1"/>
  <c r="AP22" i="1" s="1"/>
  <c r="AH24" i="1"/>
  <c r="AI24" i="1" s="1"/>
  <c r="AN24" i="1" s="1"/>
  <c r="AJ25" i="1"/>
  <c r="AH25" i="1" s="1"/>
  <c r="AI25" i="1" s="1"/>
  <c r="AN25" i="1" s="1"/>
  <c r="AO24" i="1" s="1"/>
  <c r="AP24" i="1" s="1"/>
  <c r="T14" i="1"/>
  <c r="AM14" i="1" s="1"/>
  <c r="AK14" i="1" s="1"/>
  <c r="AL14" i="1" s="1"/>
  <c r="S14" i="1"/>
  <c r="Q14" i="1"/>
  <c r="AJ14" i="1" s="1"/>
  <c r="AH14" i="1" s="1"/>
  <c r="AI14" i="1" s="1"/>
  <c r="P14" i="1"/>
  <c r="AJ28" i="1" l="1"/>
  <c r="AH27" i="1"/>
  <c r="AI27" i="1" s="1"/>
  <c r="AN27" i="1" s="1"/>
  <c r="U14" i="1"/>
  <c r="V14" i="1" s="1"/>
  <c r="AN14" i="1"/>
  <c r="AO14" i="1" s="1"/>
  <c r="AP14" i="1" s="1"/>
  <c r="AH28" i="1" l="1"/>
  <c r="AI28" i="1" s="1"/>
  <c r="AN28" i="1" s="1"/>
  <c r="AJ29" i="1"/>
  <c r="AH29" i="1" s="1"/>
  <c r="AI29" i="1" s="1"/>
  <c r="AN29" i="1" s="1"/>
  <c r="AO26" i="1" s="1"/>
  <c r="AP26" i="1" s="1"/>
  <c r="AD13" i="1"/>
  <c r="AB13" i="1"/>
  <c r="T13" i="1"/>
  <c r="S13" i="1"/>
  <c r="Q13" i="1"/>
  <c r="P13" i="1"/>
  <c r="AJ13" i="1" l="1"/>
  <c r="AM13" i="1"/>
  <c r="AK13" i="1" l="1"/>
  <c r="AL13" i="1" s="1"/>
  <c r="S4" i="7" l="1"/>
  <c r="S5" i="7" s="1"/>
  <c r="D4" i="7" l="1"/>
  <c r="D5" i="7" s="1"/>
  <c r="C4" i="7" l="1"/>
  <c r="E4" i="7"/>
  <c r="F4" i="7"/>
  <c r="G4" i="7"/>
  <c r="I4" i="7"/>
  <c r="J4" i="7"/>
  <c r="K4" i="7"/>
  <c r="L4" i="7"/>
  <c r="M4" i="7"/>
  <c r="N4" i="7"/>
  <c r="O4" i="7"/>
  <c r="P4" i="7"/>
  <c r="Q4" i="7"/>
  <c r="E5" i="7" l="1"/>
  <c r="F5" i="7"/>
  <c r="G5" i="7"/>
  <c r="I5" i="7"/>
  <c r="J5" i="7"/>
  <c r="K5" i="7"/>
  <c r="L5" i="7"/>
  <c r="M5" i="7"/>
  <c r="N5" i="7"/>
  <c r="O5" i="7"/>
  <c r="P5" i="7"/>
  <c r="Q5" i="7"/>
  <c r="U13" i="1" l="1"/>
  <c r="V13" i="1" s="1"/>
  <c r="C5" i="7" l="1"/>
  <c r="AH13" i="1" l="1"/>
  <c r="AI13" i="1" s="1"/>
  <c r="AN13" i="1" s="1"/>
  <c r="AO13" i="1" s="1"/>
  <c r="AP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10" authorId="0" shapeId="0" xr:uid="{54F8E494-C962-46D0-91B1-38CB709B0C0D}">
      <text>
        <r>
          <rPr>
            <sz val="9"/>
            <color indexed="81"/>
            <rFont val="Tahoma"/>
            <family val="2"/>
          </rPr>
          <t xml:space="preserve">Riesgo previo a la aplicación de controles
</t>
        </r>
      </text>
    </comment>
    <comment ref="AH10" authorId="0" shapeId="0" xr:uid="{1AFBCA72-8CD7-4927-A928-24073ED898F7}">
      <text>
        <r>
          <rPr>
            <sz val="9"/>
            <color indexed="81"/>
            <rFont val="Tahoma"/>
            <family val="2"/>
          </rPr>
          <t xml:space="preserve">Estado del riesgo después de la aplicación de controles </t>
        </r>
      </text>
    </comment>
    <comment ref="A11" authorId="0" shapeId="0" xr:uid="{EFF9775F-99CE-4E0D-9998-45AB02F27CA3}">
      <text>
        <r>
          <rPr>
            <sz val="9"/>
            <color indexed="81"/>
            <rFont val="Tahoma"/>
            <family val="2"/>
          </rPr>
          <t xml:space="preserve">Realice la identificación general de los datos del liderazgo del proceso sobre el cual existe el riesgo </t>
        </r>
      </text>
    </comment>
    <comment ref="G11" authorId="0" shapeId="0" xr:uid="{9314E352-90F6-488F-8244-AAAE50FB5930}">
      <text>
        <r>
          <rPr>
            <sz val="9"/>
            <color indexed="81"/>
            <rFont val="Tahoma"/>
            <family val="2"/>
          </rPr>
          <t xml:space="preserve">Seleccione de la lista desplegable el área de impacto para la organización </t>
        </r>
      </text>
    </comment>
    <comment ref="H11" authorId="1" shapeId="0" xr:uid="{00000000-0006-0000-0200-000001000000}">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11" authorId="0" shapeId="0" xr:uid="{87DEA24B-16A9-4DA9-A85F-9CF93FAF104A}">
      <text>
        <r>
          <rPr>
            <sz val="9"/>
            <color indexed="81"/>
            <rFont val="Tahoma"/>
            <family val="2"/>
          </rPr>
          <t>Son las fuentes generadoras de riesgos.</t>
        </r>
      </text>
    </comment>
    <comment ref="N11" authorId="1" shapeId="0" xr:uid="{00000000-0006-0000-0200-000003000000}">
      <text>
        <r>
          <rPr>
            <sz val="9"/>
            <color indexed="81"/>
            <rFont val="Tahoma"/>
            <family val="2"/>
          </rPr>
          <t>Seleccione de la lista desplegable de acuerdo con las tipologías descritas y el factor de riesgo identificado.</t>
        </r>
      </text>
    </comment>
    <comment ref="O11" authorId="1" shapeId="0" xr:uid="{00000000-0006-0000-0200-000006000000}">
      <text>
        <r>
          <rPr>
            <sz val="9"/>
            <color indexed="81"/>
            <rFont val="Tahoma"/>
            <family val="2"/>
          </rPr>
          <t>Analizar sobre las causas qué tan posible es que ocurra el riesgo, expresado en términos de frecuencia o factibilidad.</t>
        </r>
      </text>
    </comment>
    <comment ref="P11" authorId="1" shapeId="0" xr:uid="{00000000-0006-0000-0200-000007000000}">
      <text>
        <r>
          <rPr>
            <sz val="9"/>
            <color indexed="81"/>
            <rFont val="Tahoma"/>
            <family val="2"/>
          </rPr>
          <t xml:space="preserve">Cálculo Automático
</t>
        </r>
      </text>
    </comment>
    <comment ref="Q11" authorId="0" shapeId="0" xr:uid="{45AFE86B-A7AB-41AE-AA18-3449AF07E7FE}">
      <text>
        <r>
          <rPr>
            <sz val="9"/>
            <color indexed="81"/>
            <rFont val="Tahoma"/>
            <family val="2"/>
          </rPr>
          <t xml:space="preserve">Cálculo automático </t>
        </r>
      </text>
    </comment>
    <comment ref="R11" authorId="1" shapeId="0" xr:uid="{00000000-0006-0000-0200-000008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11" authorId="1" shapeId="0" xr:uid="{00000000-0006-0000-0200-000009000000}">
      <text>
        <r>
          <rPr>
            <sz val="9"/>
            <color indexed="81"/>
            <rFont val="Tahoma"/>
            <family val="2"/>
          </rPr>
          <t xml:space="preserve">Cálculo Automático
</t>
        </r>
      </text>
    </comment>
    <comment ref="T11" authorId="0" shapeId="0" xr:uid="{D91E4C3E-4DC1-43D9-9DC3-D196D9D1E461}">
      <text>
        <r>
          <rPr>
            <sz val="9"/>
            <color indexed="81"/>
            <rFont val="Tahoma"/>
            <family val="2"/>
          </rPr>
          <t xml:space="preserve">Cálculo Automático
</t>
        </r>
      </text>
    </comment>
    <comment ref="U11" authorId="1" shapeId="0" xr:uid="{00000000-0006-0000-0200-00000A000000}">
      <text>
        <r>
          <rPr>
            <sz val="9"/>
            <color indexed="81"/>
            <rFont val="Tahoma"/>
            <family val="2"/>
          </rPr>
          <t xml:space="preserve">Cálculo Automático
</t>
        </r>
      </text>
    </comment>
    <comment ref="V11" authorId="1" shapeId="0" xr:uid="{00000000-0006-0000-0200-00000B000000}">
      <text>
        <r>
          <rPr>
            <sz val="9"/>
            <color indexed="81"/>
            <rFont val="Tahoma"/>
            <family val="2"/>
          </rPr>
          <t>Cálculo Automático.</t>
        </r>
      </text>
    </comment>
    <comment ref="W11" authorId="2" shapeId="0" xr:uid="{00000000-0006-0000-0200-00000C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11" authorId="0" shapeId="0" xr:uid="{74217AE7-384C-4173-B263-8B74BC188185}">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11" authorId="0" shapeId="0" xr:uid="{F56D71D5-A106-4F27-96B0-8068B3A3CAB7}">
      <text>
        <r>
          <rPr>
            <sz val="9"/>
            <color indexed="81"/>
            <rFont val="Tahoma"/>
            <family val="2"/>
          </rPr>
          <t>Cálculo Automático</t>
        </r>
      </text>
    </comment>
    <comment ref="AC11" authorId="1" shapeId="0" xr:uid="{B1B23AA4-1E06-4AB6-B910-615CA6F8F139}">
      <text>
        <r>
          <rPr>
            <sz val="9"/>
            <color indexed="81"/>
            <rFont val="Tahoma"/>
            <family val="2"/>
          </rPr>
          <t>Diligenciar los criterios de evaluación de diseño del control, descritos en el Anexo 2 de la matriz, para los controles descritos por cada riesgo.</t>
        </r>
      </text>
    </comment>
    <comment ref="AH11" authorId="0" shapeId="0" xr:uid="{5CAF9C9A-D0DE-4B75-899D-CF3EFC4BBA32}">
      <text>
        <r>
          <rPr>
            <sz val="9"/>
            <color indexed="81"/>
            <rFont val="Tahoma"/>
            <family val="2"/>
          </rPr>
          <t>Cálculo automático</t>
        </r>
      </text>
    </comment>
    <comment ref="AI11" authorId="0" shapeId="0" xr:uid="{4AB3B720-249E-414F-83F1-4BD6B9F588EC}">
      <text>
        <r>
          <rPr>
            <sz val="9"/>
            <color indexed="81"/>
            <rFont val="Tahoma"/>
            <family val="2"/>
          </rPr>
          <t xml:space="preserve">Cálculo automático
</t>
        </r>
      </text>
    </comment>
    <comment ref="AJ11" authorId="0" shapeId="0" xr:uid="{B7246959-F7A2-42CC-8859-2F649680AA0C}">
      <text>
        <r>
          <rPr>
            <sz val="9"/>
            <color indexed="81"/>
            <rFont val="Tahoma"/>
            <family val="2"/>
          </rPr>
          <t>Cálculo automático</t>
        </r>
      </text>
    </comment>
    <comment ref="AK11" authorId="0" shapeId="0" xr:uid="{2935097F-1720-4299-A939-E9528DDB9991}">
      <text>
        <r>
          <rPr>
            <sz val="9"/>
            <color indexed="81"/>
            <rFont val="Tahoma"/>
            <family val="2"/>
          </rPr>
          <t>Cálculo automático</t>
        </r>
      </text>
    </comment>
    <comment ref="AL11" authorId="0" shapeId="0" xr:uid="{388D67BD-4BAA-4050-9337-6D46404C85CF}">
      <text>
        <r>
          <rPr>
            <sz val="9"/>
            <color indexed="81"/>
            <rFont val="Tahoma"/>
            <family val="2"/>
          </rPr>
          <t xml:space="preserve">Cálculo automático
</t>
        </r>
      </text>
    </comment>
    <comment ref="AM11" authorId="0" shapeId="0" xr:uid="{B696235C-13A1-44ED-997A-598F84F3870B}">
      <text>
        <r>
          <rPr>
            <sz val="9"/>
            <color indexed="81"/>
            <rFont val="Tahoma"/>
            <family val="2"/>
          </rPr>
          <t>Cálculo automático</t>
        </r>
      </text>
    </comment>
    <comment ref="AN11" authorId="1" shapeId="0" xr:uid="{C33B0E93-BC87-4606-8719-2C06700E85E6}">
      <text>
        <r>
          <rPr>
            <sz val="9"/>
            <color indexed="81"/>
            <rFont val="Tahoma"/>
            <family val="2"/>
          </rPr>
          <t xml:space="preserve">Cálculo Automático
</t>
        </r>
      </text>
    </comment>
    <comment ref="AO11" authorId="1" shapeId="0" xr:uid="{E2FA499F-C980-4945-84BE-816C37FED7F8}">
      <text>
        <r>
          <rPr>
            <sz val="9"/>
            <color indexed="81"/>
            <rFont val="Tahoma"/>
            <family val="2"/>
          </rPr>
          <t xml:space="preserve">Cálculo Automático, define la zona del riesgo después de la aplicación de o los controles. </t>
        </r>
      </text>
    </comment>
    <comment ref="AP11" authorId="1" shapeId="0" xr:uid="{00000000-0006-0000-0200-00001A000000}">
      <text>
        <r>
          <rPr>
            <sz val="9"/>
            <color indexed="81"/>
            <rFont val="Tahoma"/>
            <family val="2"/>
          </rPr>
          <t xml:space="preserve">Resultado automático, en función de la zona de riesgo residual identificada.
</t>
        </r>
      </text>
    </comment>
    <comment ref="AQ11" authorId="2" shapeId="0" xr:uid="{00000000-0006-0000-0200-00001B000000}">
      <text>
        <r>
          <rPr>
            <sz val="9"/>
            <color indexed="81"/>
            <rFont val="Tahoma"/>
            <family val="2"/>
          </rPr>
          <t>Registre las acciones necesarias para evidenciar la gestión de los riesgos en el proceso.</t>
        </r>
      </text>
    </comment>
    <comment ref="AR11" authorId="2" shapeId="0" xr:uid="{00000000-0006-0000-0200-00001C000000}">
      <text>
        <r>
          <rPr>
            <sz val="9"/>
            <color indexed="81"/>
            <rFont val="Tahoma"/>
            <family val="2"/>
          </rPr>
          <t>Indique el soporte de cumplimiento de la actividad propuesta</t>
        </r>
      </text>
    </comment>
    <comment ref="AS11" authorId="2" shapeId="0" xr:uid="{00000000-0006-0000-0200-00001D000000}">
      <text>
        <r>
          <rPr>
            <sz val="9"/>
            <color indexed="81"/>
            <rFont val="Tahoma"/>
            <family val="2"/>
          </rPr>
          <t>Toda acción de tratamiento debe tener un responsable.
Indique el cargo de la persona responsable.</t>
        </r>
      </text>
    </comment>
    <comment ref="AT11" authorId="2" shapeId="0" xr:uid="{00000000-0006-0000-0200-00001E000000}">
      <text>
        <r>
          <rPr>
            <sz val="9"/>
            <color indexed="81"/>
            <rFont val="Tahoma"/>
            <family val="2"/>
          </rPr>
          <t xml:space="preserve">Toda acción formulada debe tener una fecha de inicio y una fecha de finalización.
</t>
        </r>
      </text>
    </comment>
    <comment ref="AU11" authorId="2" shapeId="0" xr:uid="{00000000-0006-0000-0200-00001F000000}">
      <text>
        <r>
          <rPr>
            <sz val="9"/>
            <color indexed="81"/>
            <rFont val="Tahoma"/>
            <family val="2"/>
          </rPr>
          <t>Defina un indicador por cada acción de tratamiento que formule.
El indicador permitirá realizar un seguimiento al avance de la acción propuesta.</t>
        </r>
      </text>
    </comment>
    <comment ref="A12" authorId="1" shapeId="0" xr:uid="{00000000-0006-0000-0200-000020000000}">
      <text>
        <r>
          <rPr>
            <sz val="9"/>
            <color indexed="81"/>
            <rFont val="Tahoma"/>
            <family val="2"/>
          </rPr>
          <t>Seleccionar el macroproceso al que pertenece o se asocia el proceso / proyecto evaluado.</t>
        </r>
      </text>
    </comment>
    <comment ref="B12" authorId="1" shapeId="0" xr:uid="{00000000-0006-0000-0200-000021000000}">
      <text>
        <r>
          <rPr>
            <sz val="9"/>
            <color indexed="81"/>
            <rFont val="Tahoma"/>
            <family val="2"/>
          </rPr>
          <t>Seleccionar de la lista el proceso / proyecto sobre el cual se adelantará el análisis de riesgos.</t>
        </r>
      </text>
    </comment>
    <comment ref="C12" authorId="1" shapeId="0" xr:uid="{00000000-0006-0000-0200-000022000000}">
      <text>
        <r>
          <rPr>
            <sz val="9"/>
            <color indexed="81"/>
            <rFont val="Tahoma"/>
            <family val="2"/>
          </rPr>
          <t xml:space="preserve">Describir el objetivo, asociado a la caracterización del proceso identificado o al proyecto.
</t>
        </r>
      </text>
    </comment>
    <comment ref="D12" authorId="0" shapeId="0" xr:uid="{DA7FA77F-6491-4662-BC1A-5801DA82DEDB}">
      <text>
        <r>
          <rPr>
            <sz val="9"/>
            <color indexed="81"/>
            <rFont val="Tahoma"/>
            <family val="2"/>
          </rPr>
          <t xml:space="preserve">Relacione el alcance del proceso a partir de la caracterización del mismo o del alcance definido para el proyecto. </t>
        </r>
      </text>
    </comment>
    <comment ref="E12" authorId="1" shapeId="0" xr:uid="{00000000-0006-0000-0200-000023000000}">
      <text>
        <r>
          <rPr>
            <sz val="9"/>
            <color indexed="81"/>
            <rFont val="Tahoma"/>
            <family val="2"/>
          </rPr>
          <t>Seleccionar de la lista el tipo de riesgo a documentar:
- Gestión
- Corrupción
- Ambiental</t>
        </r>
      </text>
    </comment>
    <comment ref="F12" authorId="1" shapeId="0" xr:uid="{00000000-0006-0000-0200-000024000000}">
      <text>
        <r>
          <rPr>
            <sz val="9"/>
            <color indexed="81"/>
            <rFont val="Tahoma"/>
            <family val="2"/>
          </rPr>
          <t>Responsabilidad de planeación. Asignar código de identificación del riesgo, relacionado con el proceso y con el tipo de riesgo.</t>
        </r>
      </text>
    </comment>
    <comment ref="H12" authorId="0" shapeId="0" xr:uid="{953E55E7-9721-45E3-A5F8-6406DF5A7B8A}">
      <text>
        <r>
          <rPr>
            <sz val="9"/>
            <color indexed="81"/>
            <rFont val="Tahoma"/>
            <family val="2"/>
          </rPr>
          <t>Se recomienda iniciar la redacción del riesgo con la frase “posibilidad de”, o similares.</t>
        </r>
      </text>
    </comment>
    <comment ref="I12" authorId="0" shapeId="0" xr:uid="{9C97B361-0DB0-402E-8785-B03AA8EA6C4F}">
      <text>
        <r>
          <rPr>
            <sz val="9"/>
            <color indexed="81"/>
            <rFont val="Tahoma"/>
            <family val="2"/>
          </rPr>
          <t>Las consecuencias que puede ocasionar a la organización la materialización del riesgo.</t>
        </r>
      </text>
    </comment>
    <comment ref="J12" authorId="0" shapeId="0" xr:uid="{5543CE6C-0907-409C-BA04-5FC6A52FBF2E}">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2" authorId="0" shapeId="0" xr:uid="{31979983-CEEA-4A69-9E7C-29980FE851D1}">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2" authorId="0" shapeId="0" xr:uid="{B85588E0-4D80-46DD-9952-47B503B58A09}">
      <text>
        <r>
          <rPr>
            <sz val="9"/>
            <color indexed="81"/>
            <rFont val="Tahoma"/>
            <family val="2"/>
          </rPr>
          <t>Seleccione de la lista desplegable el factor de riesgo asociado</t>
        </r>
      </text>
    </comment>
    <comment ref="M12" authorId="0" shapeId="0" xr:uid="{28AE7479-03F1-4C2C-8D0F-148CE7E432FB}">
      <text>
        <r>
          <rPr>
            <sz val="9"/>
            <color indexed="81"/>
            <rFont val="Tahoma"/>
            <family val="2"/>
          </rPr>
          <t xml:space="preserve">Seleccione la descripción según el factor de riesgo identificado 
</t>
        </r>
      </text>
    </comment>
    <comment ref="W12" authorId="0" shapeId="0" xr:uid="{4B74A3C1-41D8-45DA-BFC8-393672BD74C4}">
      <text>
        <r>
          <rPr>
            <sz val="9"/>
            <color indexed="81"/>
            <rFont val="Tahoma"/>
            <family val="2"/>
          </rPr>
          <t>Relacione el o los responsables de aplicar el control al riesgo identificado en el proceso</t>
        </r>
      </text>
    </comment>
    <comment ref="X12" authorId="0" shapeId="0" xr:uid="{11797582-62F0-4483-9A1B-A70B49D5D30E}">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2" authorId="0" shapeId="0" xr:uid="{61A7ADE8-231A-438F-B87D-FF8E83006513}">
      <text>
        <r>
          <rPr>
            <sz val="9"/>
            <color indexed="81"/>
            <rFont val="Tahoma"/>
            <family val="2"/>
          </rPr>
          <t>Corresponde a los detalles que permiten identificar claramente el objeto del control.</t>
        </r>
      </text>
    </comment>
    <comment ref="AC12" authorId="0" shapeId="0" xr:uid="{F4B5B969-B10E-4A3C-8F45-C2A0EEF32084}">
      <text>
        <r>
          <rPr>
            <sz val="9"/>
            <color indexed="81"/>
            <rFont val="Tahoma"/>
            <family val="2"/>
          </rPr>
          <t xml:space="preserve">Seleccione de la lista desplegable </t>
        </r>
      </text>
    </comment>
    <comment ref="AD12" authorId="0" shapeId="0" xr:uid="{AA3B4AEA-826F-4110-8B76-84B2862235B9}">
      <text>
        <r>
          <rPr>
            <sz val="9"/>
            <color indexed="81"/>
            <rFont val="Tahoma"/>
            <family val="2"/>
          </rPr>
          <t>Cálculo Automático</t>
        </r>
      </text>
    </comment>
    <comment ref="AE12" authorId="0" shapeId="0" xr:uid="{F4F3C702-04B4-47CF-BA07-2B01EB8DF435}">
      <text>
        <r>
          <rPr>
            <sz val="9"/>
            <color indexed="81"/>
            <rFont val="Tahoma"/>
            <family val="2"/>
          </rPr>
          <t xml:space="preserve">Seleccione de la lista desplegable </t>
        </r>
      </text>
    </comment>
    <comment ref="AF12" authorId="0" shapeId="0" xr:uid="{82C92FD8-ADA5-4F4A-BCB0-9F3DE96D6E74}">
      <text>
        <r>
          <rPr>
            <sz val="9"/>
            <color indexed="81"/>
            <rFont val="Tahoma"/>
            <family val="2"/>
          </rPr>
          <t xml:space="preserve">Seleccione de la lista desplegable </t>
        </r>
      </text>
    </comment>
    <comment ref="AG12" authorId="0" shapeId="0" xr:uid="{B260A864-1435-4FEA-A30F-5C785F9A4200}">
      <text>
        <r>
          <rPr>
            <sz val="9"/>
            <color indexed="81"/>
            <rFont val="Tahoma"/>
            <family val="2"/>
          </rPr>
          <t xml:space="preserve">Seleccione de la lista desplegable </t>
        </r>
      </text>
    </comment>
  </commentList>
</comments>
</file>

<file path=xl/sharedStrings.xml><?xml version="1.0" encoding="utf-8"?>
<sst xmlns="http://schemas.openxmlformats.org/spreadsheetml/2006/main" count="1300" uniqueCount="515">
  <si>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</si>
  <si>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</si>
  <si>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</si>
  <si>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</si>
  <si>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</si>
  <si>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</si>
  <si>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</si>
  <si>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</si>
  <si>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</si>
  <si>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</si>
  <si>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</si>
  <si>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</si>
  <si>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</si>
  <si>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</si>
  <si>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</si>
  <si>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</si>
  <si>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</si>
  <si>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</si>
  <si>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</si>
  <si>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</si>
  <si>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</si>
  <si>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</si>
  <si>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</si>
  <si>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</si>
  <si>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</si>
  <si>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</si>
  <si>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</si>
  <si>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</si>
  <si>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</si>
  <si>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</si>
  <si>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</si>
  <si>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</si>
  <si>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</si>
  <si>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</si>
  <si>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</si>
  <si>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</si>
  <si>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</si>
  <si>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</si>
  <si>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</si>
  <si>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</si>
  <si>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</si>
  <si>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</si>
  <si>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</si>
  <si>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</si>
  <si>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</si>
  <si>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</si>
  <si>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</si>
  <si>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</si>
  <si>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</si>
  <si>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</si>
  <si>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</si>
  <si>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</si>
  <si>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</si>
  <si>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</si>
  <si>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</si>
  <si>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</si>
  <si>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</si>
  <si>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</si>
  <si>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</si>
  <si>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</si>
  <si>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</si>
  <si>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</si>
  <si>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</si>
  <si>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</si>
  <si>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</si>
  <si>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</si>
  <si>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</si>
  <si>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</si>
  <si>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</si>
  <si>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</si>
  <si>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</si>
  <si>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</si>
  <si>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</si>
  <si>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</si>
  <si>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</si>
  <si>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</si>
  <si>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</si>
  <si>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</si>
  <si>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</si>
  <si>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</si>
  <si>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</si>
  <si>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</si>
  <si>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</si>
  <si>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</si>
  <si>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</si>
  <si>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</si>
  <si>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</si>
  <si>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</si>
  <si>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</si>
  <si>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</si>
  <si>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</si>
  <si>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</si>
  <si>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</si>
  <si>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</si>
  <si>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</si>
  <si>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</si>
  <si>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</si>
  <si>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</si>
  <si>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</si>
  <si>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</si>
  <si>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</si>
  <si>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</si>
  <si>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</si>
  <si>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</si>
  <si>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</si>
  <si>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</si>
  <si>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</si>
  <si>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</si>
  <si>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</si>
  <si>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</si>
  <si>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</si>
  <si>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</si>
  <si>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</si>
  <si>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</si>
  <si>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</si>
  <si>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</si>
  <si>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CÓDIGO: EPLE-FT-025</t>
  </si>
  <si>
    <t>RESPONSABLE: PLANEACIÓN</t>
  </si>
  <si>
    <t>MATRIZ DE CALIFICACIÓN, EVALUACIÓN Y RESPUESTA A LOS RIESGOS</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</si>
  <si>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</si>
  <si>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</si>
  <si>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</si>
  <si>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</si>
  <si>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</si>
  <si>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</si>
  <si>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</si>
  <si>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</si>
  <si>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</si>
  <si>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</si>
  <si>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</si>
  <si>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</si>
  <si>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</si>
  <si>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</si>
  <si>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</si>
  <si>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</si>
  <si>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</si>
  <si>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</si>
  <si>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</si>
  <si>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r>
      <t xml:space="preserve">Riesgo 
</t>
    </r>
    <r>
      <rPr>
        <sz val="10"/>
        <rFont val="Arial"/>
        <family val="2"/>
      </rPr>
      <t>(¿Qué puede suceder?)</t>
    </r>
  </si>
  <si>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</si>
  <si>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</si>
  <si>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</si>
  <si>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</si>
  <si>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</si>
  <si>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</si>
  <si>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</si>
  <si>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</si>
  <si>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</si>
  <si>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</si>
  <si>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</si>
  <si>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</si>
  <si>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</si>
  <si>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</si>
  <si>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</si>
  <si>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</si>
  <si>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</si>
  <si>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</si>
  <si>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</si>
  <si>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</si>
  <si>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</si>
  <si>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</si>
  <si>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</si>
  <si>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</si>
  <si>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</si>
  <si>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</si>
  <si>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</si>
  <si>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</si>
  <si>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</si>
  <si>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</si>
  <si>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</si>
  <si>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</si>
  <si>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</si>
  <si>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</si>
  <si>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</si>
  <si>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</si>
  <si>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</si>
  <si>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</si>
  <si>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</si>
  <si>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</si>
  <si>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</si>
  <si>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</si>
  <si>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</si>
  <si>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</si>
  <si>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</si>
  <si>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</si>
  <si>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</si>
  <si>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</si>
  <si>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</si>
  <si>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</si>
  <si>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</si>
  <si>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</si>
  <si>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</si>
  <si>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</si>
  <si>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</si>
  <si>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</si>
  <si>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</si>
  <si>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</si>
  <si>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</si>
  <si>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</si>
  <si>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</si>
  <si>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</si>
  <si>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</si>
  <si>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</si>
  <si>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r>
      <t xml:space="preserve">Probabilidad o Frecuencia
</t>
    </r>
    <r>
      <rPr>
        <sz val="10"/>
        <rFont val="Arial"/>
        <family val="2"/>
      </rPr>
      <t>(Sobre las causas)</t>
    </r>
  </si>
  <si>
    <r>
      <t xml:space="preserve">Impacto
</t>
    </r>
    <r>
      <rPr>
        <sz val="10"/>
        <rFont val="Arial"/>
        <family val="2"/>
      </rPr>
      <t>(Sobre las consecuencias)</t>
    </r>
  </si>
  <si>
    <r>
      <t xml:space="preserve">Total Nivel de Exposición
</t>
    </r>
    <r>
      <rPr>
        <sz val="10"/>
        <rFont val="Arial"/>
        <family val="2"/>
      </rPr>
      <t>(F x I)</t>
    </r>
  </si>
  <si>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</si>
  <si>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</si>
  <si>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</si>
  <si>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</si>
  <si>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</si>
  <si>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</si>
  <si>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</si>
  <si>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</si>
  <si>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</si>
  <si>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</si>
  <si>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</si>
  <si>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</si>
  <si>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</si>
  <si>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</si>
  <si>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</si>
  <si>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</si>
  <si>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</si>
  <si>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</si>
  <si>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</si>
  <si>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</si>
  <si>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</si>
  <si>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</si>
  <si>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</si>
  <si>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</si>
  <si>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</si>
  <si>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</si>
  <si>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</si>
  <si>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</si>
  <si>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r>
      <t xml:space="preserve">Total Nivel de Exposición ajustado 
</t>
    </r>
    <r>
      <rPr>
        <sz val="10"/>
        <rFont val="Arial"/>
        <family val="2"/>
      </rPr>
      <t>(F' x I')</t>
    </r>
  </si>
  <si>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</si>
  <si>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</si>
  <si>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</si>
  <si>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</si>
  <si>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</si>
  <si>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</si>
  <si>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</si>
  <si>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</si>
  <si>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Plazo de ejecución (fecha de inicio y finalización)</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</si>
  <si>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</si>
  <si>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</si>
  <si>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</si>
  <si>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</si>
  <si>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</si>
  <si>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</si>
  <si>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</si>
  <si>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</si>
  <si>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</si>
  <si>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</si>
  <si>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</si>
  <si>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</si>
  <si>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</si>
  <si>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</si>
  <si>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</si>
  <si>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</si>
  <si>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</si>
  <si>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</si>
  <si>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</si>
  <si>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</si>
  <si>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</si>
  <si>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</si>
  <si>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</si>
  <si>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</si>
  <si>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</si>
  <si>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</si>
  <si>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</si>
  <si>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VERSIÓN: 10</t>
  </si>
  <si>
    <t>FECHA DE APROBACIÓN: 21/06/2022</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</si>
  <si>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</si>
  <si>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</si>
  <si>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</si>
  <si>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</si>
  <si>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Fecha inicial:
01/08/2022
Fecha de finalización:
31/07/2023</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</si>
  <si>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</si>
  <si>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</si>
  <si>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</si>
  <si>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</si>
  <si>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</si>
  <si>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</si>
  <si>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</si>
  <si>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</si>
  <si>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</si>
  <si>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</si>
  <si>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 xml:space="preserve">afectación económica por procesos de selección inadecuados de la prestación de servicios y/o adquisición de bienes con los recursos asignados para la producción de contenidos </t>
  </si>
  <si>
    <t>con el fin obtener beneficio propio o para favorecer un tercero</t>
  </si>
  <si>
    <t>Ofrecer a las audiencias una programación de contenidos de calidad que planteen la transformación de la sociedad hacia un modelo participativo e incluyente</t>
  </si>
  <si>
    <t>Para favorecer a un tercero (persona, cliente o entidad)</t>
  </si>
  <si>
    <t>1. Acta en la que el director operativo aprueba la parrilla.
2. Correos electrónicos con la continuidad diaria de emisión.
3. Bitácoras diarias de seguimiento a la emisión.</t>
  </si>
  <si>
    <t>1. Número de solicitudes realizadas al dirección operativa para la validación de la parrilla.
2. Número de correos electrónicos con la continuidad diaria de emisión.
3.  Número de bitácoras diarias de seguimiento a la emisión.</t>
  </si>
  <si>
    <t>debido a la manipulación de la información precontractual para la adquisición de equipos y servicios asociados al proceso</t>
  </si>
  <si>
    <t xml:space="preserve">por el interés de obtener comisiones o beneficiar a terceros, así como por falta o incumplimiento de controles o lineamientos para establecer las condiciones técnicas, pliego de condiciones o reglas de participación según lo definido en el manual de contratación de Capital que se encuentre vigente. </t>
  </si>
  <si>
    <t>1. Total de procesos precontractuales, elaborados por técnica/ Total de procesos precontractuales  que requieren estudio de mercado.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</si>
  <si>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</si>
  <si>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</si>
  <si>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Vinculación de una persona sin el cumplimiento de la totalidad de requisitos.</t>
  </si>
  <si>
    <t>Por influencia externa o por presión de un tercero.</t>
  </si>
  <si>
    <t>Sin la verificación del cumplimiento de la totalidad de requisitos.</t>
  </si>
  <si>
    <t>Profesional de Talento Humano
Subdirector administrativo</t>
  </si>
  <si>
    <t>Ejecutar procedimiento AGTH-PD-005 INGRESO DE SERVIDORES PUBLICOS : Puntos de control: 5 Actividades: 3 (Formato AGTH-FT-036 VERIFICACIÓN DEL CUMPLIMIENTO DE PERFIL DEL CARGO)
Cada vez que ingresa un servidor se realiza la validación de la documentación teniendo en cuenta lo definido en el procedimiento.
Con la aplicación del punto de control se verifica el cumplimiento de los requisitos mínimos para desempeñar un cargo.</t>
  </si>
  <si>
    <t xml:space="preserve">La información de la evaluación reposa en la historia laboral del servidor. </t>
  </si>
  <si>
    <t xml:space="preserve">1. Realizar una reunión interna en el Área de Recursos Humanos, abordando la temática de selección de personal. </t>
  </si>
  <si>
    <t xml:space="preserve">* Acta de reunión interna tratando el tema de selección de personal. </t>
  </si>
  <si>
    <t xml:space="preserve">Profesional de Talento humano </t>
  </si>
  <si>
    <t>Número de reuniones realizadas / número de reuniones programadas.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</si>
  <si>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</si>
  <si>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</si>
  <si>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</si>
  <si>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</si>
  <si>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</si>
  <si>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</si>
  <si>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</si>
  <si>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</si>
  <si>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</si>
  <si>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</si>
  <si>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</si>
  <si>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</si>
  <si>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</si>
  <si>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</si>
  <si>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</si>
  <si>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</si>
  <si>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</si>
  <si>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</si>
  <si>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</si>
  <si>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</si>
  <si>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</si>
  <si>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</si>
  <si>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</si>
  <si>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</si>
  <si>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</si>
  <si>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</si>
  <si>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</si>
  <si>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</si>
  <si>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</si>
  <si>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</si>
  <si>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</si>
  <si>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</si>
  <si>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</si>
  <si>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</si>
  <si>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</si>
  <si>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</si>
  <si>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</si>
  <si>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</si>
  <si>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</si>
  <si>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 xml:space="preserve">1. Ejecutar el procedimiento AGRI-SA-PD-008 SALIDA DE ELEMENTOS DEL ALMACÉN y actualización en caso de  requerirlo. </t>
  </si>
  <si>
    <t>2. Actas de reuniones firmadas por el área de Servicios Administrativos junto con registro fotográfico de la toma física realizada.</t>
  </si>
  <si>
    <t>3. Revisión de las obligaciones contractuales del servicio de vigilancia de la entidad en su etapa precontractual
4. Solicitar anualmente un estudio de seguridad para Capital.</t>
  </si>
  <si>
    <t xml:space="preserve">Técnico de Servicios Administrativos  </t>
  </si>
  <si>
    <t>Fecha de inicio:
01/08/2022
Fecha de finalización:
31/07/2023</t>
  </si>
  <si>
    <t>1. Documentos de salida de elementos del almacén debidamente firmadas por los responsables de los nuevos bienes de Propiedad, planta y Equipo de Canal Capital</t>
  </si>
  <si>
    <t>1. Un (1) documento con el estudio de seguridad.
2. Una (1) minuta contractual del servicio de vigilancia con las obligaciones definidas por la entidad.</t>
  </si>
  <si>
    <t>Gestión de recursos administrativos - Sistemas</t>
  </si>
  <si>
    <t>Gestión de recursos administrativos - gestión documental</t>
  </si>
  <si>
    <t>Gestión de recursos administrativos - Servicios Administrativos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</si>
  <si>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</si>
  <si>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</si>
  <si>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</si>
  <si>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</si>
  <si>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 xml:space="preserve">Falta de control en el número consecutivo de radicación. 
Falta de herramientas ofimáticas que ejerzan control sobre el consecutivo generando las alertas necesarias. 
 </t>
  </si>
  <si>
    <t>Registrar información financiera errada.</t>
  </si>
  <si>
    <t xml:space="preserve">Falta de controles desde el origen (áreas productoras de la información) hasta el registro de la misma en la Subdirección Financiera. 
</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</si>
  <si>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</si>
  <si>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</si>
  <si>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</si>
  <si>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</si>
  <si>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</si>
  <si>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</si>
  <si>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</si>
  <si>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1. Número de cuentas tramitadas/ Número de cuentas radicadas. 
2. Fecha de pago/ Fecha de radicación.
3. Informe de Ordpago.</t>
  </si>
  <si>
    <t xml:space="preserve">1. Número de conciliaciones 
2. Informes de gestión financiera.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</si>
  <si>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</si>
  <si>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 xml:space="preserve">por acción u omisión generada con dolo, presión de superiores o terceros, </t>
  </si>
  <si>
    <t>en busca de un beneficio privado resultando en una desviación de la gestión pública.</t>
  </si>
  <si>
    <t>Dar cumplimiento a lo definido en el  AGJC-CN-MN-001 MANUAL DE CONTRATACIÓN, teniendo en cuenta lo descrito en la sección ETAPAS DEL PROCESO DE CONTRATACIÓN - ETAPA DE PLANEACIÓN - Estudios y documentos previos, en la cual se establece que para personas naturales y jurídicas se debe realizar la verificación de idoneidad y experiencia de conformidad con la necesidad planteada por la dependencia solicitante de la contratación.</t>
  </si>
  <si>
    <t>1. Realizar dos jornadas de socialización sobre el Manual de contratación, en especial la relacionada con la elaboración de estudios previos indicando a las áreas las razones por las cuales no se debe direccionar ningún proceso de contratación en ninguna de sus modalidades.</t>
  </si>
  <si>
    <t>1. Acta de asistencia a jornada de socialización, presentación.</t>
  </si>
  <si>
    <t>Profesional especializado del área jurídica y contractual</t>
  </si>
  <si>
    <t>1. No. De actividades ejecutadas / No. De actividades programadas.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</si>
  <si>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</si>
  <si>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</si>
  <si>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Facilitar copias de material audiovisual</t>
  </si>
  <si>
    <t xml:space="preserve"> sin el debido procedimiento </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</si>
  <si>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</si>
  <si>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</si>
  <si>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</si>
  <si>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</si>
  <si>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</si>
  <si>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</si>
  <si>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</si>
  <si>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</si>
  <si>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</si>
  <si>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</si>
  <si>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</si>
  <si>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</si>
  <si>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</si>
  <si>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</si>
  <si>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</si>
  <si>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se verifica lo observado por el área con los soportes entregados por el área, en caso de no corresponder se procede a la modificación de manera previa a la publicación o emisión del seguimiento.</t>
  </si>
  <si>
    <t xml:space="preserve">Los profesionales de la Oficina de Control Interno </t>
  </si>
  <si>
    <t>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</si>
  <si>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En caso de detectarse fallas en la operación del control, se programan capacitaciones internas sobre el contenido del código y otros temas que fortalezcan las capacidades del equipo de la Oficina de Control Interno.</t>
  </si>
  <si>
    <t>suscriben sus contratos de prestación de servicios, incluida la cláusula de confidencialidad y uso de la información.</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</si>
  <si>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</si>
  <si>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1. Revisión y/o actualización del procedimiento AUDITORIAS DE GESTIÓN [CCSE-PD-002].
2. Revisión y/o actualización del procedimiento SEGUIMIENTOS [CCSE-PD-003].
3. Socializar el Procedimiento AUDITORIAS DE GESTIÓN (CCSE-PD-002) revisado o actualizado en la vigencia. 
4. Socializar el Procedimiento SEGUIMIENTOS (CCSE-PD-003) revisado o actualizado en la vigencia.</t>
  </si>
  <si>
    <t>1. Procedimientos revisados y/o actualizados.
2. Acta de reunión de la socialización de los procedimientos revisados o actualizados.</t>
  </si>
  <si>
    <t xml:space="preserve">Jefe de la Oficina de Control Interno y Profesionales de la Oficina de Control Interno </t>
  </si>
  <si>
    <t xml:space="preserve">1. Plan de Fomento de la Cultura del Autocontrol.
2. Seguimiento al Plan de Fomento de la Cultura del Autocontrol. </t>
  </si>
  <si>
    <t>1. Código de ética revisado y/o actualizado. 
2. Acta de reunión de socialización del documento revisado y/o actualizado.
3. Compromiso ético del auditor suscrito.</t>
  </si>
  <si>
    <t xml:space="preserve">1. Revisar y/o actualizar el Estatuto de Auditoría - Canal Capital
2. Revisar y/o actualizar el Manual de Auditoría Interna - Canal Capital
3. Socialización del Estatuto de Auditoría Interna y Manual de Auditoría al equipo de la Oficina de Control Interno. </t>
  </si>
  <si>
    <t>1. Formular el Plan de Fomento de la Cultura del Autocontrol.
2. Realizar seguimiento al Plan de Fomento de la Cultura del Autocontrol mínimo una (1) vez al mes.</t>
  </si>
  <si>
    <t>1. Procedimientos revisados y/o actualizados y socializados / 2</t>
  </si>
  <si>
    <t>1. Plan de fomento formulado / 1
2. Seguimientos adelantados / 11</t>
  </si>
  <si>
    <t>1. Documento revisado y/o actualizado y socializado / 1
2. Compromiso ético del auditor suscrito en el expediente de cada integrante de la OCI.</t>
  </si>
  <si>
    <t>1. Documentos revisados y/o actualizados y socializados / 2</t>
  </si>
  <si>
    <t>en detrimento de la rentabilidad de Capital.</t>
  </si>
  <si>
    <t>AAUT-RC-002</t>
  </si>
  <si>
    <t>a cambio de beneficios económicos personales.</t>
  </si>
  <si>
    <t>a través de la solicitud de cobros no autorizados</t>
  </si>
  <si>
    <t>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</si>
  <si>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</si>
  <si>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</si>
  <si>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</si>
  <si>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</si>
  <si>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</si>
  <si>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</si>
  <si>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1. Política de Comunicaciones con la ruta de aprobación incluida.</t>
  </si>
  <si>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será determinado por el área jurídica de la entidad y el equipo de la Dirección Operativa seguirá los lineamientos por dicha instancia definidos).</t>
  </si>
  <si>
    <t>Número de expedientes cargados  carpeta drive compartida o en el link de Secop II</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</si>
  <si>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</si>
  <si>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</si>
  <si>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de recibir o solicitar cualquier dádiva o beneficio</t>
  </si>
  <si>
    <t xml:space="preserve">Demora injustificada en los pagos para obligar al contratista a dar una dádiva a cambio de agilizar el pago. </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</si>
  <si>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</si>
  <si>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</si>
  <si>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</si>
  <si>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</si>
  <si>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</si>
  <si>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generar detrimentos patrimoniales, sanciones al equipo de la Oficina de Control Interno y/o impedir el inicio de indagaciones y/o investigaciones disciplinarias, penales y/o fiscales por</t>
  </si>
  <si>
    <t>1. Revisar y/o actualizar el Código de Ética del Auditor - Canal Capital.
2. Suscribir el Compromiso Ético del Auditor Interno al inicio de la nueva contratación- Canal Capital y remitir al expediente de cada integrante de la OCI.
3. Socializar a los integrantes de la OCI, sobre el Código de Ética del Auditor y el Código de Integridad.</t>
  </si>
  <si>
    <t xml:space="preserve">1. Estatuto de auditoría revisado y/o actualizado.
2. Manual de auditoría revisado y/o actualizado.
3. Acta de reunión de socialización de los documentos revisados y/o actualizados. </t>
  </si>
  <si>
    <t>Fecha inicial:
01/02/2023
Fecha de finalización:
31/01/2024</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</si>
  <si>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</si>
  <si>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</si>
  <si>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</si>
  <si>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</si>
  <si>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</si>
  <si>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</si>
  <si>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</si>
  <si>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</si>
  <si>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2. Ejecutar el procedimiento AGRI-SA-PD-010 TOMA FÍSICA DE INVENTARIOS de acuerdo con la periodicidad definida y/o ejecutar el procedimiento AGRI-SA-PD-011 ENTREGA DE INVENTARIO INDIVIDUAL cuando haya lugar.</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</si>
  <si>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proceso contractual que deba realizarse, incluyendo el acompañamiento durante  la ejecución y liquidación de los contratos.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</si>
  <si>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Establecer en los estudios de conveniencia y oportunidad y/o en los en los pliegos de condiciones, disposiciones que permitan direccionar hacia una persona, grupo y/o firma en particular, la obtención de un contrato determinado</t>
  </si>
  <si>
    <t>El área Jurídica y el área requirente en los procesos contractuales</t>
  </si>
  <si>
    <t>Los controles establecidos por el Área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
Durante el proceso de definición de los estudios de conveniencia y oportunidad y/o en los pliegos de condiciones se realizan mesas de trabajo y/o reuniones con el fin de aclarar las inquietudes que surjan en los procesos de contratación, con el área requirente.</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</si>
  <si>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</si>
  <si>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</si>
  <si>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Versión:</t>
  </si>
  <si>
    <t xml:space="preserve">
recibir sanciones de tipo disciplinario, penal y/o fiscal, así como generar afectaciones en la producción, postproducción o emisión de los contenidos que hacen parte la parrilla de emisión del Canal</t>
  </si>
  <si>
    <t>El profesional especializado grado 3 de Técnica y equipo de apoyo administrativo del área técnica</t>
  </si>
  <si>
    <t>cada vez que se tiene la necesidad de contratación que requiere estudios de mercado, y de acuerdo con el Plan Anual de Adquisiciones- PAA, atiende los lineamientos definidos en el documento AGJC-CN-MN-001 Manual de contratación que se encuentre vigente, con el fin de establecer las condiciones contractuales de acuerdo con el anexo técnico definido por el área técnica y validar la información suministrada por los oferentes</t>
  </si>
  <si>
    <t>Carpeta drive que contenga lo siguiente: 
1. Estudio de mercado correspondiente al proceso a contratar cuando aplique.
2. Ofertas de proveedores
3. Anexos técnicos
4. Archivo "cuadro consolidado"
5. "AGJC-CN-FT-028 listado de documentos para contratar</t>
  </si>
  <si>
    <t>Profesional especializado grado 3 de técnica o la persona designada en caso de vacancia por cualquier motivo</t>
  </si>
  <si>
    <t>Fecha inicial:
01/01/2023
Fecha de finalización:
31/12/2023</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</si>
  <si>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</si>
  <si>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</si>
  <si>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</si>
  <si>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</si>
  <si>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</si>
  <si>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ocasionado por debilidades en el control de acceso lógico de las plataformas digitales asignadas al equipo digital, o por falta de claridad sobre los aspectos relacionados con Seguridad de la información, o por capacidad tecnológica insuficiente o por falla o ausencia de copias de respaldo</t>
  </si>
  <si>
    <t>En la etapa inicial del proceso, que corresponde a la planeación del mismo, se elabora un plan de programación acorde con las directrices de la Dirección Operativa y la Gerencia y en coordinación con los equipos de Cultura, Ciudadanía y Educación (CCE),  Proyectos Estratégicos y Ventas y Mercadeo, así como el área de Producción. En la etapa siguiente se realiza el diseño de la parrilla de programación semanal y la continuidad diaria de programación y se realiza el control de calidad de los contenidos para evaluar el cumplimiento de parámetros técnicos y editoriales para su correspondiente emisión.</t>
  </si>
  <si>
    <t>emitir contenidos audiovisuales que no están asociados a la misionalidad de Capital o a un convenio o contrato suscrito por el Canal,</t>
  </si>
  <si>
    <t>El profesional especializado grado 3 de Programación y el equipo de Programación asignado a la actividad</t>
  </si>
  <si>
    <t>diariamente realizan el seguimiento y registro en el formato "MDCC-FT-013 continuidad diaria de emisión", en cumplimiento de los procedimientos y manuales internos que describen la actividad, con el fin validar que los contenidos puestos en la parrilla den cumplimiento con los lineamientos editoriales de Capital.</t>
  </si>
  <si>
    <t>En caso de que se evidencie la materialización del riesgo, el profesional especializado grado 3 de Programación, o el director operativo, elevará el caso ante la instancia interna.</t>
  </si>
  <si>
    <t>1. El profesional especializado grado 3 de Programación y el auxiliar de tráfico realizan, mínimo una vez al mes, las solicitudes a la Dirección Operativa para la validación de la parrilla de programación y/o novedades.
2. A través de correo electrónico, el auxiliar de tráfico remite diariamente a las áreas competentes la continuidad de emisión,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por el Canal.
En caso de que se evidencie la materialización del riesgo, el profesional especializado grado 3 de Programación, o el director operativo, elevará el caso ante la instancia interna respectiva.</t>
  </si>
  <si>
    <t>Profesional especializado grado 3 de programación o la persona designada en caso de vacancia por cualquier motivo
Auxiliar de tráfico
o la persona designada en caso de vacancia por cualquier motivo</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</si>
  <si>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</si>
  <si>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</si>
  <si>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 xml:space="preserve">En caso de que se requiera la restauración de la información se solicitará al proveedor a través de los canales correspondientes, o en caso de incumplimiento  por parte del proveedor se realizarán los trámites jurídicos determinados entre las parte. </t>
  </si>
  <si>
    <t>Contratista designado para coordinar las actividades del equipo digital, el director operativo y/o el profesional especializado grado 3 de programación</t>
  </si>
  <si>
    <t>Fecha inicial:
01/03/2023
Fecha de finalización:
31/12/2023</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</si>
  <si>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</si>
  <si>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para favorecer intereses particulares</t>
  </si>
  <si>
    <t xml:space="preserve">
obtener comisiones u otro tipo de ventajas con los clientes y/o proveedores de proyectos estratégicos,
</t>
  </si>
  <si>
    <t>El profesional grado 1 de Ventas y Mercadeo, el líder de Proyectos Estratégicos y el Project Manager</t>
  </si>
  <si>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</si>
  <si>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proyectos estratégicos (comunicación pública y negocios estratégicos),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</si>
  <si>
    <t>1. MCOM-FT-019. SEGUIMIENTO A LA GESTION COMERCIAL Y MERCADEO
2. LINK REUNIONES DE TRÁFICO</t>
  </si>
  <si>
    <t>Profesional grado 1 de Ventas y Mercadeo, líder de Proyectos Estratégicos y el Project Manager, o quien haga las veces por vacancia o por cualquier motivo.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</si>
  <si>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Producción de contenidos autopromos
4. Transmisiones culturales y deportivas</t>
  </si>
  <si>
    <t>El Profesional especializado  grado 3 o grado 2 de Producción y/o Director Operativo y el equipo de contratistas designados a apoyar la etapa precontractual de los proyectos</t>
  </si>
  <si>
    <t>Profesional especializado de grado 3 o grado 2 de producción, según  corresponda y/o Director Operativo, según corresponda o la persona designada en caso de vacancia por cualquier motivo</t>
  </si>
  <si>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proyectos estratégicos, con el fin verificar que la información suministrada sea confiable y trazable y de esta manera darla a conocer a las instancias pertinentes, según se requiera.</t>
  </si>
  <si>
    <t>1. Mantener la aplicación de la ruta de revisión del contenido a publicar o difundir por parte de Prensa y Comunicaciones. 
2. Incluir la descripción de la ruta de revisión de contenido a publicar en la Política de Comunicaciones.</t>
  </si>
  <si>
    <t>Salidas de elementos del almacén debidamente firmadas por los responsables de los bienes de Propiedad, planta y Equipo de Canal Capital</t>
  </si>
  <si>
    <t>Actas de reuniones firmadas por el área de Servicios Administrativos junto con registro fotográfico de la toma física realizada.</t>
  </si>
  <si>
    <t>Contrato de seguridad firmado. 
Estudios de seguridad de los lugares donde se presta el servicio de vigilancia y seguridad privada</t>
  </si>
  <si>
    <t xml:space="preserve">Informe de ORDPAGO trámite de cuentas. 
Este reporte genera fecha de liquidación y de pago de las cuentas. </t>
  </si>
  <si>
    <t xml:space="preserve">Procedimientos actualizados y publicados
Política Financiera actualizada. 
Conciliaciones mensuales y cruces de información. 
Informe mensual de Gestión Financiera. </t>
  </si>
  <si>
    <t>afectación en la prestación de servicios asociados al otorgamiento de permisos de retransmisión de señal (OPA),</t>
  </si>
  <si>
    <t>ocasionado por presiones externas o conflictos de intereses de alguno(s) de los miembros de la cadena que define y pone en pantalla los contenidos a emitir</t>
  </si>
  <si>
    <t>En caso de que el diseño del proceso precontractual sea realizado por un colaborador diferente al profesional especializado grado e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</si>
  <si>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a cotizar a empresas con experiencia en el producto o servicios a contratar
3. Comparación de las ofertas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</si>
  <si>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1. El contratista designado para coordinar las actividades del equipo digital, cada vez que se realiza la contratación de un miembro del equipo digital designado a la administración u optimización de los contenidos audiovisuales en las plataformas digitales del Canal, realizará la asignación de los permisos de usuarios para garantizar el buen uso y la limitación de acceso de las mismas. En caso de haber cambios en la designación de la actividad, deben realizarse los ajustes requeridos, quedando explícito en los correos electrónicos como evidencia de la acción.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</si>
  <si>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r>
      <t xml:space="preserve">1. Correo electrónico de asignación de permisos y/o listado de los permisos asignados durante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t>
    </r>
    <r>
      <rPr>
        <b/>
        <sz val="9"/>
        <rFont val="Arial"/>
        <family val="2"/>
      </rPr>
      <t>Nota</t>
    </r>
    <r>
      <rPr>
        <sz val="9"/>
        <rFont val="Arial"/>
        <family val="2"/>
      </rPr>
      <t>: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r>
  </si>
  <si>
    <t>1. N° de correos electrónicos
2. N° de solicitudes de soporte tecnológico o de ajustes de contenidos derivado de manipulación, falsificación o alteración, cuando haya lugar a ello.</t>
  </si>
  <si>
    <t>Se adelantan ajustes a los riesgos de corrupción asociados a los procesos de "Gestión de negocios y proyectos estratégicos", "Producción de contenidos", "Diseño y ejecución de la estrategia de circulación de contenidos " y "Gestión técnica de la realización y circulación de contenidos", así como la inclusión del riesgo de corrupción asociado al proceso de "Gestión digital para la creación, circulación y optimización de contenidos", de acuerdo con las revisiones adelantadas por los equipos de trabajo de los mismos.</t>
  </si>
  <si>
    <t>debido a la ausencia o incumplimiento de controles adecuados, definidos por la oficina jurídica, para el proceso de selección y contratación de proveedores que prestan servicios de administración delegada, servicios logísticos y/o producciones por encargo</t>
  </si>
  <si>
    <t>cada vez que se requiera la contratación de proveedores que prestan servicios de administración delegada, servicios logísticos y/o producciones por encargo verifican que la formulación de condiciones técnicas y financieras contenidas en los documentos precontractuales a radicar en el área juridica, para la adquisición de los bienes o servicios requeridos en el marco de la producción de contenidos audiovisuales, esten en coherencia con los lineamientos institucionales definidos en el Plan Anual de Adquisiciones - PAA y/o AGJC-CN-MN-001 manual de contratación que se encuentre vigente, según corresponda.</t>
  </si>
  <si>
    <t>Soporte de dicha verificación es la firma del estudio previo suministrado al área juridica para iniciar la etapa contractual, y una vez formalizado la minuta, se evidencia a través de los soportes de la supervisión realizada al servicio o producto contratado por la entidad al proveedor seleccionado.
En caso de que el área financiera y/o área técnica y/o área juridica y/o comité de contratación, según aplique, identifiquen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interventoria que se encuentre vigente.</t>
  </si>
  <si>
    <t>Cada vez que se identifica la necesidad de producir contenidos o contratar servicios para la Dirección Operativa, los equipos técnicos, financieros y jurídicos designados para el apoyo de los procesos de contratación de bienes y servicios, realizan la definición de las condiciones técnicas, jurídicas y financieras para la contratación de los proveedores requeridos para la producción de contenidos audiovisuales (servicios de administración delegada, servicios logístico y/o producciones por encargo). Lo anterior con el objetivo de garantizar el cumplimiento del principio de selección objetiva y convalidar los requisitos mínimos definidos por Capital para la contratación de proveedores en el marco del Manual de contratación y procedimientos relacionados que se encuentren vigentes. 
En caso de que el área financiera y/o área técnica y/o área juridica y/o comité de contratación, según aplique,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interventoria que se encuentre vigente.
Nota: 
Se realiza una descripción ampliada de los responsables del control, los cuales participaran, según corresponda y de acuerdo con la etapa precontractual:
Profesional especializado grado 3 de producción
Profesional especializado grado 2 de producción
Profesional especializado grado 2 de prensa y comunicaciónes
Profesional grado 1 de ventas y mercadeo o quien ella designe
Contratista designado para coordinar las actividades de diseño y monitoreo de modelos de producción
Contratista designado para coordinar las actividades del equipo digital
Contratista designado para coordinar las actividades del equipo cultura - ciudadanía y educación
Colaboradores de técnica y/o programación, según corresponda y de acuerdo a la pertinencia de la producción
Colaboradores de la subdirección financiera, jurídica y administrativa designados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</si>
</sst>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8"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sz val="10"/>
      <name val="Arial Narrow"/>
      <family val="2"/>
    </font>
    <font>
      <sz val="10"/>
      <name val="Arial Narrow"/>
      <family val="2"/>
      <charset val="1"/>
    </font>
    <font>
      <i/>
      <sz val="9"/>
      <color indexed="81"/>
      <name val="Tahoma"/>
      <family val="2"/>
    </font>
    <font>
      <sz val="8"/>
      <name val="Calibri"/>
      <family val="2"/>
      <scheme val="minor"/>
    </font>
    <font>
      <b/>
      <sz val="9"/>
      <name val="Arial"/>
      <family val="2"/>
    </font>
    <font>
      <sz val="10"/>
      <color theme="1"/>
      <name val="Arial Narrow"/>
      <family val="2"/>
    </font>
    <font>
      <b/>
      <sz val="9"/>
      <color theme="1"/>
      <name val="Arial"/>
      <family val="2"/>
    </font>
    <font>
      <b/>
      <sz val="9"/>
      <color rgb="FF000000"/>
      <name val="Arial"/>
      <family val="2"/>
    </font>
    <font>
      <sz val="9"/>
      <color theme="1"/>
      <name val="Symbol"/>
      <family val="1"/>
      <charset val="2"/>
    </font>
    <font>
      <sz val="9"/>
      <name val="Arial"/>
      <family val="2"/>
    </font>
    <font>
      <sz val="9"/>
      <color rgb="FF000000"/>
      <name val="Arial"/>
      <family val="2"/>
    </font>
    <font>
      <sz val="9"/>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61">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8">
    <xf numFmtId="0" fontId="0" fillId="0" borderId="0"/>
    <xf numFmtId="0" fontId="2" fillId="0" borderId="0"/>
    <xf numFmtId="0" fontId="7" fillId="0" borderId="0"/>
    <xf numFmtId="0" fontId="7" fillId="0" borderId="0"/>
    <xf numFmtId="9" fontId="13" fillId="0" borderId="0" applyFont="0" applyFill="0" applyBorder="0" applyAlignment="0" applyProtection="0"/>
    <xf numFmtId="0" fontId="2" fillId="0" borderId="0"/>
    <xf numFmtId="0" fontId="2" fillId="0" borderId="0"/>
    <xf numFmtId="164" fontId="13" fillId="0" borderId="0" applyFont="0" applyFill="0" applyBorder="0" applyAlignment="0" applyProtection="0"/>
  </cellStyleXfs>
  <cellXfs count="351">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25" xfId="0" applyBorder="1"/>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2" xfId="0" applyFont="1" applyBorder="1" applyAlignment="1">
      <alignment vertical="center" wrapText="1"/>
    </xf>
    <xf numFmtId="0" fontId="16"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10" fillId="0" borderId="12" xfId="0" applyFont="1" applyBorder="1" applyAlignment="1" applyProtection="1">
      <alignment vertical="center" wrapText="1"/>
      <protection locked="0"/>
    </xf>
    <xf numFmtId="0" fontId="5" fillId="2" borderId="4" xfId="1" applyFont="1" applyFill="1" applyBorder="1" applyAlignment="1">
      <alignment vertical="center" wrapText="1"/>
    </xf>
    <xf numFmtId="0" fontId="23" fillId="4" borderId="26" xfId="0" applyFont="1" applyFill="1" applyBorder="1" applyAlignment="1">
      <alignment horizontal="center" vertical="center" wrapText="1"/>
    </xf>
    <xf numFmtId="0" fontId="10" fillId="0" borderId="45" xfId="0" applyFont="1" applyBorder="1" applyAlignment="1">
      <alignment horizontal="left" vertical="center" wrapText="1" indent="5"/>
    </xf>
    <xf numFmtId="0" fontId="10" fillId="0" borderId="28" xfId="0" applyFont="1" applyBorder="1" applyAlignment="1">
      <alignment horizontal="left" vertical="center" wrapText="1" indent="5"/>
    </xf>
    <xf numFmtId="0" fontId="9" fillId="0" borderId="45" xfId="0" applyFont="1" applyBorder="1" applyAlignment="1">
      <alignment horizontal="left" vertical="center" wrapText="1" indent="5"/>
    </xf>
    <xf numFmtId="0" fontId="9" fillId="0" borderId="28" xfId="0" applyFont="1" applyBorder="1" applyAlignment="1">
      <alignment horizontal="left" vertical="center" wrapText="1" indent="5"/>
    </xf>
    <xf numFmtId="0" fontId="0" fillId="0" borderId="4" xfId="0" applyBorder="1"/>
    <xf numFmtId="0" fontId="9"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10"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9" fontId="10" fillId="0" borderId="12" xfId="4" applyFont="1" applyBorder="1" applyAlignment="1" applyProtection="1">
      <alignment horizontal="center" vertical="center" wrapText="1"/>
    </xf>
    <xf numFmtId="0" fontId="5" fillId="2" borderId="15" xfId="1" applyFont="1" applyFill="1" applyBorder="1" applyAlignment="1">
      <alignment horizontal="center" vertical="center" wrapText="1"/>
    </xf>
    <xf numFmtId="0" fontId="23" fillId="0" borderId="4" xfId="0" applyFont="1" applyBorder="1" applyAlignment="1">
      <alignment horizontal="center" vertical="center" wrapText="1"/>
    </xf>
    <xf numFmtId="0" fontId="23" fillId="4" borderId="50"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0" applyFont="1" applyBorder="1" applyAlignment="1">
      <alignment horizontal="justify" vertical="center" wrapText="1"/>
    </xf>
    <xf numFmtId="0" fontId="23" fillId="0" borderId="12" xfId="0" applyFont="1" applyBorder="1" applyAlignment="1">
      <alignment horizontal="justify" vertical="center" wrapText="1"/>
    </xf>
    <xf numFmtId="0" fontId="4" fillId="10" borderId="31" xfId="0" applyFont="1" applyFill="1" applyBorder="1" applyAlignment="1" applyProtection="1">
      <alignment horizontal="center" vertical="center"/>
      <protection locked="0"/>
    </xf>
    <xf numFmtId="0" fontId="26"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23" fillId="5" borderId="8" xfId="0" applyFont="1" applyFill="1" applyBorder="1" applyAlignment="1">
      <alignment horizontal="center" vertical="center" wrapText="1"/>
    </xf>
    <xf numFmtId="0" fontId="4" fillId="10" borderId="52" xfId="0" applyFont="1" applyFill="1" applyBorder="1" applyAlignment="1" applyProtection="1">
      <alignment horizontal="center" vertical="center"/>
      <protection locked="0"/>
    </xf>
    <xf numFmtId="0" fontId="4" fillId="10" borderId="51" xfId="0" applyFont="1" applyFill="1" applyBorder="1" applyAlignment="1" applyProtection="1">
      <alignment horizontal="center" vertical="center" wrapText="1"/>
      <protection locked="0"/>
    </xf>
    <xf numFmtId="0" fontId="4" fillId="10" borderId="51" xfId="0" applyFont="1" applyFill="1" applyBorder="1" applyAlignment="1" applyProtection="1">
      <alignment horizontal="center" vertical="center"/>
      <protection locked="0"/>
    </xf>
    <xf numFmtId="0" fontId="4" fillId="11" borderId="52" xfId="0" applyFont="1" applyFill="1" applyBorder="1" applyAlignment="1" applyProtection="1">
      <alignment horizontal="center" vertical="center" wrapText="1"/>
      <protection locked="0"/>
    </xf>
    <xf numFmtId="0" fontId="4" fillId="11" borderId="54" xfId="0" applyFont="1" applyFill="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10" fillId="0" borderId="7" xfId="0" applyFont="1" applyBorder="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9" fontId="10" fillId="0" borderId="7" xfId="4" applyFont="1" applyBorder="1" applyAlignment="1" applyProtection="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9" fontId="10" fillId="0" borderId="7" xfId="4" applyFont="1" applyBorder="1" applyAlignment="1" applyProtection="1">
      <alignment horizontal="center" vertical="center" wrapText="1"/>
      <protection locked="0"/>
    </xf>
    <xf numFmtId="9" fontId="10" fillId="0" borderId="12" xfId="4" applyFont="1" applyBorder="1" applyAlignment="1" applyProtection="1">
      <alignment horizontal="center" vertical="center" wrapText="1"/>
      <protection locked="0"/>
    </xf>
    <xf numFmtId="0" fontId="22" fillId="0" borderId="0" xfId="0" applyFont="1" applyAlignment="1">
      <alignment vertical="center"/>
    </xf>
    <xf numFmtId="9" fontId="25" fillId="0" borderId="6" xfId="0" applyNumberFormat="1" applyFont="1" applyBorder="1" applyAlignment="1">
      <alignment horizontal="center" vertical="center" wrapText="1"/>
    </xf>
    <xf numFmtId="9" fontId="25" fillId="0" borderId="7" xfId="0" applyNumberFormat="1" applyFont="1" applyBorder="1" applyAlignment="1">
      <alignment horizontal="center" vertical="center" wrapText="1"/>
    </xf>
    <xf numFmtId="0" fontId="25" fillId="0" borderId="7" xfId="4" applyNumberFormat="1" applyFont="1" applyFill="1" applyBorder="1" applyAlignment="1" applyProtection="1">
      <alignment horizontal="center" vertical="center" wrapText="1"/>
    </xf>
    <xf numFmtId="0" fontId="2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0" xfId="0" applyFont="1" applyAlignment="1">
      <alignment vertical="center"/>
    </xf>
    <xf numFmtId="9" fontId="10" fillId="0" borderId="7" xfId="0" applyNumberFormat="1" applyFont="1" applyBorder="1" applyAlignment="1" applyProtection="1">
      <alignment horizontal="center" vertical="center" wrapText="1"/>
      <protection locked="0"/>
    </xf>
    <xf numFmtId="0" fontId="4" fillId="10" borderId="31"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vertical="center" wrapText="1"/>
      <protection locked="0"/>
    </xf>
    <xf numFmtId="0" fontId="10" fillId="0" borderId="4" xfId="0" applyFont="1" applyBorder="1" applyAlignment="1">
      <alignment horizontal="center" vertical="center" wrapText="1"/>
    </xf>
    <xf numFmtId="9" fontId="10" fillId="0" borderId="4" xfId="4" applyFont="1" applyBorder="1" applyAlignment="1" applyProtection="1">
      <alignment horizontal="center" vertical="center" wrapText="1"/>
    </xf>
    <xf numFmtId="0" fontId="20" fillId="0" borderId="4" xfId="0" applyFont="1" applyBorder="1" applyAlignment="1">
      <alignment horizontal="center" vertical="center" wrapText="1"/>
    </xf>
    <xf numFmtId="9" fontId="10" fillId="0" borderId="4" xfId="0" applyNumberFormat="1" applyFont="1" applyBorder="1" applyAlignment="1" applyProtection="1">
      <alignment horizontal="center" vertical="center" wrapText="1"/>
      <protection locked="0"/>
    </xf>
    <xf numFmtId="9" fontId="10" fillId="0" borderId="4" xfId="4" applyFont="1" applyBorder="1" applyAlignment="1" applyProtection="1">
      <alignment horizontal="center" vertical="center" wrapText="1"/>
      <protection locked="0"/>
    </xf>
    <xf numFmtId="0" fontId="25" fillId="0" borderId="4" xfId="0" applyFont="1" applyBorder="1" applyAlignment="1">
      <alignment horizontal="center" vertical="center" wrapText="1"/>
    </xf>
    <xf numFmtId="9" fontId="25" fillId="0" borderId="4" xfId="0" applyNumberFormat="1" applyFont="1" applyBorder="1" applyAlignment="1">
      <alignment horizontal="center" vertical="center" wrapText="1"/>
    </xf>
    <xf numFmtId="0" fontId="25" fillId="0" borderId="4" xfId="4" applyNumberFormat="1" applyFont="1" applyFill="1" applyBorder="1" applyAlignment="1" applyProtection="1">
      <alignment horizontal="center" vertical="center" wrapText="1"/>
    </xf>
    <xf numFmtId="0" fontId="10" fillId="0" borderId="9" xfId="0" applyFont="1" applyBorder="1" applyAlignment="1" applyProtection="1">
      <alignment horizontal="center" vertical="center" wrapText="1"/>
      <protection locked="0"/>
    </xf>
    <xf numFmtId="0" fontId="10" fillId="0" borderId="22"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57" xfId="0" applyFont="1" applyBorder="1" applyAlignment="1">
      <alignment horizontal="center" vertical="center" wrapText="1"/>
    </xf>
    <xf numFmtId="0" fontId="4" fillId="11" borderId="56" xfId="0" applyFont="1" applyFill="1" applyBorder="1" applyAlignment="1" applyProtection="1">
      <alignment horizontal="center" vertical="center" wrapText="1"/>
      <protection locked="0"/>
    </xf>
    <xf numFmtId="0" fontId="25" fillId="0" borderId="10"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2" borderId="10" xfId="0" applyFont="1" applyFill="1" applyBorder="1" applyAlignment="1" applyProtection="1">
      <alignment vertical="center" wrapText="1"/>
      <protection locked="0"/>
    </xf>
    <xf numFmtId="0" fontId="20" fillId="0" borderId="12" xfId="0" applyFont="1" applyBorder="1" applyAlignment="1">
      <alignment horizontal="center" vertical="center" wrapText="1"/>
    </xf>
    <xf numFmtId="9" fontId="10" fillId="0" borderId="12" xfId="0" applyNumberFormat="1" applyFont="1" applyBorder="1" applyAlignment="1" applyProtection="1">
      <alignment horizontal="center" vertical="center" wrapText="1"/>
      <protection locked="0"/>
    </xf>
    <xf numFmtId="9" fontId="25" fillId="0" borderId="12" xfId="0" applyNumberFormat="1" applyFont="1" applyBorder="1" applyAlignment="1">
      <alignment horizontal="center" vertical="center" wrapText="1"/>
    </xf>
    <xf numFmtId="0" fontId="25" fillId="0" borderId="12" xfId="4" applyNumberFormat="1" applyFont="1" applyFill="1" applyBorder="1" applyAlignment="1" applyProtection="1">
      <alignment horizontal="center" vertical="center" wrapText="1"/>
    </xf>
    <xf numFmtId="0" fontId="10" fillId="0" borderId="23" xfId="0" applyFont="1" applyBorder="1" applyAlignment="1">
      <alignment horizontal="center" vertical="center" wrapText="1"/>
    </xf>
    <xf numFmtId="0" fontId="25" fillId="0" borderId="9" xfId="0" applyFont="1" applyBorder="1" applyAlignment="1" applyProtection="1">
      <alignment horizontal="justify" vertical="center" wrapText="1"/>
      <protection locked="0"/>
    </xf>
    <xf numFmtId="9" fontId="25" fillId="0" borderId="11"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20" fillId="0" borderId="59" xfId="0" applyFont="1" applyBorder="1" applyAlignment="1">
      <alignment horizontal="center" vertical="center" wrapText="1"/>
    </xf>
    <xf numFmtId="0" fontId="22" fillId="0" borderId="0" xfId="0" applyFont="1" applyAlignment="1">
      <alignment horizontal="left" vertical="center"/>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14" fontId="20" fillId="0" borderId="0" xfId="0" applyNumberFormat="1" applyFont="1" applyAlignment="1">
      <alignment horizontal="left" vertical="center"/>
    </xf>
    <xf numFmtId="0" fontId="25" fillId="0" borderId="9" xfId="0" applyFont="1" applyBorder="1" applyAlignment="1" applyProtection="1">
      <alignment vertical="center" wrapText="1"/>
      <protection locked="0"/>
    </xf>
    <xf numFmtId="0" fontId="25" fillId="0" borderId="4" xfId="0" applyFont="1" applyBorder="1" applyAlignment="1" applyProtection="1">
      <alignment vertical="center" wrapText="1"/>
      <protection locked="0"/>
    </xf>
    <xf numFmtId="0" fontId="10" fillId="0" borderId="8"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25" fillId="0" borderId="9"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51"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10" fillId="0" borderId="55" xfId="0" applyFont="1" applyBorder="1" applyAlignment="1" applyProtection="1">
      <alignment horizontal="justify" vertical="center" wrapText="1"/>
      <protection locked="0"/>
    </xf>
    <xf numFmtId="0" fontId="10" fillId="0" borderId="21" xfId="0" applyFont="1" applyBorder="1" applyAlignment="1" applyProtection="1">
      <alignment horizontal="justify" vertical="center" wrapText="1"/>
      <protection locked="0"/>
    </xf>
    <xf numFmtId="0" fontId="10" fillId="0" borderId="51" xfId="0" applyFont="1" applyBorder="1" applyAlignment="1">
      <alignment horizontal="center" vertical="center" wrapText="1"/>
    </xf>
    <xf numFmtId="0" fontId="10" fillId="0" borderId="14" xfId="0" applyFont="1" applyBorder="1" applyAlignment="1">
      <alignment horizontal="center" vertical="center" wrapText="1"/>
    </xf>
    <xf numFmtId="9" fontId="25" fillId="0" borderId="51" xfId="0" applyNumberFormat="1" applyFont="1" applyBorder="1" applyAlignment="1">
      <alignment horizontal="center" vertical="center" wrapText="1"/>
    </xf>
    <xf numFmtId="9" fontId="25" fillId="0" borderId="14" xfId="0" applyNumberFormat="1" applyFont="1" applyBorder="1" applyAlignment="1">
      <alignment horizontal="center" vertical="center" wrapText="1"/>
    </xf>
    <xf numFmtId="0" fontId="25" fillId="0" borderId="51" xfId="4" applyNumberFormat="1" applyFont="1" applyFill="1" applyBorder="1" applyAlignment="1" applyProtection="1">
      <alignment horizontal="center" vertical="center" wrapText="1"/>
    </xf>
    <xf numFmtId="0" fontId="25" fillId="0" borderId="14" xfId="4" applyNumberFormat="1" applyFont="1" applyFill="1" applyBorder="1" applyAlignment="1" applyProtection="1">
      <alignment horizontal="center" vertical="center" wrapText="1"/>
    </xf>
    <xf numFmtId="0" fontId="20" fillId="0" borderId="51" xfId="0" applyFont="1" applyBorder="1" applyAlignment="1">
      <alignment horizontal="center" vertical="center" wrapText="1"/>
    </xf>
    <xf numFmtId="0" fontId="20" fillId="0" borderId="1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21" xfId="0" applyFont="1" applyBorder="1" applyAlignment="1">
      <alignment horizontal="center" vertical="center" wrapText="1"/>
    </xf>
    <xf numFmtId="0" fontId="25" fillId="2" borderId="52" xfId="0" applyFont="1" applyFill="1" applyBorder="1" applyAlignment="1" applyProtection="1">
      <alignment horizontal="justify" vertical="center" wrapText="1"/>
      <protection locked="0"/>
    </xf>
    <xf numFmtId="0" fontId="25" fillId="2" borderId="20" xfId="0" applyFont="1" applyFill="1" applyBorder="1" applyAlignment="1" applyProtection="1">
      <alignment horizontal="justify" vertical="center" wrapText="1"/>
      <protection locked="0"/>
    </xf>
    <xf numFmtId="0" fontId="25" fillId="2" borderId="51" xfId="0" applyFont="1" applyFill="1" applyBorder="1" applyAlignment="1" applyProtection="1">
      <alignment horizontal="justify" vertical="center" wrapText="1"/>
      <protection locked="0"/>
    </xf>
    <xf numFmtId="0" fontId="25" fillId="2" borderId="14" xfId="0" applyFont="1" applyFill="1" applyBorder="1" applyAlignment="1" applyProtection="1">
      <alignment horizontal="justify" vertical="center" wrapText="1"/>
      <protection locked="0"/>
    </xf>
    <xf numFmtId="0" fontId="10" fillId="0" borderId="51" xfId="0" applyFont="1" applyBorder="1" applyAlignment="1" applyProtection="1">
      <alignment horizontal="justify" vertical="center" wrapText="1"/>
      <protection locked="0"/>
    </xf>
    <xf numFmtId="0" fontId="10" fillId="0" borderId="14" xfId="0" applyFont="1" applyBorder="1" applyAlignment="1" applyProtection="1">
      <alignment horizontal="justify" vertical="center" wrapText="1"/>
      <protection locked="0"/>
    </xf>
    <xf numFmtId="0" fontId="25" fillId="0" borderId="5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21" xfId="0" applyFont="1" applyBorder="1" applyAlignment="1">
      <alignment horizontal="center" vertical="center" wrapText="1"/>
    </xf>
    <xf numFmtId="9" fontId="25" fillId="0" borderId="52" xfId="0" applyNumberFormat="1" applyFont="1" applyBorder="1" applyAlignment="1">
      <alignment horizontal="center" vertical="center" wrapText="1"/>
    </xf>
    <xf numFmtId="9" fontId="25" fillId="0" borderId="20" xfId="0" applyNumberFormat="1" applyFont="1" applyBorder="1" applyAlignment="1">
      <alignment horizontal="center" vertical="center" wrapText="1"/>
    </xf>
    <xf numFmtId="0" fontId="10" fillId="0" borderId="51"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0" borderId="53" xfId="0" applyFont="1" applyBorder="1" applyAlignment="1">
      <alignment horizontal="center" vertical="center" wrapText="1"/>
    </xf>
    <xf numFmtId="0" fontId="20" fillId="0" borderId="60" xfId="0" applyFont="1" applyBorder="1" applyAlignment="1">
      <alignment horizontal="center" vertical="center" wrapText="1"/>
    </xf>
    <xf numFmtId="0" fontId="10" fillId="0" borderId="5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51" xfId="0" applyFont="1" applyBorder="1" applyAlignment="1" applyProtection="1">
      <alignment horizontal="left" vertical="center" wrapText="1"/>
      <protection locked="0"/>
    </xf>
    <xf numFmtId="0" fontId="27" fillId="0" borderId="14" xfId="0" applyFont="1" applyBorder="1" applyAlignment="1">
      <alignment horizontal="left" vertical="center" wrapText="1"/>
    </xf>
    <xf numFmtId="9" fontId="10" fillId="0" borderId="51" xfId="4" applyFont="1" applyBorder="1" applyAlignment="1" applyProtection="1">
      <alignment horizontal="center" vertical="center" wrapText="1"/>
      <protection locked="0"/>
    </xf>
    <xf numFmtId="9" fontId="10" fillId="0" borderId="14" xfId="4" applyFont="1" applyBorder="1" applyAlignment="1" applyProtection="1">
      <alignment horizontal="center" vertical="center" wrapText="1"/>
      <protection locked="0"/>
    </xf>
    <xf numFmtId="0" fontId="4" fillId="14" borderId="14" xfId="0" applyFont="1" applyFill="1" applyBorder="1" applyAlignment="1" applyProtection="1">
      <alignment horizontal="center" vertical="center" wrapText="1"/>
      <protection locked="0"/>
    </xf>
    <xf numFmtId="0" fontId="4" fillId="14" borderId="51" xfId="0" applyFont="1" applyFill="1" applyBorder="1" applyAlignment="1" applyProtection="1">
      <alignment horizontal="center" vertical="center" wrapText="1"/>
      <protection locked="0"/>
    </xf>
    <xf numFmtId="0" fontId="4" fillId="11" borderId="18" xfId="0" applyFont="1" applyFill="1" applyBorder="1" applyAlignment="1" applyProtection="1">
      <alignment horizontal="center" vertical="center" textRotation="90" wrapText="1"/>
      <protection locked="0"/>
    </xf>
    <xf numFmtId="0" fontId="4" fillId="11" borderId="31" xfId="0" applyFont="1" applyFill="1" applyBorder="1" applyAlignment="1" applyProtection="1">
      <alignment horizontal="center" vertical="center" textRotation="90" wrapText="1"/>
      <protection locked="0"/>
    </xf>
    <xf numFmtId="0" fontId="4" fillId="17" borderId="8" xfId="0" applyFont="1" applyFill="1" applyBorder="1" applyAlignment="1" applyProtection="1">
      <alignment horizontal="center" vertical="center" wrapText="1"/>
      <protection locked="0"/>
    </xf>
    <xf numFmtId="0" fontId="4" fillId="17" borderId="55" xfId="0" applyFont="1" applyFill="1" applyBorder="1" applyAlignment="1" applyProtection="1">
      <alignment horizontal="center" vertical="center" wrapText="1"/>
      <protection locked="0"/>
    </xf>
    <xf numFmtId="0" fontId="4" fillId="17" borderId="7" xfId="0" applyFont="1" applyFill="1" applyBorder="1" applyAlignment="1" applyProtection="1">
      <alignment horizontal="center" vertical="center" wrapText="1"/>
      <protection locked="0"/>
    </xf>
    <xf numFmtId="0" fontId="4" fillId="17" borderId="51"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4" borderId="55" xfId="0" applyFont="1" applyFill="1" applyBorder="1" applyAlignment="1" applyProtection="1">
      <alignment horizontal="center" vertical="center" wrapText="1"/>
      <protection locked="0"/>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4" fillId="15" borderId="39" xfId="0" applyFont="1" applyFill="1" applyBorder="1" applyAlignment="1" applyProtection="1">
      <alignment horizontal="center" vertical="center"/>
      <protection locked="0"/>
    </xf>
    <xf numFmtId="0" fontId="4" fillId="15" borderId="40" xfId="0" applyFont="1" applyFill="1" applyBorder="1" applyAlignment="1" applyProtection="1">
      <alignment horizontal="center" vertical="center"/>
      <protection locked="0"/>
    </xf>
    <xf numFmtId="0" fontId="4" fillId="15" borderId="41" xfId="0" applyFont="1" applyFill="1" applyBorder="1" applyAlignment="1" applyProtection="1">
      <alignment horizontal="center" vertical="center"/>
      <protection locked="0"/>
    </xf>
    <xf numFmtId="0" fontId="4" fillId="11" borderId="18"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4" fillId="8" borderId="25" xfId="0" applyFont="1" applyFill="1" applyBorder="1" applyAlignment="1" applyProtection="1">
      <alignment horizontal="center" vertical="center"/>
      <protection locked="0"/>
    </xf>
    <xf numFmtId="0" fontId="4" fillId="8" borderId="30" xfId="0" applyFont="1" applyFill="1" applyBorder="1" applyAlignment="1" applyProtection="1">
      <alignment horizontal="center" vertical="center"/>
      <protection locked="0"/>
    </xf>
    <xf numFmtId="0" fontId="4" fillId="8" borderId="26" xfId="0" applyFont="1" applyFill="1" applyBorder="1" applyAlignment="1" applyProtection="1">
      <alignment horizontal="center" vertical="center"/>
      <protection locked="0"/>
    </xf>
    <xf numFmtId="0" fontId="4" fillId="14" borderId="20" xfId="0" applyFont="1" applyFill="1" applyBorder="1" applyAlignment="1" applyProtection="1">
      <alignment horizontal="center" vertical="center" wrapText="1"/>
      <protection locked="0"/>
    </xf>
    <xf numFmtId="0" fontId="4" fillId="14" borderId="52" xfId="0" applyFont="1" applyFill="1" applyBorder="1" applyAlignment="1" applyProtection="1">
      <alignment horizontal="center" vertical="center" wrapText="1"/>
      <protection locked="0"/>
    </xf>
    <xf numFmtId="0" fontId="8" fillId="0" borderId="6"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11" fillId="0" borderId="36" xfId="0" applyFont="1" applyBorder="1" applyAlignment="1">
      <alignment horizontal="center" vertical="center"/>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9" fontId="10" fillId="0" borderId="51" xfId="0" applyNumberFormat="1" applyFont="1" applyBorder="1" applyAlignment="1" applyProtection="1">
      <alignment horizontal="center" vertical="center" wrapText="1"/>
      <protection locked="0"/>
    </xf>
    <xf numFmtId="9" fontId="10" fillId="0" borderId="14" xfId="0" applyNumberFormat="1" applyFont="1" applyBorder="1" applyAlignment="1" applyProtection="1">
      <alignment horizontal="center" vertical="center" wrapText="1"/>
      <protection locked="0"/>
    </xf>
    <xf numFmtId="0" fontId="4" fillId="13" borderId="18" xfId="0" applyFont="1" applyFill="1" applyBorder="1" applyAlignment="1" applyProtection="1">
      <alignment horizontal="center" vertical="center" wrapText="1"/>
      <protection locked="0"/>
    </xf>
    <xf numFmtId="0" fontId="4" fillId="13" borderId="31" xfId="0" applyFont="1" applyFill="1" applyBorder="1" applyAlignment="1" applyProtection="1">
      <alignment horizontal="center" vertical="center" wrapText="1"/>
      <protection locked="0"/>
    </xf>
    <xf numFmtId="0" fontId="4" fillId="10" borderId="22" xfId="0" applyFont="1" applyFill="1" applyBorder="1" applyAlignment="1" applyProtection="1">
      <alignment horizontal="center" vertical="center" wrapText="1"/>
      <protection locked="0"/>
    </xf>
    <xf numFmtId="0" fontId="4" fillId="10" borderId="32" xfId="0" applyFont="1" applyFill="1" applyBorder="1" applyAlignment="1" applyProtection="1">
      <alignment horizontal="center" vertical="center" wrapText="1"/>
      <protection locked="0"/>
    </xf>
    <xf numFmtId="0" fontId="4" fillId="10" borderId="34" xfId="0" applyFont="1" applyFill="1" applyBorder="1" applyAlignment="1" applyProtection="1">
      <alignment horizontal="center" vertical="center" wrapText="1"/>
      <protection locked="0"/>
    </xf>
    <xf numFmtId="0" fontId="4" fillId="9" borderId="25" xfId="0" applyFont="1" applyFill="1" applyBorder="1" applyAlignment="1" applyProtection="1">
      <alignment horizontal="center" vertical="center"/>
      <protection locked="0"/>
    </xf>
    <xf numFmtId="0" fontId="4" fillId="9" borderId="30" xfId="0" applyFont="1" applyFill="1" applyBorder="1" applyAlignment="1" applyProtection="1">
      <alignment horizontal="center" vertical="center"/>
      <protection locked="0"/>
    </xf>
    <xf numFmtId="0" fontId="4" fillId="9" borderId="26" xfId="0" applyFont="1" applyFill="1" applyBorder="1" applyAlignment="1" applyProtection="1">
      <alignment horizontal="center" vertical="center"/>
      <protection locked="0"/>
    </xf>
    <xf numFmtId="0" fontId="4" fillId="10" borderId="18" xfId="0" applyFont="1" applyFill="1" applyBorder="1" applyAlignment="1" applyProtection="1">
      <alignment horizontal="center" vertical="center" wrapText="1"/>
      <protection locked="0"/>
    </xf>
    <xf numFmtId="0" fontId="4" fillId="10" borderId="31" xfId="0" applyFont="1" applyFill="1" applyBorder="1" applyAlignment="1" applyProtection="1">
      <alignment horizontal="center" vertical="center" wrapText="1"/>
      <protection locked="0"/>
    </xf>
    <xf numFmtId="0" fontId="4" fillId="16" borderId="39" xfId="0" applyFont="1" applyFill="1" applyBorder="1" applyAlignment="1" applyProtection="1">
      <alignment horizontal="center" vertical="center"/>
      <protection locked="0"/>
    </xf>
    <xf numFmtId="0" fontId="4" fillId="16" borderId="40" xfId="0" applyFont="1" applyFill="1" applyBorder="1" applyAlignment="1" applyProtection="1">
      <alignment horizontal="center" vertical="center"/>
      <protection locked="0"/>
    </xf>
    <xf numFmtId="0" fontId="4" fillId="16" borderId="41" xfId="0" applyFont="1" applyFill="1" applyBorder="1" applyAlignment="1" applyProtection="1">
      <alignment horizontal="center" vertical="center"/>
      <protection locked="0"/>
    </xf>
    <xf numFmtId="0" fontId="4" fillId="17" borderId="6" xfId="0" applyFont="1" applyFill="1" applyBorder="1" applyAlignment="1" applyProtection="1">
      <alignment horizontal="center" vertical="center" wrapText="1"/>
      <protection locked="0"/>
    </xf>
    <xf numFmtId="0" fontId="4" fillId="17" borderId="52" xfId="0" applyFont="1" applyFill="1" applyBorder="1" applyAlignment="1" applyProtection="1">
      <alignment horizontal="center" vertical="center" wrapText="1"/>
      <protection locked="0"/>
    </xf>
    <xf numFmtId="0" fontId="22" fillId="0" borderId="0" xfId="0" applyFont="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4" fillId="10" borderId="20"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protection locked="0"/>
    </xf>
    <xf numFmtId="0" fontId="4" fillId="10" borderId="56" xfId="0" applyFont="1" applyFill="1" applyBorder="1" applyAlignment="1" applyProtection="1">
      <alignment horizontal="center" vertical="center"/>
      <protection locked="0"/>
    </xf>
    <xf numFmtId="0" fontId="4" fillId="13" borderId="3" xfId="0" applyFont="1" applyFill="1" applyBorder="1" applyAlignment="1" applyProtection="1">
      <alignment horizontal="center" vertical="center" wrapText="1"/>
      <protection locked="0"/>
    </xf>
    <xf numFmtId="0" fontId="4" fillId="12" borderId="39" xfId="0" applyFont="1" applyFill="1" applyBorder="1" applyAlignment="1" applyProtection="1">
      <alignment horizontal="center" vertical="center"/>
      <protection locked="0"/>
    </xf>
    <xf numFmtId="0" fontId="4" fillId="12" borderId="40" xfId="0" applyFont="1" applyFill="1" applyBorder="1" applyAlignment="1" applyProtection="1">
      <alignment horizontal="center" vertical="center"/>
      <protection locked="0"/>
    </xf>
    <xf numFmtId="0" fontId="4" fillId="12" borderId="41" xfId="0" applyFont="1" applyFill="1" applyBorder="1" applyAlignment="1" applyProtection="1">
      <alignment horizontal="center" vertical="center"/>
      <protection locked="0"/>
    </xf>
    <xf numFmtId="0" fontId="4" fillId="13" borderId="24" xfId="0" applyFont="1" applyFill="1" applyBorder="1" applyAlignment="1" applyProtection="1">
      <alignment horizontal="center" vertical="center" wrapText="1"/>
      <protection locked="0"/>
    </xf>
    <xf numFmtId="0" fontId="4" fillId="13" borderId="53" xfId="0" applyFont="1" applyFill="1" applyBorder="1" applyAlignment="1" applyProtection="1">
      <alignment horizontal="center" vertical="center" wrapText="1"/>
      <protection locked="0"/>
    </xf>
    <xf numFmtId="0" fontId="4" fillId="13" borderId="46"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11" borderId="32" xfId="0" applyFont="1" applyFill="1" applyBorder="1" applyAlignment="1" applyProtection="1">
      <alignment horizontal="center" vertical="center" wrapText="1"/>
      <protection locked="0"/>
    </xf>
    <xf numFmtId="0" fontId="4" fillId="11" borderId="58" xfId="0" applyFont="1" applyFill="1" applyBorder="1" applyAlignment="1" applyProtection="1">
      <alignment horizontal="center" vertical="center" wrapText="1"/>
      <protection locked="0"/>
    </xf>
    <xf numFmtId="0" fontId="4" fillId="11" borderId="33" xfId="0" applyFont="1" applyFill="1" applyBorder="1" applyAlignment="1" applyProtection="1">
      <alignment horizontal="center" vertical="center" wrapText="1"/>
      <protection locked="0"/>
    </xf>
    <xf numFmtId="0" fontId="4" fillId="11" borderId="34" xfId="0" applyFont="1" applyFill="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4" fillId="10" borderId="22" xfId="0" applyFont="1" applyFill="1" applyBorder="1" applyAlignment="1" applyProtection="1">
      <alignment horizontal="center" vertical="center"/>
      <protection locked="0"/>
    </xf>
    <xf numFmtId="0" fontId="4" fillId="10" borderId="34" xfId="0" applyFont="1" applyFill="1" applyBorder="1" applyAlignment="1" applyProtection="1">
      <alignment horizontal="center" vertical="center"/>
      <protection locked="0"/>
    </xf>
    <xf numFmtId="0" fontId="10" fillId="0" borderId="14" xfId="0" applyFont="1" applyBorder="1" applyAlignment="1" applyProtection="1">
      <alignment horizontal="left" vertical="center" wrapText="1"/>
      <protection locked="0"/>
    </xf>
    <xf numFmtId="0" fontId="10" fillId="0" borderId="55"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52"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9" fontId="10" fillId="0" borderId="4" xfId="4" applyFont="1" applyBorder="1" applyAlignment="1" applyProtection="1">
      <alignment horizontal="center" vertical="center" wrapText="1"/>
    </xf>
    <xf numFmtId="0" fontId="10" fillId="0" borderId="5"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27" fillId="0" borderId="4" xfId="0" applyFont="1" applyBorder="1" applyAlignment="1">
      <alignment horizontal="left" vertical="center" wrapText="1"/>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4" fillId="0" borderId="36" xfId="0" applyFont="1" applyBorder="1" applyAlignment="1">
      <alignment horizontal="center" vertical="center"/>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38"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0" fontId="10" fillId="0" borderId="49" xfId="0" applyFont="1" applyBorder="1" applyAlignment="1">
      <alignment horizontal="justify" vertical="center" wrapText="1"/>
    </xf>
    <xf numFmtId="0" fontId="24" fillId="0" borderId="48" xfId="0" applyFont="1" applyBorder="1" applyAlignment="1">
      <alignment horizontal="justify" vertical="center" wrapText="1"/>
    </xf>
    <xf numFmtId="0" fontId="24" fillId="0" borderId="47" xfId="0" applyFont="1" applyBorder="1" applyAlignment="1">
      <alignment horizontal="justify" vertical="center" wrapText="1"/>
    </xf>
    <xf numFmtId="0" fontId="1" fillId="0" borderId="25"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 vertical="center"/>
    </xf>
  </cellXfs>
  <cellStyles count="8">
    <cellStyle name="Moneda 2" xfId="7" xr:uid="{FB121C21-41C9-45ED-920B-F0D2C0691CAC}"/>
    <cellStyle name="Normal" xfId="0" builtinId="0"/>
    <cellStyle name="Normal 2" xfId="1" xr:uid="{00000000-0005-0000-0000-000001000000}"/>
    <cellStyle name="Normal 3" xfId="2" xr:uid="{00000000-0005-0000-0000-000002000000}"/>
    <cellStyle name="Normal 3 2" xfId="5" xr:uid="{FE4A26E3-0079-465F-BFC2-4B465381BEE5}"/>
    <cellStyle name="Normal 4" xfId="3" xr:uid="{00000000-0005-0000-0000-000003000000}"/>
    <cellStyle name="Normal 4 2" xfId="6" xr:uid="{B75F9B12-0342-41EF-8172-82EDDD9148B4}"/>
    <cellStyle name="Porcentaje" xfId="4" builtinId="5"/>
  </cellStyles>
  <dxfs count="4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486835</xdr:colOff>
      <xdr:row>3</xdr:row>
      <xdr:rowOff>179917</xdr:rowOff>
    </xdr:to>
    <xdr:pic>
      <xdr:nvPicPr>
        <xdr:cNvPr id="10" name="3 Imagen" descr="C:\Users\john.garcia\Desktop\2020-01-08.png">
          <a:extLst>
            <a:ext uri="{FF2B5EF4-FFF2-40B4-BE49-F238E27FC236}">
              <a16:creationId xmlns:a16="http://schemas.microsoft.com/office/drawing/2014/main" id="{26C4FACD-3918-4C1F-9FA6-F4DBA6406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0</xdr:col>
      <xdr:colOff>264584</xdr:colOff>
      <xdr:row>0</xdr:row>
      <xdr:rowOff>63500</xdr:rowOff>
    </xdr:from>
    <xdr:to>
      <xdr:col>1</xdr:col>
      <xdr:colOff>470203</xdr:colOff>
      <xdr:row>3</xdr:row>
      <xdr:rowOff>158750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2415" y="74708"/>
          <a:ext cx="941918" cy="7931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15" name="5 Imagen" descr="C:\Users\john.garcia\Desktop\LOGO CAPITAL LETRA NEGRA.png">
          <a:extLst>
            <a:ext uri="{FF2B5EF4-FFF2-40B4-BE49-F238E27FC236}">
              <a16:creationId xmlns:a16="http://schemas.microsoft.com/office/drawing/2014/main" id="{B031B40C-D61F-4187-8C75-CC3121836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79833" y="63500"/>
          <a:ext cx="1291166" cy="793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178593</xdr:colOff>
      <xdr:row>1</xdr:row>
      <xdr:rowOff>27121</xdr:rowOff>
    </xdr:from>
    <xdr:to>
      <xdr:col>18</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Listas"/>
      <sheetName val="DEFINICIÓN"/>
      <sheetName val="ZONA DE RIESGO"/>
    </sheetNames>
    <sheetDataSet>
      <sheetData sheetId="0" refreshError="1"/>
      <sheetData sheetId="1" refreshError="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
  <cols>
    <col min="1" max="1" width="4.28515625" style="1" customWidth="1"/>
    <col min="2" max="2" width="19.140625" style="1" customWidth="1"/>
    <col min="3" max="7" width="18.28515625" style="1" customWidth="1"/>
    <col min="8" max="8" width="9.85546875" style="1" customWidth="1"/>
    <col min="9" max="16384" width="9.85546875" style="1" hidden="1"/>
  </cols>
  <sheetData>
    <row r="1" spans="1:8" ht="13.5" customHeight="1" x14ac:dyDescent="0.2"/>
    <row r="2" spans="1:8" ht="37.5" customHeight="1" x14ac:dyDescent="0.2">
      <c r="A2" s="180" t="s">
        <v>120</v>
      </c>
      <c r="B2" s="180"/>
      <c r="C2" s="180"/>
      <c r="D2" s="180"/>
      <c r="E2" s="180"/>
      <c r="F2" s="180"/>
      <c r="G2" s="180"/>
    </row>
    <row r="3" spans="1:8" ht="8.25" customHeight="1" x14ac:dyDescent="0.2"/>
    <row r="4" spans="1:8" ht="13.5" customHeight="1" x14ac:dyDescent="0.2">
      <c r="E4" s="188" t="s">
        <v>46</v>
      </c>
      <c r="F4" s="188"/>
      <c r="G4" s="188"/>
    </row>
    <row r="5" spans="1:8" ht="6" customHeight="1" x14ac:dyDescent="0.2">
      <c r="D5" s="2"/>
      <c r="H5" s="3"/>
    </row>
    <row r="6" spans="1:8" ht="6" customHeight="1" thickBot="1" x14ac:dyDescent="0.25"/>
    <row r="7" spans="1:8" ht="20.25" customHeight="1" x14ac:dyDescent="0.2">
      <c r="A7" s="189" t="s">
        <v>3</v>
      </c>
      <c r="B7" s="4" t="s">
        <v>248</v>
      </c>
      <c r="C7" s="5">
        <v>5</v>
      </c>
      <c r="D7" s="6">
        <v>10</v>
      </c>
      <c r="E7" s="7">
        <v>15</v>
      </c>
      <c r="F7" s="8">
        <v>20</v>
      </c>
      <c r="G7" s="9">
        <v>25</v>
      </c>
    </row>
    <row r="8" spans="1:8" ht="20.25" customHeight="1" x14ac:dyDescent="0.2">
      <c r="A8" s="189"/>
      <c r="B8" s="4" t="s">
        <v>247</v>
      </c>
      <c r="C8" s="5">
        <v>4</v>
      </c>
      <c r="D8" s="6">
        <v>8</v>
      </c>
      <c r="E8" s="10">
        <v>12</v>
      </c>
      <c r="F8" s="11">
        <v>16</v>
      </c>
      <c r="G8" s="12">
        <v>20</v>
      </c>
    </row>
    <row r="9" spans="1:8" ht="20.25" customHeight="1" x14ac:dyDescent="0.2">
      <c r="A9" s="189"/>
      <c r="B9" s="4" t="s">
        <v>246</v>
      </c>
      <c r="C9" s="5">
        <v>3</v>
      </c>
      <c r="D9" s="13">
        <v>6</v>
      </c>
      <c r="E9" s="10">
        <v>9</v>
      </c>
      <c r="F9" s="14">
        <v>12</v>
      </c>
      <c r="G9" s="12">
        <v>15</v>
      </c>
    </row>
    <row r="10" spans="1:8" ht="20.25" customHeight="1" x14ac:dyDescent="0.2">
      <c r="A10" s="189"/>
      <c r="B10" s="4" t="s">
        <v>245</v>
      </c>
      <c r="C10" s="15">
        <v>2</v>
      </c>
      <c r="D10" s="13">
        <v>4</v>
      </c>
      <c r="E10" s="16">
        <v>6</v>
      </c>
      <c r="F10" s="14">
        <v>8</v>
      </c>
      <c r="G10" s="17">
        <v>10</v>
      </c>
    </row>
    <row r="11" spans="1:8" ht="20.25" customHeight="1" thickBot="1" x14ac:dyDescent="0.25">
      <c r="A11" s="189"/>
      <c r="B11" s="4" t="s">
        <v>244</v>
      </c>
      <c r="C11" s="15">
        <v>1</v>
      </c>
      <c r="D11" s="18">
        <v>2</v>
      </c>
      <c r="E11" s="19">
        <v>3</v>
      </c>
      <c r="F11" s="20">
        <v>4</v>
      </c>
      <c r="G11" s="21">
        <v>5</v>
      </c>
    </row>
    <row r="12" spans="1:8" ht="18" customHeight="1" x14ac:dyDescent="0.2">
      <c r="B12" s="190"/>
      <c r="C12" s="4" t="s">
        <v>249</v>
      </c>
      <c r="D12" s="4" t="s">
        <v>4</v>
      </c>
      <c r="E12" s="22" t="s">
        <v>5</v>
      </c>
      <c r="F12" s="22" t="s">
        <v>6</v>
      </c>
      <c r="G12" s="22" t="s">
        <v>7</v>
      </c>
    </row>
    <row r="13" spans="1:8" ht="22.5" customHeight="1" x14ac:dyDescent="0.2">
      <c r="B13" s="190"/>
      <c r="C13" s="191" t="s">
        <v>8</v>
      </c>
      <c r="D13" s="192"/>
      <c r="E13" s="192"/>
      <c r="F13" s="192"/>
      <c r="G13" s="193"/>
    </row>
    <row r="14" spans="1:8" ht="13.5" customHeight="1" x14ac:dyDescent="0.2">
      <c r="B14" s="23"/>
      <c r="C14" s="24"/>
      <c r="D14" s="24"/>
      <c r="E14" s="24"/>
    </row>
    <row r="15" spans="1:8" ht="13.5" customHeight="1" thickBot="1" x14ac:dyDescent="0.25">
      <c r="B15" s="23"/>
      <c r="C15" s="24"/>
      <c r="D15" s="24"/>
      <c r="E15" s="24"/>
    </row>
    <row r="16" spans="1:8" ht="13.5" customHeight="1" thickBot="1" x14ac:dyDescent="0.25">
      <c r="B16" s="185" t="s">
        <v>41</v>
      </c>
      <c r="C16" s="186"/>
      <c r="D16" s="186"/>
      <c r="E16" s="186"/>
      <c r="F16" s="186"/>
      <c r="G16" s="187"/>
    </row>
    <row r="17" spans="2:7" ht="13.5" customHeight="1" x14ac:dyDescent="0.2">
      <c r="B17" s="29" t="s">
        <v>37</v>
      </c>
      <c r="C17" s="30" t="s">
        <v>17</v>
      </c>
      <c r="D17" s="194" t="s">
        <v>42</v>
      </c>
      <c r="E17" s="194"/>
      <c r="F17" s="194"/>
      <c r="G17" s="195"/>
    </row>
    <row r="18" spans="2:7" ht="13.5" customHeight="1" x14ac:dyDescent="0.2">
      <c r="B18" s="31" t="s">
        <v>38</v>
      </c>
      <c r="C18" s="27" t="s">
        <v>22</v>
      </c>
      <c r="D18" s="181" t="s">
        <v>43</v>
      </c>
      <c r="E18" s="181"/>
      <c r="F18" s="181"/>
      <c r="G18" s="182"/>
    </row>
    <row r="19" spans="2:7" ht="13.5" customHeight="1" x14ac:dyDescent="0.2">
      <c r="B19" s="32" t="s">
        <v>39</v>
      </c>
      <c r="C19" s="27" t="s">
        <v>25</v>
      </c>
      <c r="D19" s="181" t="s">
        <v>44</v>
      </c>
      <c r="E19" s="181"/>
      <c r="F19" s="181"/>
      <c r="G19" s="182"/>
    </row>
    <row r="20" spans="2:7" ht="13.5" customHeight="1" thickBot="1" x14ac:dyDescent="0.25">
      <c r="B20" s="33" t="s">
        <v>40</v>
      </c>
      <c r="C20" s="28" t="s">
        <v>28</v>
      </c>
      <c r="D20" s="183" t="s">
        <v>45</v>
      </c>
      <c r="E20" s="183"/>
      <c r="F20" s="183"/>
      <c r="G20" s="184"/>
    </row>
    <row r="21" spans="2:7" ht="13.5" customHeight="1" x14ac:dyDescent="0.2">
      <c r="B21" s="25"/>
      <c r="C21" s="26"/>
      <c r="D21" s="26"/>
      <c r="E21" s="24"/>
    </row>
    <row r="22" spans="2:7" ht="75.75" customHeight="1" x14ac:dyDescent="0.2">
      <c r="B22" s="198" t="s">
        <v>142</v>
      </c>
      <c r="C22" s="77" t="s">
        <v>145</v>
      </c>
      <c r="D22" s="90">
        <v>25</v>
      </c>
      <c r="E22" s="197" t="s">
        <v>250</v>
      </c>
      <c r="F22" s="197"/>
      <c r="G22" s="197"/>
    </row>
    <row r="23" spans="2:7" ht="75.75" customHeight="1" x14ac:dyDescent="0.2">
      <c r="B23" s="199"/>
      <c r="C23" s="77" t="s">
        <v>146</v>
      </c>
      <c r="D23" s="85">
        <v>15</v>
      </c>
      <c r="E23" s="197" t="s">
        <v>251</v>
      </c>
      <c r="F23" s="197"/>
      <c r="G23" s="197"/>
    </row>
    <row r="24" spans="2:7" ht="75.75" customHeight="1" x14ac:dyDescent="0.2">
      <c r="B24" s="77" t="s">
        <v>143</v>
      </c>
      <c r="C24" s="196">
        <v>2</v>
      </c>
      <c r="D24" s="196"/>
      <c r="E24" s="197" t="s">
        <v>252</v>
      </c>
      <c r="F24" s="197"/>
      <c r="G24" s="197"/>
    </row>
    <row r="25" spans="2:7" ht="75.75" customHeight="1" x14ac:dyDescent="0.2">
      <c r="B25" s="77" t="s">
        <v>144</v>
      </c>
      <c r="C25" s="196">
        <v>6</v>
      </c>
      <c r="D25" s="196"/>
      <c r="E25" s="197" t="s">
        <v>253</v>
      </c>
      <c r="F25" s="197"/>
      <c r="G25" s="197"/>
    </row>
    <row r="26" spans="2:7" ht="13.5" customHeight="1" x14ac:dyDescent="0.2"/>
    <row r="27" spans="2:7" ht="13.5" customHeight="1" x14ac:dyDescent="0.2"/>
    <row r="28" spans="2:7" ht="13.5" customHeight="1" x14ac:dyDescent="0.2"/>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41"/>
  <sheetViews>
    <sheetView tabSelected="1" zoomScale="80" zoomScaleNormal="80" zoomScaleSheetLayoutView="85" workbookViewId="0">
      <selection sqref="A1:B4"/>
    </sheetView>
  </sheetViews>
  <sheetFormatPr baseColWidth="10" defaultColWidth="11.42578125" defaultRowHeight="14.25" zeroHeight="1" x14ac:dyDescent="0.2"/>
  <cols>
    <col min="1" max="1" width="16.28515625" style="38" customWidth="1"/>
    <col min="2" max="2" width="15.7109375" style="38" customWidth="1"/>
    <col min="3" max="3" width="26.42578125" style="38" customWidth="1"/>
    <col min="4" max="4" width="45.140625" style="38" customWidth="1"/>
    <col min="5" max="5" width="11.28515625" style="38" customWidth="1"/>
    <col min="6" max="6" width="13.140625" style="38" customWidth="1"/>
    <col min="7" max="7" width="14.42578125" style="38" customWidth="1"/>
    <col min="8" max="8" width="11.7109375" style="38" customWidth="1"/>
    <col min="9" max="10" width="20.5703125" style="38" customWidth="1"/>
    <col min="11" max="11" width="25" style="38" customWidth="1"/>
    <col min="12" max="14" width="14.28515625" style="38" customWidth="1"/>
    <col min="15" max="15" width="13.85546875" style="38" customWidth="1"/>
    <col min="16" max="16" width="4.28515625" style="38" hidden="1" customWidth="1"/>
    <col min="17" max="17" width="6.140625" style="38" hidden="1" customWidth="1"/>
    <col min="18" max="18" width="15" style="38" customWidth="1"/>
    <col min="19" max="19" width="4.28515625" style="38" hidden="1" customWidth="1"/>
    <col min="20" max="20" width="5.28515625" style="38" hidden="1" customWidth="1"/>
    <col min="21" max="21" width="12.7109375" style="38" customWidth="1"/>
    <col min="22" max="22" width="14.140625" style="38" customWidth="1"/>
    <col min="23" max="23" width="21.5703125" style="38" customWidth="1"/>
    <col min="24" max="24" width="66.140625" style="38" customWidth="1"/>
    <col min="25" max="25" width="44.140625" style="38" customWidth="1"/>
    <col min="26" max="26" width="7.5703125" style="38" customWidth="1"/>
    <col min="27" max="27" width="10.7109375" style="38" customWidth="1"/>
    <col min="28" max="28" width="11" style="38" hidden="1" customWidth="1"/>
    <col min="29" max="29" width="16.7109375" style="38" customWidth="1"/>
    <col min="30" max="30" width="16.7109375" style="38" hidden="1" customWidth="1"/>
    <col min="31" max="31" width="15.7109375" style="38" customWidth="1"/>
    <col min="32" max="32" width="13.140625" style="38" customWidth="1"/>
    <col min="33" max="33" width="11.7109375" style="38" customWidth="1"/>
    <col min="34" max="34" width="13.42578125" style="38" customWidth="1"/>
    <col min="35" max="36" width="5.42578125" style="38" customWidth="1"/>
    <col min="37" max="37" width="12.42578125" style="38" customWidth="1"/>
    <col min="38" max="39" width="5.42578125" style="38" customWidth="1"/>
    <col min="40" max="40" width="12.85546875" style="38" customWidth="1"/>
    <col min="41" max="41" width="13.140625" style="38" customWidth="1"/>
    <col min="42" max="42" width="14" style="38" customWidth="1"/>
    <col min="43" max="43" width="84.140625" style="38" customWidth="1"/>
    <col min="44" max="44" width="28.42578125" style="38" customWidth="1"/>
    <col min="45" max="45" width="17.7109375" style="38" customWidth="1"/>
    <col min="46" max="46" width="16.5703125" style="38" customWidth="1"/>
    <col min="47" max="47" width="22.42578125" style="38" customWidth="1"/>
    <col min="48" max="16384" width="11.42578125" style="38"/>
  </cols>
  <sheetData>
    <row r="1" spans="1:52" ht="18" customHeight="1" x14ac:dyDescent="0.2">
      <c r="A1" s="290"/>
      <c r="B1" s="291"/>
      <c r="C1" s="336" t="s">
        <v>118</v>
      </c>
      <c r="D1" s="337"/>
      <c r="E1" s="337"/>
      <c r="F1" s="337"/>
      <c r="G1" s="337"/>
      <c r="H1" s="337"/>
      <c r="I1" s="337"/>
      <c r="J1" s="337"/>
      <c r="K1" s="337"/>
      <c r="L1" s="337"/>
      <c r="M1" s="338"/>
      <c r="N1" s="260" t="s">
        <v>116</v>
      </c>
      <c r="O1" s="260"/>
      <c r="P1" s="260"/>
      <c r="Q1" s="260"/>
      <c r="R1" s="260"/>
      <c r="S1" s="260"/>
      <c r="T1" s="260"/>
      <c r="U1" s="296"/>
      <c r="V1" s="297"/>
      <c r="W1" s="257"/>
      <c r="X1" s="263" t="s">
        <v>118</v>
      </c>
      <c r="Y1" s="264"/>
      <c r="Z1" s="264"/>
      <c r="AA1" s="264"/>
      <c r="AB1" s="264"/>
      <c r="AC1" s="264"/>
      <c r="AD1" s="264"/>
      <c r="AE1" s="264"/>
      <c r="AF1" s="264"/>
      <c r="AG1" s="264"/>
      <c r="AH1" s="264"/>
      <c r="AI1" s="264"/>
      <c r="AJ1" s="264"/>
      <c r="AK1" s="264"/>
      <c r="AL1" s="264"/>
      <c r="AM1" s="264"/>
      <c r="AN1" s="264"/>
      <c r="AO1" s="264"/>
      <c r="AP1" s="264"/>
      <c r="AQ1" s="265"/>
      <c r="AR1" s="260" t="s">
        <v>116</v>
      </c>
      <c r="AS1" s="260"/>
      <c r="AT1" s="260"/>
      <c r="AU1" s="244"/>
      <c r="AZ1" s="131"/>
    </row>
    <row r="2" spans="1:52" ht="18" customHeight="1" x14ac:dyDescent="0.2">
      <c r="A2" s="292"/>
      <c r="B2" s="293"/>
      <c r="C2" s="339"/>
      <c r="D2" s="340"/>
      <c r="E2" s="340"/>
      <c r="F2" s="340"/>
      <c r="G2" s="340"/>
      <c r="H2" s="340"/>
      <c r="I2" s="340"/>
      <c r="J2" s="340"/>
      <c r="K2" s="340"/>
      <c r="L2" s="340"/>
      <c r="M2" s="341"/>
      <c r="N2" s="261" t="s">
        <v>271</v>
      </c>
      <c r="O2" s="261"/>
      <c r="P2" s="261"/>
      <c r="Q2" s="261"/>
      <c r="R2" s="261"/>
      <c r="S2" s="261"/>
      <c r="T2" s="261"/>
      <c r="U2" s="298"/>
      <c r="V2" s="299"/>
      <c r="W2" s="258"/>
      <c r="X2" s="266"/>
      <c r="Y2" s="267"/>
      <c r="Z2" s="267"/>
      <c r="AA2" s="267"/>
      <c r="AB2" s="267"/>
      <c r="AC2" s="267"/>
      <c r="AD2" s="267"/>
      <c r="AE2" s="267"/>
      <c r="AF2" s="267"/>
      <c r="AG2" s="267"/>
      <c r="AH2" s="267"/>
      <c r="AI2" s="267"/>
      <c r="AJ2" s="267"/>
      <c r="AK2" s="267"/>
      <c r="AL2" s="267"/>
      <c r="AM2" s="267"/>
      <c r="AN2" s="267"/>
      <c r="AO2" s="267"/>
      <c r="AP2" s="267"/>
      <c r="AQ2" s="268"/>
      <c r="AR2" s="261" t="s">
        <v>271</v>
      </c>
      <c r="AS2" s="261"/>
      <c r="AT2" s="261"/>
      <c r="AU2" s="245"/>
      <c r="AZ2" s="131"/>
    </row>
    <row r="3" spans="1:52" ht="18" customHeight="1" x14ac:dyDescent="0.2">
      <c r="A3" s="292"/>
      <c r="B3" s="293"/>
      <c r="C3" s="339"/>
      <c r="D3" s="340"/>
      <c r="E3" s="340"/>
      <c r="F3" s="340"/>
      <c r="G3" s="340"/>
      <c r="H3" s="340"/>
      <c r="I3" s="340"/>
      <c r="J3" s="340"/>
      <c r="K3" s="340"/>
      <c r="L3" s="340"/>
      <c r="M3" s="341"/>
      <c r="N3" s="261" t="s">
        <v>272</v>
      </c>
      <c r="O3" s="261"/>
      <c r="P3" s="261"/>
      <c r="Q3" s="261"/>
      <c r="R3" s="261"/>
      <c r="S3" s="261"/>
      <c r="T3" s="261"/>
      <c r="U3" s="298"/>
      <c r="V3" s="299"/>
      <c r="W3" s="258"/>
      <c r="X3" s="266"/>
      <c r="Y3" s="267"/>
      <c r="Z3" s="267"/>
      <c r="AA3" s="267"/>
      <c r="AB3" s="267"/>
      <c r="AC3" s="267"/>
      <c r="AD3" s="267"/>
      <c r="AE3" s="267"/>
      <c r="AF3" s="267"/>
      <c r="AG3" s="267"/>
      <c r="AH3" s="267"/>
      <c r="AI3" s="267"/>
      <c r="AJ3" s="267"/>
      <c r="AK3" s="267"/>
      <c r="AL3" s="267"/>
      <c r="AM3" s="267"/>
      <c r="AN3" s="267"/>
      <c r="AO3" s="267"/>
      <c r="AP3" s="267"/>
      <c r="AQ3" s="268"/>
      <c r="AR3" s="261" t="s">
        <v>272</v>
      </c>
      <c r="AS3" s="261"/>
      <c r="AT3" s="261"/>
      <c r="AU3" s="245"/>
      <c r="AZ3" s="131"/>
    </row>
    <row r="4" spans="1:52" ht="18" customHeight="1" thickBot="1" x14ac:dyDescent="0.25">
      <c r="A4" s="294"/>
      <c r="B4" s="295"/>
      <c r="C4" s="342"/>
      <c r="D4" s="343"/>
      <c r="E4" s="343"/>
      <c r="F4" s="343"/>
      <c r="G4" s="343"/>
      <c r="H4" s="343"/>
      <c r="I4" s="343"/>
      <c r="J4" s="343"/>
      <c r="K4" s="343"/>
      <c r="L4" s="343"/>
      <c r="M4" s="344"/>
      <c r="N4" s="262" t="s">
        <v>117</v>
      </c>
      <c r="O4" s="262"/>
      <c r="P4" s="262"/>
      <c r="Q4" s="262"/>
      <c r="R4" s="262"/>
      <c r="S4" s="262"/>
      <c r="T4" s="262"/>
      <c r="U4" s="300"/>
      <c r="V4" s="301"/>
      <c r="W4" s="259"/>
      <c r="X4" s="269"/>
      <c r="Y4" s="270"/>
      <c r="Z4" s="270"/>
      <c r="AA4" s="270"/>
      <c r="AB4" s="270"/>
      <c r="AC4" s="270"/>
      <c r="AD4" s="270"/>
      <c r="AE4" s="270"/>
      <c r="AF4" s="270"/>
      <c r="AG4" s="270"/>
      <c r="AH4" s="270"/>
      <c r="AI4" s="270"/>
      <c r="AJ4" s="270"/>
      <c r="AK4" s="270"/>
      <c r="AL4" s="270"/>
      <c r="AM4" s="270"/>
      <c r="AN4" s="270"/>
      <c r="AO4" s="270"/>
      <c r="AP4" s="270"/>
      <c r="AQ4" s="271"/>
      <c r="AR4" s="262" t="s">
        <v>117</v>
      </c>
      <c r="AS4" s="262"/>
      <c r="AT4" s="262"/>
      <c r="AU4" s="246"/>
      <c r="AZ4" s="131"/>
    </row>
    <row r="5" spans="1:52" ht="6.75" customHeight="1" x14ac:dyDescent="0.2"/>
    <row r="6" spans="1:52" s="125" customFormat="1" ht="15.75" customHeight="1" x14ac:dyDescent="0.25">
      <c r="A6" s="289" t="s">
        <v>460</v>
      </c>
      <c r="B6" s="289"/>
      <c r="C6" s="167">
        <v>2</v>
      </c>
    </row>
    <row r="7" spans="1:52" s="125" customFormat="1" ht="15.75" customHeight="1" x14ac:dyDescent="0.25">
      <c r="A7" s="289" t="s">
        <v>137</v>
      </c>
      <c r="B7" s="289"/>
      <c r="C7" s="171">
        <v>44998</v>
      </c>
    </row>
    <row r="8" spans="1:52" s="125" customFormat="1" ht="15.6" customHeight="1" x14ac:dyDescent="0.25">
      <c r="A8" s="289" t="s">
        <v>426</v>
      </c>
      <c r="B8" s="289"/>
      <c r="C8" s="167" t="s">
        <v>510</v>
      </c>
    </row>
    <row r="9" spans="1:52" s="39" customFormat="1" ht="6.6" customHeight="1" thickBot="1" x14ac:dyDescent="0.3"/>
    <row r="10" spans="1:52" s="39" customFormat="1" ht="20.100000000000001" customHeight="1" thickBot="1" x14ac:dyDescent="0.3">
      <c r="A10" s="279" t="s">
        <v>0</v>
      </c>
      <c r="B10" s="280"/>
      <c r="C10" s="280"/>
      <c r="D10" s="280"/>
      <c r="E10" s="280"/>
      <c r="F10" s="280"/>
      <c r="G10" s="280"/>
      <c r="H10" s="280"/>
      <c r="I10" s="280"/>
      <c r="J10" s="280"/>
      <c r="K10" s="280"/>
      <c r="L10" s="280"/>
      <c r="M10" s="280"/>
      <c r="N10" s="281"/>
      <c r="O10" s="306" t="s">
        <v>48</v>
      </c>
      <c r="P10" s="307"/>
      <c r="Q10" s="307"/>
      <c r="R10" s="307"/>
      <c r="S10" s="307"/>
      <c r="T10" s="307"/>
      <c r="U10" s="307"/>
      <c r="V10" s="308"/>
      <c r="W10" s="252" t="s">
        <v>105</v>
      </c>
      <c r="X10" s="253"/>
      <c r="Y10" s="253"/>
      <c r="Z10" s="253"/>
      <c r="AA10" s="253"/>
      <c r="AB10" s="253"/>
      <c r="AC10" s="253"/>
      <c r="AD10" s="253"/>
      <c r="AE10" s="253"/>
      <c r="AF10" s="253"/>
      <c r="AG10" s="254"/>
      <c r="AH10" s="247" t="s">
        <v>229</v>
      </c>
      <c r="AI10" s="248"/>
      <c r="AJ10" s="248"/>
      <c r="AK10" s="248"/>
      <c r="AL10" s="248"/>
      <c r="AM10" s="248"/>
      <c r="AN10" s="248"/>
      <c r="AO10" s="248"/>
      <c r="AP10" s="249"/>
      <c r="AQ10" s="284" t="s">
        <v>111</v>
      </c>
      <c r="AR10" s="285"/>
      <c r="AS10" s="285"/>
      <c r="AT10" s="285"/>
      <c r="AU10" s="286"/>
    </row>
    <row r="11" spans="1:52" s="39" customFormat="1" ht="26.1" customHeight="1" x14ac:dyDescent="0.25">
      <c r="A11" s="302" t="s">
        <v>160</v>
      </c>
      <c r="B11" s="303"/>
      <c r="C11" s="303"/>
      <c r="D11" s="303"/>
      <c r="E11" s="303"/>
      <c r="F11" s="303"/>
      <c r="G11" s="282" t="s">
        <v>161</v>
      </c>
      <c r="H11" s="276" t="s">
        <v>138</v>
      </c>
      <c r="I11" s="277"/>
      <c r="J11" s="277"/>
      <c r="K11" s="278"/>
      <c r="L11" s="319" t="s">
        <v>156</v>
      </c>
      <c r="M11" s="320"/>
      <c r="N11" s="304" t="s">
        <v>112</v>
      </c>
      <c r="O11" s="311" t="s">
        <v>203</v>
      </c>
      <c r="P11" s="275" t="s">
        <v>50</v>
      </c>
      <c r="Q11" s="274" t="s">
        <v>197</v>
      </c>
      <c r="R11" s="275" t="s">
        <v>204</v>
      </c>
      <c r="S11" s="275" t="s">
        <v>51</v>
      </c>
      <c r="T11" s="274" t="s">
        <v>201</v>
      </c>
      <c r="U11" s="305" t="s">
        <v>205</v>
      </c>
      <c r="V11" s="309" t="s">
        <v>49</v>
      </c>
      <c r="W11" s="315" t="s">
        <v>53</v>
      </c>
      <c r="X11" s="313"/>
      <c r="Y11" s="316"/>
      <c r="Z11" s="236" t="s">
        <v>273</v>
      </c>
      <c r="AA11" s="250" t="s">
        <v>267</v>
      </c>
      <c r="AB11" s="250" t="s">
        <v>217</v>
      </c>
      <c r="AC11" s="312" t="s">
        <v>210</v>
      </c>
      <c r="AD11" s="313"/>
      <c r="AE11" s="313"/>
      <c r="AF11" s="313"/>
      <c r="AG11" s="314"/>
      <c r="AH11" s="255" t="s">
        <v>231</v>
      </c>
      <c r="AI11" s="234" t="s">
        <v>107</v>
      </c>
      <c r="AJ11" s="234" t="s">
        <v>230</v>
      </c>
      <c r="AK11" s="234" t="s">
        <v>232</v>
      </c>
      <c r="AL11" s="234" t="s">
        <v>108</v>
      </c>
      <c r="AM11" s="234" t="s">
        <v>233</v>
      </c>
      <c r="AN11" s="234" t="s">
        <v>234</v>
      </c>
      <c r="AO11" s="234" t="s">
        <v>101</v>
      </c>
      <c r="AP11" s="242" t="s">
        <v>110</v>
      </c>
      <c r="AQ11" s="287" t="s">
        <v>113</v>
      </c>
      <c r="AR11" s="240" t="s">
        <v>114</v>
      </c>
      <c r="AS11" s="240" t="s">
        <v>76</v>
      </c>
      <c r="AT11" s="240" t="s">
        <v>243</v>
      </c>
      <c r="AU11" s="238" t="s">
        <v>119</v>
      </c>
    </row>
    <row r="12" spans="1:52" s="39" customFormat="1" ht="52.5" customHeight="1" thickBot="1" x14ac:dyDescent="0.3">
      <c r="A12" s="108" t="s">
        <v>1</v>
      </c>
      <c r="B12" s="109" t="s">
        <v>2</v>
      </c>
      <c r="C12" s="109" t="s">
        <v>33</v>
      </c>
      <c r="D12" s="110" t="s">
        <v>139</v>
      </c>
      <c r="E12" s="110" t="s">
        <v>35</v>
      </c>
      <c r="F12" s="110" t="s">
        <v>34</v>
      </c>
      <c r="G12" s="283"/>
      <c r="H12" s="102" t="s">
        <v>196</v>
      </c>
      <c r="I12" s="133" t="s">
        <v>269</v>
      </c>
      <c r="J12" s="109" t="s">
        <v>268</v>
      </c>
      <c r="K12" s="133" t="s">
        <v>270</v>
      </c>
      <c r="L12" s="102" t="s">
        <v>176</v>
      </c>
      <c r="M12" s="102" t="s">
        <v>177</v>
      </c>
      <c r="N12" s="304"/>
      <c r="O12" s="311"/>
      <c r="P12" s="275"/>
      <c r="Q12" s="275"/>
      <c r="R12" s="275"/>
      <c r="S12" s="275"/>
      <c r="T12" s="275"/>
      <c r="U12" s="305"/>
      <c r="V12" s="310"/>
      <c r="W12" s="111" t="s">
        <v>206</v>
      </c>
      <c r="X12" s="112" t="s">
        <v>207</v>
      </c>
      <c r="Y12" s="112" t="s">
        <v>208</v>
      </c>
      <c r="Z12" s="237"/>
      <c r="AA12" s="251"/>
      <c r="AB12" s="251"/>
      <c r="AC12" s="134" t="s">
        <v>218</v>
      </c>
      <c r="AD12" s="134" t="s">
        <v>228</v>
      </c>
      <c r="AE12" s="134" t="s">
        <v>211</v>
      </c>
      <c r="AF12" s="134" t="s">
        <v>212</v>
      </c>
      <c r="AG12" s="151" t="s">
        <v>213</v>
      </c>
      <c r="AH12" s="256"/>
      <c r="AI12" s="235"/>
      <c r="AJ12" s="235"/>
      <c r="AK12" s="235"/>
      <c r="AL12" s="235"/>
      <c r="AM12" s="235"/>
      <c r="AN12" s="235"/>
      <c r="AO12" s="235"/>
      <c r="AP12" s="243"/>
      <c r="AQ12" s="288"/>
      <c r="AR12" s="241"/>
      <c r="AS12" s="241"/>
      <c r="AT12" s="241"/>
      <c r="AU12" s="239"/>
    </row>
    <row r="13" spans="1:52" ht="132" customHeight="1" x14ac:dyDescent="0.2">
      <c r="A13" s="176" t="s">
        <v>13</v>
      </c>
      <c r="B13" s="116" t="s">
        <v>14</v>
      </c>
      <c r="C13" s="116" t="s">
        <v>261</v>
      </c>
      <c r="D13" s="116" t="s">
        <v>262</v>
      </c>
      <c r="E13" s="117" t="s">
        <v>20</v>
      </c>
      <c r="F13" s="117" t="s">
        <v>121</v>
      </c>
      <c r="G13" s="117" t="s">
        <v>159</v>
      </c>
      <c r="H13" s="116" t="s">
        <v>265</v>
      </c>
      <c r="I13" s="116" t="s">
        <v>274</v>
      </c>
      <c r="J13" s="116" t="s">
        <v>427</v>
      </c>
      <c r="K13" s="116" t="s">
        <v>275</v>
      </c>
      <c r="L13" s="116" t="s">
        <v>195</v>
      </c>
      <c r="M13" s="116" t="s">
        <v>183</v>
      </c>
      <c r="N13" s="174" t="s">
        <v>171</v>
      </c>
      <c r="O13" s="118" t="s">
        <v>200</v>
      </c>
      <c r="P13" s="119">
        <f>IF($O13="Muy baja",1,IF($O13="Baja",2,IF($O13="Media",3,IF($O13="Alta",4,IF($O13="Muy alta",5,"")))))</f>
        <v>1</v>
      </c>
      <c r="Q13" s="120">
        <f>IF($O13="Muy baja",20%,IF($O13="Baja",40%,IF($O13="Media",60%,IF($O13="Alta",80%,IF($O13="Muy alta",100%,"")))))</f>
        <v>0.2</v>
      </c>
      <c r="R13" s="117" t="s">
        <v>27</v>
      </c>
      <c r="S13" s="119">
        <f>IF($R13="Leve",1,IF($R13="Menor",2,IF($R13="Moderado",3,IF($R13="Mayor",4,IF($R13="Catastrófico",5,"")))))</f>
        <v>4</v>
      </c>
      <c r="T13" s="120">
        <f>IF($R13="Leve",20%,IF($R13="Menor",40%,IF($R13="Moderado",60%,IF($R13="Mayor",80%,IF($R13="Catastrófico",100%,"")))))</f>
        <v>0.8</v>
      </c>
      <c r="U13" s="147">
        <f t="shared" ref="U13:U15" si="0">IF(OR(P13="",S13=""),"",P13*S13)</f>
        <v>4</v>
      </c>
      <c r="V13" s="149" t="str">
        <f t="shared" ref="V13:V15" si="1">IF(U13="","",IF(U13&lt;=2,"BAJA",IF(U13&lt;=6,"MODERADA",IF(U13&lt;=12,"ALTA","EXTREMA"))))</f>
        <v>MODERADA</v>
      </c>
      <c r="W13" s="176" t="s">
        <v>266</v>
      </c>
      <c r="X13" s="169" t="s">
        <v>445</v>
      </c>
      <c r="Y13" s="169" t="s">
        <v>446</v>
      </c>
      <c r="Z13" s="132">
        <v>1</v>
      </c>
      <c r="AA13" s="117" t="s">
        <v>214</v>
      </c>
      <c r="AB13" s="123">
        <f>IF(AA13="","",IF(AA13="Preventivo",25%,IF(AA13="Detectivo",15%,10%)))</f>
        <v>0.25</v>
      </c>
      <c r="AC13" s="121" t="s">
        <v>219</v>
      </c>
      <c r="AD13" s="123">
        <f>IF(AC13="","",IF(AC13="Automático",25%,15%))</f>
        <v>0.15</v>
      </c>
      <c r="AE13" s="121" t="s">
        <v>223</v>
      </c>
      <c r="AF13" s="121" t="s">
        <v>224</v>
      </c>
      <c r="AG13" s="122" t="s">
        <v>227</v>
      </c>
      <c r="AH13" s="126" t="str">
        <f>IF(OR(O13="",AA13="",AC13=""),"",IF(AJ13&lt;=20%,"Muy baja",IF(AJ13&lt;=40%,"Baja",IF(AJ13&lt;=60%,"Media",IF(AJ13&lt;=80%,"Alta","Muy alta")))))</f>
        <v>Muy baja</v>
      </c>
      <c r="AI13" s="119">
        <f>IF($AH13="Muy baja",1,IF($AH13="Baja",2,IF($AH13="Media",3,IF($AH13="Alta",4,IF($AH13="Muy alta",5,"")))))</f>
        <v>1</v>
      </c>
      <c r="AJ13" s="127">
        <f>IF(OR($AA13="Preventivo",$AA13="Detectivo"),($Q13-($Q13*($AD13+$AB13))),$Q13)</f>
        <v>0.12</v>
      </c>
      <c r="AK13" s="127" t="str">
        <f>IF(OR(R13="",AA13="",AC13=""),"",IF(AM13&lt;=20%,"Leve",IF(AM13&lt;=40%,"Menor",IF(AM13&lt;=60%,"Moderado",IF(AM13&lt;=80%,"Mayor","Catastrófico")))))</f>
        <v>Mayor</v>
      </c>
      <c r="AL13" s="119">
        <f>IF($AK13="Leve",1,IF($AK13="Menor",2,IF($AK13="Moderado",3,IF($AK13="Mayor",4,IF($AK13="Catastrófico",5,"")))))</f>
        <v>4</v>
      </c>
      <c r="AM13" s="127">
        <f>IF($AA13="Correctivo",($T13-($T13*($AD13+$AB13))),$T13)</f>
        <v>0.8</v>
      </c>
      <c r="AN13" s="128">
        <f>IF(OR(AI13="",AL13=""),"",AI13*AL13)</f>
        <v>4</v>
      </c>
      <c r="AO13" s="129" t="str">
        <f t="shared" ref="AO13:AO15" si="2">IF(AN13="","",IF(AN13&lt;=2,"BAJA",IF(AN13&lt;=6,"MODERADA",IF(AN13&lt;=12,"ALTA","EXTREMA"))))</f>
        <v>MODERADA</v>
      </c>
      <c r="AP13" s="130" t="str">
        <f>IF(AO13="","",IF(AO13="Baja","Asumir el Riesgo.",IF(AO13="Moderada","Asumir o reducir el Riesgo.",IF(AO13="Alta","Reducir el Riesgo, Evitar, Compartir o Transferir (pronta atención).",IF(AO13="Extrema","Reducir el Riesgo, Evitar o Compartir (Se requiere acción inmediata).","")))))</f>
        <v>Asumir o reducir el Riesgo.</v>
      </c>
      <c r="AQ13" s="168" t="s">
        <v>447</v>
      </c>
      <c r="AR13" s="169" t="s">
        <v>448</v>
      </c>
      <c r="AS13" s="169" t="s">
        <v>276</v>
      </c>
      <c r="AT13" s="169" t="s">
        <v>444</v>
      </c>
      <c r="AU13" s="170" t="s">
        <v>449</v>
      </c>
    </row>
    <row r="14" spans="1:52" ht="108" customHeight="1" x14ac:dyDescent="0.2">
      <c r="A14" s="155" t="s">
        <v>13</v>
      </c>
      <c r="B14" s="136" t="s">
        <v>19</v>
      </c>
      <c r="C14" s="136" t="s">
        <v>278</v>
      </c>
      <c r="D14" s="136" t="s">
        <v>279</v>
      </c>
      <c r="E14" s="135" t="s">
        <v>20</v>
      </c>
      <c r="F14" s="135" t="s">
        <v>135</v>
      </c>
      <c r="G14" s="135" t="s">
        <v>159</v>
      </c>
      <c r="H14" s="136" t="s">
        <v>265</v>
      </c>
      <c r="I14" s="136" t="s">
        <v>282</v>
      </c>
      <c r="J14" s="136" t="s">
        <v>281</v>
      </c>
      <c r="K14" s="136" t="s">
        <v>280</v>
      </c>
      <c r="L14" s="136" t="s">
        <v>195</v>
      </c>
      <c r="M14" s="136" t="s">
        <v>183</v>
      </c>
      <c r="N14" s="156" t="s">
        <v>174</v>
      </c>
      <c r="O14" s="146" t="s">
        <v>17</v>
      </c>
      <c r="P14" s="138">
        <f>IF($O14="Muy baja",1,IF($O14="Baja",2,IF($O14="Media",3,IF($O14="Alta",4,IF($O14="Muy alta",5,"")))))</f>
        <v>2</v>
      </c>
      <c r="Q14" s="139">
        <f>IF($O14="Muy baja",20%,IF($O14="Baja",40%,IF($O14="Media",60%,IF($O14="Alta",80%,IF($O14="Muy alta",100%,"")))))</f>
        <v>0.4</v>
      </c>
      <c r="R14" s="135" t="s">
        <v>27</v>
      </c>
      <c r="S14" s="138">
        <f>IF($R14="Leve",1,IF($R14="Menor",2,IF($R14="Moderado",3,IF($R14="Mayor",4,IF($R14="Catastrófico",5,"")))))</f>
        <v>4</v>
      </c>
      <c r="T14" s="139">
        <f>IF($R14="Leve",20%,IF($R14="Menor",40%,IF($R14="Moderado",60%,IF($R14="Mayor",80%,IF($R14="Catastrófico",100%,"")))))</f>
        <v>0.8</v>
      </c>
      <c r="U14" s="148">
        <f t="shared" si="0"/>
        <v>8</v>
      </c>
      <c r="V14" s="150" t="str">
        <f t="shared" si="1"/>
        <v>ALTA</v>
      </c>
      <c r="W14" s="155" t="s">
        <v>283</v>
      </c>
      <c r="X14" s="136" t="s">
        <v>284</v>
      </c>
      <c r="Y14" s="136" t="s">
        <v>428</v>
      </c>
      <c r="Z14" s="141">
        <v>1</v>
      </c>
      <c r="AA14" s="135" t="s">
        <v>214</v>
      </c>
      <c r="AB14" s="142">
        <f>IF(AA14="","",IF(AA14="Preventivo",25%,IF(AA14="Detectivo",15%,10%)))</f>
        <v>0.25</v>
      </c>
      <c r="AC14" s="143" t="s">
        <v>219</v>
      </c>
      <c r="AD14" s="142">
        <f>IF(AC14="","",IF(AC14="Automático",25%,15%))</f>
        <v>0.15</v>
      </c>
      <c r="AE14" s="143" t="s">
        <v>223</v>
      </c>
      <c r="AF14" s="143" t="s">
        <v>224</v>
      </c>
      <c r="AG14" s="152" t="s">
        <v>227</v>
      </c>
      <c r="AH14" s="153" t="str">
        <f>IF(OR(O14="",AA14="",AC14=""),"",IF(AJ14&lt;=20%,"Muy baja",IF(AJ14&lt;=40%,"Baja",IF(AJ14&lt;=60%,"Media",IF(AJ14&lt;=80%,"Alta","Muy alta")))))</f>
        <v>Baja</v>
      </c>
      <c r="AI14" s="138">
        <f>IF($AH14="Muy baja",1,IF($AH14="Baja",2,IF($AH14="Media",3,IF($AH14="Alta",4,IF($AH14="Muy alta",5,"")))))</f>
        <v>2</v>
      </c>
      <c r="AJ14" s="144">
        <f>IF(OR($AA14="Preventivo",$AA14="Detectivo"),($Q14-($Q14*($AD14+$AB14))),$Q14)</f>
        <v>0.24</v>
      </c>
      <c r="AK14" s="144" t="str">
        <f>IF(OR(R14="",AA14="",AC14=""),"",IF(AM14&lt;=20%,"Leve",IF(AM14&lt;=40%,"Menor",IF(AM14&lt;=60%,"Moderado",IF(AM14&lt;=80%,"Mayor","Catastrófico")))))</f>
        <v>Mayor</v>
      </c>
      <c r="AL14" s="138">
        <f>IF($AK14="Leve",1,IF($AK14="Menor",2,IF($AK14="Moderado",3,IF($AK14="Mayor",4,IF($AK14="Catastrófico",5,"")))))</f>
        <v>4</v>
      </c>
      <c r="AM14" s="144">
        <f>IF($AA14="Correctivo",($T14-($T14*($AD14+$AB14))),$T14)</f>
        <v>0.8</v>
      </c>
      <c r="AN14" s="145">
        <f>IF(OR(AI14="",AL14=""),"",AI14*AL14)</f>
        <v>8</v>
      </c>
      <c r="AO14" s="140" t="str">
        <f t="shared" si="2"/>
        <v>ALTA</v>
      </c>
      <c r="AP14" s="154"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55" t="s">
        <v>497</v>
      </c>
      <c r="AR14" s="136" t="s">
        <v>285</v>
      </c>
      <c r="AS14" s="136" t="s">
        <v>286</v>
      </c>
      <c r="AT14" s="136" t="s">
        <v>277</v>
      </c>
      <c r="AU14" s="157" t="s">
        <v>429</v>
      </c>
    </row>
    <row r="15" spans="1:52" ht="273.75" customHeight="1" x14ac:dyDescent="0.2">
      <c r="A15" s="155" t="s">
        <v>13</v>
      </c>
      <c r="B15" s="136" t="s">
        <v>235</v>
      </c>
      <c r="C15" s="136" t="s">
        <v>485</v>
      </c>
      <c r="D15" s="136" t="s">
        <v>358</v>
      </c>
      <c r="E15" s="135" t="s">
        <v>20</v>
      </c>
      <c r="F15" s="135" t="s">
        <v>125</v>
      </c>
      <c r="G15" s="135" t="s">
        <v>158</v>
      </c>
      <c r="H15" s="175" t="s">
        <v>265</v>
      </c>
      <c r="I15" s="175" t="s">
        <v>487</v>
      </c>
      <c r="J15" s="175" t="s">
        <v>486</v>
      </c>
      <c r="K15" s="175" t="s">
        <v>418</v>
      </c>
      <c r="L15" s="136" t="s">
        <v>195</v>
      </c>
      <c r="M15" s="136" t="s">
        <v>184</v>
      </c>
      <c r="N15" s="156" t="s">
        <v>171</v>
      </c>
      <c r="O15" s="146" t="s">
        <v>198</v>
      </c>
      <c r="P15" s="138">
        <f>IF($O15="Muy baja",1,IF($O15="Baja",2,IF($O15="Media",3,IF($O15="Alta",4,IF($O15="Muy alta",5,"")))))</f>
        <v>3</v>
      </c>
      <c r="Q15" s="139">
        <f>IF($O15="Muy baja",20%,IF($O15="Baja",40%,IF($O15="Media",60%,IF($O15="Alta",80%,IF($O15="Muy alta",100%,"")))))</f>
        <v>0.6</v>
      </c>
      <c r="R15" s="135" t="s">
        <v>27</v>
      </c>
      <c r="S15" s="138">
        <f>IF($R15="Leve",1,IF($R15="Menor",2,IF($R15="Moderado",3,IF($R15="Mayor",4,IF($R15="Catastrófico",5,"")))))</f>
        <v>4</v>
      </c>
      <c r="T15" s="139">
        <f>IF($R15="Leve",20%,IF($R15="Menor",40%,IF($R15="Moderado",60%,IF($R15="Mayor",80%,IF($R15="Catastrófico",100%,"")))))</f>
        <v>0.8</v>
      </c>
      <c r="U15" s="148">
        <f t="shared" si="0"/>
        <v>12</v>
      </c>
      <c r="V15" s="150" t="str">
        <f t="shared" si="1"/>
        <v>ALTA</v>
      </c>
      <c r="W15" s="177" t="s">
        <v>488</v>
      </c>
      <c r="X15" s="175" t="s">
        <v>496</v>
      </c>
      <c r="Y15" s="175" t="s">
        <v>489</v>
      </c>
      <c r="Z15" s="141">
        <v>1</v>
      </c>
      <c r="AA15" s="135" t="s">
        <v>214</v>
      </c>
      <c r="AB15" s="142">
        <f>IF(AA15="","",IF(AA15="Preventivo",25%,IF(AA15="Detectivo",15%,10%)))</f>
        <v>0.25</v>
      </c>
      <c r="AC15" s="143" t="s">
        <v>219</v>
      </c>
      <c r="AD15" s="142">
        <f>IF(AC15="","",IF(AC15="Automático",25%,15%))</f>
        <v>0.15</v>
      </c>
      <c r="AE15" s="143" t="s">
        <v>223</v>
      </c>
      <c r="AF15" s="143" t="s">
        <v>224</v>
      </c>
      <c r="AG15" s="152" t="s">
        <v>227</v>
      </c>
      <c r="AH15" s="153" t="str">
        <f>IF(OR(O15="",AA15="",AC15=""),"",IF(AJ15&lt;=20%,"Muy baja",IF(AJ15&lt;=40%,"Baja",IF(AJ15&lt;=60%,"Media",IF(AJ15&lt;=80%,"Alta","Muy alta")))))</f>
        <v>Baja</v>
      </c>
      <c r="AI15" s="138">
        <f>IF($AH15="Muy baja",1,IF($AH15="Baja",2,IF($AH15="Media",3,IF($AH15="Alta",4,IF($AH15="Muy alta",5,"")))))</f>
        <v>2</v>
      </c>
      <c r="AJ15" s="144">
        <f>IF(OR($AA15="Preventivo",$AA15="Detectivo"),($Q15-($Q15*($AD15+$AB15))),$Q15)</f>
        <v>0.36</v>
      </c>
      <c r="AK15" s="144" t="str">
        <f>IF(OR(R15="",AA15="",AC15=""),"",IF(AM15&lt;=20%,"Leve",IF(AM15&lt;=40%,"Menor",IF(AM15&lt;=60%,"Moderado",IF(AM15&lt;=80%,"Mayor","Catastrófico")))))</f>
        <v>Mayor</v>
      </c>
      <c r="AL15" s="138">
        <f>IF($AK15="Leve",1,IF($AK15="Menor",2,IF($AK15="Moderado",3,IF($AK15="Mayor",4,IF($AK15="Catastrófico",5,"")))))</f>
        <v>4</v>
      </c>
      <c r="AM15" s="144">
        <f>IF($AA15="Correctivo",($T15-($T15*($AD15+$AB15))),$T15)</f>
        <v>0.8</v>
      </c>
      <c r="AN15" s="145">
        <f>IF(OR(AI15="",AL15=""),"",AI15*AL15)</f>
        <v>8</v>
      </c>
      <c r="AO15" s="140" t="str">
        <f t="shared" si="2"/>
        <v>ALTA</v>
      </c>
      <c r="AP15" s="154"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72" t="s">
        <v>490</v>
      </c>
      <c r="AR15" s="173" t="s">
        <v>491</v>
      </c>
      <c r="AS15" s="173" t="s">
        <v>492</v>
      </c>
      <c r="AT15" s="136" t="s">
        <v>466</v>
      </c>
      <c r="AU15" s="157" t="s">
        <v>359</v>
      </c>
    </row>
    <row r="16" spans="1:52" ht="369.75" customHeight="1" x14ac:dyDescent="0.2">
      <c r="A16" s="155" t="s">
        <v>18</v>
      </c>
      <c r="B16" s="136" t="s">
        <v>238</v>
      </c>
      <c r="C16" s="136" t="s">
        <v>287</v>
      </c>
      <c r="D16" s="136" t="s">
        <v>493</v>
      </c>
      <c r="E16" s="135" t="s">
        <v>20</v>
      </c>
      <c r="F16" s="135" t="s">
        <v>122</v>
      </c>
      <c r="G16" s="135" t="s">
        <v>158</v>
      </c>
      <c r="H16" s="136" t="s">
        <v>265</v>
      </c>
      <c r="I16" s="136" t="s">
        <v>288</v>
      </c>
      <c r="J16" s="136" t="s">
        <v>289</v>
      </c>
      <c r="K16" s="136" t="s">
        <v>511</v>
      </c>
      <c r="L16" s="136" t="s">
        <v>195</v>
      </c>
      <c r="M16" s="136" t="s">
        <v>183</v>
      </c>
      <c r="N16" s="156" t="s">
        <v>171</v>
      </c>
      <c r="O16" s="146" t="s">
        <v>17</v>
      </c>
      <c r="P16" s="138">
        <f t="shared" ref="P16:P39" si="3">IF($O16="Muy baja",1,IF($O16="Baja",2,IF($O16="Media",3,IF($O16="Alta",4,IF($O16="Muy alta",5,"")))))</f>
        <v>2</v>
      </c>
      <c r="Q16" s="139">
        <f t="shared" ref="Q16:Q39" si="4">IF($O16="Muy baja",20%,IF($O16="Baja",40%,IF($O16="Media",60%,IF($O16="Alta",80%,IF($O16="Muy alta",100%,"")))))</f>
        <v>0.4</v>
      </c>
      <c r="R16" s="135" t="s">
        <v>27</v>
      </c>
      <c r="S16" s="138">
        <f t="shared" ref="S16:S39" si="5">IF($R16="Leve",1,IF($R16="Menor",2,IF($R16="Moderado",3,IF($R16="Mayor",4,IF($R16="Catastrófico",5,"")))))</f>
        <v>4</v>
      </c>
      <c r="T16" s="139">
        <f t="shared" ref="T16:T39" si="6">IF($R16="Leve",20%,IF($R16="Menor",40%,IF($R16="Moderado",60%,IF($R16="Mayor",80%,IF($R16="Catastrófico",100%,"")))))</f>
        <v>0.8</v>
      </c>
      <c r="U16" s="148">
        <f t="shared" ref="U16:U32" si="7">IF(OR(P16="",S16=""),"",P16*S16)</f>
        <v>8</v>
      </c>
      <c r="V16" s="150" t="str">
        <f t="shared" ref="V16:V32" si="8">IF(U16="","",IF(U16&lt;=2,"BAJA",IF(U16&lt;=6,"MODERADA",IF(U16&lt;=12,"ALTA","EXTREMA"))))</f>
        <v>ALTA</v>
      </c>
      <c r="W16" s="178" t="s">
        <v>494</v>
      </c>
      <c r="X16" s="179" t="s">
        <v>512</v>
      </c>
      <c r="Y16" s="179" t="s">
        <v>513</v>
      </c>
      <c r="Z16" s="141">
        <v>1</v>
      </c>
      <c r="AA16" s="135" t="s">
        <v>214</v>
      </c>
      <c r="AB16" s="142">
        <f t="shared" ref="AB16:AB39" si="9">IF(AA16="","",IF(AA16="Preventivo",25%,IF(AA16="Detectivo",15%,10%)))</f>
        <v>0.25</v>
      </c>
      <c r="AC16" s="143" t="s">
        <v>219</v>
      </c>
      <c r="AD16" s="142">
        <f t="shared" ref="AD16:AD39" si="10">IF(AC16="","",IF(AC16="Automático",25%,15%))</f>
        <v>0.15</v>
      </c>
      <c r="AE16" s="143" t="s">
        <v>223</v>
      </c>
      <c r="AF16" s="143" t="s">
        <v>224</v>
      </c>
      <c r="AG16" s="152" t="s">
        <v>227</v>
      </c>
      <c r="AH16" s="153" t="str">
        <f t="shared" ref="AH16:AH32" si="11">IF(OR(O16="",AA16="",AC16=""),"",IF(AJ16&lt;=20%,"Muy baja",IF(AJ16&lt;=40%,"Baja",IF(AJ16&lt;=60%,"Media",IF(AJ16&lt;=80%,"Alta","Muy alta")))))</f>
        <v>Baja</v>
      </c>
      <c r="AI16" s="138">
        <f t="shared" ref="AI16:AI39" si="12">IF($AH16="Muy baja",1,IF($AH16="Baja",2,IF($AH16="Media",3,IF($AH16="Alta",4,IF($AH16="Muy alta",5,"")))))</f>
        <v>2</v>
      </c>
      <c r="AJ16" s="144">
        <f t="shared" ref="AJ16:AJ39" si="13">IF(OR($AA16="Preventivo",$AA16="Detectivo"),($Q16-($Q16*($AD16+$AB16))),$Q16)</f>
        <v>0.24</v>
      </c>
      <c r="AK16" s="144" t="str">
        <f t="shared" ref="AK16:AK32" si="14">IF(OR(R16="",AA16="",AC16=""),"",IF(AM16&lt;=20%,"Leve",IF(AM16&lt;=40%,"Menor",IF(AM16&lt;=60%,"Moderado",IF(AM16&lt;=80%,"Mayor","Catastrófico")))))</f>
        <v>Mayor</v>
      </c>
      <c r="AL16" s="138">
        <f t="shared" ref="AL16:AL39" si="15">IF($AK16="Leve",1,IF($AK16="Menor",2,IF($AK16="Moderado",3,IF($AK16="Mayor",4,IF($AK16="Catastrófico",5,"")))))</f>
        <v>4</v>
      </c>
      <c r="AM16" s="144">
        <f t="shared" ref="AM16:AM39" si="16">IF($AA16="Correctivo",($T16-($T16*($AD16+$AB16))),$T16)</f>
        <v>0.8</v>
      </c>
      <c r="AN16" s="145">
        <f t="shared" ref="AN16:AN32" si="17">IF(OR(AI16="",AL16=""),"",AI16*AL16)</f>
        <v>8</v>
      </c>
      <c r="AO16" s="140" t="str">
        <f t="shared" ref="AO16:AO32" si="18">IF(AN16="","",IF(AN16&lt;=2,"BAJA",IF(AN16&lt;=6,"MODERADA",IF(AN16&lt;=12,"ALTA","EXTREMA"))))</f>
        <v>ALTA</v>
      </c>
      <c r="AP16" s="154" t="str">
        <f t="shared" ref="AP16:AP39" si="19">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63" t="s">
        <v>514</v>
      </c>
      <c r="AR16" s="136" t="s">
        <v>430</v>
      </c>
      <c r="AS16" s="136" t="s">
        <v>495</v>
      </c>
      <c r="AT16" s="136" t="s">
        <v>466</v>
      </c>
      <c r="AU16" s="156" t="s">
        <v>431</v>
      </c>
    </row>
    <row r="17" spans="1:47" ht="271.5" customHeight="1" x14ac:dyDescent="0.2">
      <c r="A17" s="155" t="s">
        <v>18</v>
      </c>
      <c r="B17" s="136" t="s">
        <v>237</v>
      </c>
      <c r="C17" s="136" t="s">
        <v>290</v>
      </c>
      <c r="D17" s="136" t="s">
        <v>473</v>
      </c>
      <c r="E17" s="135" t="s">
        <v>20</v>
      </c>
      <c r="F17" s="135" t="s">
        <v>123</v>
      </c>
      <c r="G17" s="135" t="s">
        <v>159</v>
      </c>
      <c r="H17" s="136" t="s">
        <v>265</v>
      </c>
      <c r="I17" s="136" t="s">
        <v>474</v>
      </c>
      <c r="J17" s="136" t="s">
        <v>504</v>
      </c>
      <c r="K17" s="136" t="s">
        <v>291</v>
      </c>
      <c r="L17" s="136" t="s">
        <v>195</v>
      </c>
      <c r="M17" s="136" t="s">
        <v>183</v>
      </c>
      <c r="N17" s="156" t="s">
        <v>171</v>
      </c>
      <c r="O17" s="146" t="s">
        <v>198</v>
      </c>
      <c r="P17" s="138">
        <f t="shared" si="3"/>
        <v>3</v>
      </c>
      <c r="Q17" s="139">
        <f t="shared" si="4"/>
        <v>0.6</v>
      </c>
      <c r="R17" s="135" t="s">
        <v>27</v>
      </c>
      <c r="S17" s="138">
        <f t="shared" si="5"/>
        <v>4</v>
      </c>
      <c r="T17" s="139">
        <f t="shared" si="6"/>
        <v>0.8</v>
      </c>
      <c r="U17" s="148">
        <f t="shared" si="7"/>
        <v>12</v>
      </c>
      <c r="V17" s="150" t="str">
        <f t="shared" si="8"/>
        <v>ALTA</v>
      </c>
      <c r="W17" s="155" t="s">
        <v>475</v>
      </c>
      <c r="X17" s="136" t="s">
        <v>476</v>
      </c>
      <c r="Y17" s="136" t="s">
        <v>477</v>
      </c>
      <c r="Z17" s="141">
        <v>1</v>
      </c>
      <c r="AA17" s="135" t="s">
        <v>214</v>
      </c>
      <c r="AB17" s="142">
        <f t="shared" si="9"/>
        <v>0.25</v>
      </c>
      <c r="AC17" s="143" t="s">
        <v>219</v>
      </c>
      <c r="AD17" s="142">
        <f t="shared" si="10"/>
        <v>0.15</v>
      </c>
      <c r="AE17" s="143" t="s">
        <v>223</v>
      </c>
      <c r="AF17" s="143" t="s">
        <v>224</v>
      </c>
      <c r="AG17" s="152" t="s">
        <v>227</v>
      </c>
      <c r="AH17" s="153" t="str">
        <f t="shared" si="11"/>
        <v>Baja</v>
      </c>
      <c r="AI17" s="138">
        <f t="shared" si="12"/>
        <v>2</v>
      </c>
      <c r="AJ17" s="144">
        <f t="shared" si="13"/>
        <v>0.36</v>
      </c>
      <c r="AK17" s="144" t="str">
        <f t="shared" si="14"/>
        <v>Mayor</v>
      </c>
      <c r="AL17" s="138">
        <f t="shared" si="15"/>
        <v>4</v>
      </c>
      <c r="AM17" s="144">
        <f t="shared" si="16"/>
        <v>0.8</v>
      </c>
      <c r="AN17" s="145">
        <f t="shared" si="17"/>
        <v>8</v>
      </c>
      <c r="AO17" s="140" t="str">
        <f t="shared" si="18"/>
        <v>ALTA</v>
      </c>
      <c r="AP17" s="154" t="str">
        <f t="shared" si="19"/>
        <v>Reducir el Riesgo, Evitar, Compartir o Transferir (pronta atención).</v>
      </c>
      <c r="AQ17" s="155" t="s">
        <v>478</v>
      </c>
      <c r="AR17" s="136" t="s">
        <v>292</v>
      </c>
      <c r="AS17" s="136" t="s">
        <v>479</v>
      </c>
      <c r="AT17" s="136" t="s">
        <v>466</v>
      </c>
      <c r="AU17" s="156" t="s">
        <v>293</v>
      </c>
    </row>
    <row r="18" spans="1:47" ht="267.75" customHeight="1" x14ac:dyDescent="0.2">
      <c r="A18" s="155" t="s">
        <v>18</v>
      </c>
      <c r="B18" s="136" t="s">
        <v>236</v>
      </c>
      <c r="C18" s="136" t="s">
        <v>432</v>
      </c>
      <c r="D18" s="136" t="s">
        <v>433</v>
      </c>
      <c r="E18" s="135" t="s">
        <v>20</v>
      </c>
      <c r="F18" s="135" t="s">
        <v>124</v>
      </c>
      <c r="G18" s="135" t="s">
        <v>158</v>
      </c>
      <c r="H18" s="136" t="s">
        <v>265</v>
      </c>
      <c r="I18" s="136" t="s">
        <v>461</v>
      </c>
      <c r="J18" s="136" t="s">
        <v>294</v>
      </c>
      <c r="K18" s="136" t="s">
        <v>295</v>
      </c>
      <c r="L18" s="136" t="s">
        <v>195</v>
      </c>
      <c r="M18" s="136" t="s">
        <v>184</v>
      </c>
      <c r="N18" s="156" t="s">
        <v>171</v>
      </c>
      <c r="O18" s="146" t="s">
        <v>17</v>
      </c>
      <c r="P18" s="138">
        <f t="shared" si="3"/>
        <v>2</v>
      </c>
      <c r="Q18" s="139">
        <f t="shared" si="4"/>
        <v>0.4</v>
      </c>
      <c r="R18" s="135" t="s">
        <v>27</v>
      </c>
      <c r="S18" s="138">
        <f t="shared" si="5"/>
        <v>4</v>
      </c>
      <c r="T18" s="139">
        <f t="shared" si="6"/>
        <v>0.8</v>
      </c>
      <c r="U18" s="148">
        <f t="shared" si="7"/>
        <v>8</v>
      </c>
      <c r="V18" s="150" t="str">
        <f t="shared" si="8"/>
        <v>ALTA</v>
      </c>
      <c r="W18" s="155" t="s">
        <v>462</v>
      </c>
      <c r="X18" s="136" t="s">
        <v>463</v>
      </c>
      <c r="Y18" s="136" t="s">
        <v>505</v>
      </c>
      <c r="Z18" s="141">
        <v>1</v>
      </c>
      <c r="AA18" s="135" t="s">
        <v>214</v>
      </c>
      <c r="AB18" s="142">
        <f t="shared" si="9"/>
        <v>0.25</v>
      </c>
      <c r="AC18" s="143" t="s">
        <v>219</v>
      </c>
      <c r="AD18" s="142">
        <f t="shared" si="10"/>
        <v>0.15</v>
      </c>
      <c r="AE18" s="143" t="s">
        <v>223</v>
      </c>
      <c r="AF18" s="143" t="s">
        <v>224</v>
      </c>
      <c r="AG18" s="152" t="s">
        <v>227</v>
      </c>
      <c r="AH18" s="153" t="str">
        <f t="shared" si="11"/>
        <v>Baja</v>
      </c>
      <c r="AI18" s="138">
        <f t="shared" si="12"/>
        <v>2</v>
      </c>
      <c r="AJ18" s="144">
        <f t="shared" si="13"/>
        <v>0.24</v>
      </c>
      <c r="AK18" s="144" t="str">
        <f t="shared" si="14"/>
        <v>Mayor</v>
      </c>
      <c r="AL18" s="138">
        <f t="shared" si="15"/>
        <v>4</v>
      </c>
      <c r="AM18" s="144">
        <f t="shared" si="16"/>
        <v>0.8</v>
      </c>
      <c r="AN18" s="145">
        <f t="shared" si="17"/>
        <v>8</v>
      </c>
      <c r="AO18" s="140" t="str">
        <f t="shared" si="18"/>
        <v>ALTA</v>
      </c>
      <c r="AP18" s="154" t="str">
        <f t="shared" si="19"/>
        <v>Reducir el Riesgo, Evitar, Compartir o Transferir (pronta atención).</v>
      </c>
      <c r="AQ18" s="155" t="s">
        <v>506</v>
      </c>
      <c r="AR18" s="136" t="s">
        <v>464</v>
      </c>
      <c r="AS18" s="136" t="s">
        <v>465</v>
      </c>
      <c r="AT18" s="136" t="s">
        <v>466</v>
      </c>
      <c r="AU18" s="156" t="s">
        <v>296</v>
      </c>
    </row>
    <row r="19" spans="1:47" ht="175.5" customHeight="1" x14ac:dyDescent="0.2">
      <c r="A19" s="155" t="s">
        <v>18</v>
      </c>
      <c r="B19" s="136" t="s">
        <v>239</v>
      </c>
      <c r="C19" s="136" t="s">
        <v>467</v>
      </c>
      <c r="D19" s="136" t="s">
        <v>468</v>
      </c>
      <c r="E19" s="135" t="s">
        <v>20</v>
      </c>
      <c r="F19" s="135" t="s">
        <v>469</v>
      </c>
      <c r="G19" s="135" t="s">
        <v>159</v>
      </c>
      <c r="H19" s="230" t="s">
        <v>265</v>
      </c>
      <c r="I19" s="230" t="s">
        <v>470</v>
      </c>
      <c r="J19" s="230" t="s">
        <v>471</v>
      </c>
      <c r="K19" s="230" t="s">
        <v>472</v>
      </c>
      <c r="L19" s="136" t="s">
        <v>195</v>
      </c>
      <c r="M19" s="136" t="s">
        <v>183</v>
      </c>
      <c r="N19" s="322" t="s">
        <v>171</v>
      </c>
      <c r="O19" s="324" t="s">
        <v>198</v>
      </c>
      <c r="P19" s="138">
        <f t="shared" si="3"/>
        <v>3</v>
      </c>
      <c r="Q19" s="139">
        <f t="shared" si="4"/>
        <v>0.6</v>
      </c>
      <c r="R19" s="224" t="s">
        <v>27</v>
      </c>
      <c r="S19" s="138">
        <f t="shared" si="5"/>
        <v>4</v>
      </c>
      <c r="T19" s="139">
        <f t="shared" si="6"/>
        <v>0.8</v>
      </c>
      <c r="U19" s="210">
        <f t="shared" ref="U19" si="20">IF(OR(P19="",S19=""),"",P19*S19)</f>
        <v>12</v>
      </c>
      <c r="V19" s="226" t="str">
        <f t="shared" ref="V19" si="21">IF(U19="","",IF(U19&lt;=2,"BAJA",IF(U19&lt;=6,"MODERADA",IF(U19&lt;=12,"ALTA","EXTREMA"))))</f>
        <v>ALTA</v>
      </c>
      <c r="W19" s="228" t="s">
        <v>480</v>
      </c>
      <c r="X19" s="230" t="s">
        <v>481</v>
      </c>
      <c r="Y19" s="230" t="s">
        <v>482</v>
      </c>
      <c r="Z19" s="272">
        <v>1</v>
      </c>
      <c r="AA19" s="224" t="s">
        <v>214</v>
      </c>
      <c r="AB19" s="232">
        <f>IF(AA19="","",IF(AA19="Preventivo",25%,IF(AA19="Detectivo",15%,10%)))</f>
        <v>0.25</v>
      </c>
      <c r="AC19" s="218" t="s">
        <v>219</v>
      </c>
      <c r="AD19" s="232">
        <f t="shared" ref="AD19" si="22">IF(AC19="","",IF(AC19="Automático",25%,15%))</f>
        <v>0.15</v>
      </c>
      <c r="AE19" s="218" t="s">
        <v>223</v>
      </c>
      <c r="AF19" s="218" t="s">
        <v>224</v>
      </c>
      <c r="AG19" s="220" t="s">
        <v>227</v>
      </c>
      <c r="AH19" s="222" t="str">
        <f t="shared" ref="AH19" si="23">IF(OR(O19="",AA19="",AC19=""),"",IF(AJ19&lt;=20%,"Muy baja",IF(AJ19&lt;=40%,"Baja",IF(AJ19&lt;=60%,"Media",IF(AJ19&lt;=80%,"Alta","Muy alta")))))</f>
        <v>Baja</v>
      </c>
      <c r="AI19" s="202">
        <f t="shared" si="12"/>
        <v>2</v>
      </c>
      <c r="AJ19" s="204">
        <f t="shared" si="13"/>
        <v>0.36</v>
      </c>
      <c r="AK19" s="204" t="str">
        <f t="shared" ref="AK19" si="24">IF(OR(R19="",AA19="",AC19=""),"",IF(AM19&lt;=20%,"Leve",IF(AM19&lt;=40%,"Menor",IF(AM19&lt;=60%,"Moderado",IF(AM19&lt;=80%,"Mayor","Catastrófico")))))</f>
        <v>Mayor</v>
      </c>
      <c r="AL19" s="202">
        <f t="shared" si="15"/>
        <v>4</v>
      </c>
      <c r="AM19" s="204">
        <f t="shared" si="16"/>
        <v>0.8</v>
      </c>
      <c r="AN19" s="206">
        <f t="shared" ref="AN19" si="25">IF(OR(AI19="",AL19=""),"",AI19*AL19)</f>
        <v>8</v>
      </c>
      <c r="AO19" s="208" t="str">
        <f t="shared" ref="AO19" si="26">IF(AN19="","",IF(AN19&lt;=2,"BAJA",IF(AN19&lt;=6,"MODERADA",IF(AN19&lt;=12,"ALTA","EXTREMA"))))</f>
        <v>ALTA</v>
      </c>
      <c r="AP19" s="210" t="str">
        <f t="shared" ref="AP19" si="27">IF(AO19="","",IF(AO19="Baja","Asumir el Riesgo.",IF(AO19="Moderada","Asumir o reducir el Riesgo.",IF(AO19="Alta","Reducir el Riesgo, Evitar, Compartir o Transferir (pronta atención).",IF(AO19="Extrema","Reducir el Riesgo, Evitar o Compartir (Se requiere acción inmediata).","")))))</f>
        <v>Reducir el Riesgo, Evitar, Compartir o Transferir (pronta atención).</v>
      </c>
      <c r="AQ19" s="212" t="s">
        <v>507</v>
      </c>
      <c r="AR19" s="214" t="s">
        <v>508</v>
      </c>
      <c r="AS19" s="216" t="s">
        <v>483</v>
      </c>
      <c r="AT19" s="216" t="s">
        <v>484</v>
      </c>
      <c r="AU19" s="200" t="s">
        <v>509</v>
      </c>
    </row>
    <row r="20" spans="1:47" ht="175.5" customHeight="1" x14ac:dyDescent="0.2">
      <c r="A20" s="155" t="s">
        <v>18</v>
      </c>
      <c r="B20" s="136" t="s">
        <v>239</v>
      </c>
      <c r="C20" s="136" t="s">
        <v>467</v>
      </c>
      <c r="D20" s="136" t="s">
        <v>468</v>
      </c>
      <c r="E20" s="135" t="s">
        <v>20</v>
      </c>
      <c r="F20" s="135" t="s">
        <v>469</v>
      </c>
      <c r="G20" s="135" t="s">
        <v>159</v>
      </c>
      <c r="H20" s="321"/>
      <c r="I20" s="321"/>
      <c r="J20" s="321"/>
      <c r="K20" s="321"/>
      <c r="L20" s="136" t="s">
        <v>165</v>
      </c>
      <c r="M20" s="136" t="s">
        <v>188</v>
      </c>
      <c r="N20" s="323"/>
      <c r="O20" s="325"/>
      <c r="P20" s="138"/>
      <c r="Q20" s="139"/>
      <c r="R20" s="225"/>
      <c r="S20" s="138"/>
      <c r="T20" s="139"/>
      <c r="U20" s="211"/>
      <c r="V20" s="227"/>
      <c r="W20" s="229"/>
      <c r="X20" s="231"/>
      <c r="Y20" s="231"/>
      <c r="Z20" s="273"/>
      <c r="AA20" s="225"/>
      <c r="AB20" s="233"/>
      <c r="AC20" s="219"/>
      <c r="AD20" s="233"/>
      <c r="AE20" s="219"/>
      <c r="AF20" s="219"/>
      <c r="AG20" s="221"/>
      <c r="AH20" s="223"/>
      <c r="AI20" s="203"/>
      <c r="AJ20" s="205"/>
      <c r="AK20" s="205"/>
      <c r="AL20" s="203"/>
      <c r="AM20" s="205"/>
      <c r="AN20" s="207"/>
      <c r="AO20" s="209"/>
      <c r="AP20" s="211"/>
      <c r="AQ20" s="213"/>
      <c r="AR20" s="215"/>
      <c r="AS20" s="217"/>
      <c r="AT20" s="217"/>
      <c r="AU20" s="201"/>
    </row>
    <row r="21" spans="1:47" ht="187.5" customHeight="1" x14ac:dyDescent="0.2">
      <c r="A21" s="155" t="s">
        <v>23</v>
      </c>
      <c r="B21" s="136" t="s">
        <v>31</v>
      </c>
      <c r="C21" s="136" t="s">
        <v>297</v>
      </c>
      <c r="D21" s="136" t="s">
        <v>298</v>
      </c>
      <c r="E21" s="135" t="s">
        <v>20</v>
      </c>
      <c r="F21" s="135" t="s">
        <v>126</v>
      </c>
      <c r="G21" s="135" t="s">
        <v>159</v>
      </c>
      <c r="H21" s="136" t="s">
        <v>265</v>
      </c>
      <c r="I21" s="136" t="s">
        <v>299</v>
      </c>
      <c r="J21" s="136" t="s">
        <v>301</v>
      </c>
      <c r="K21" s="136" t="s">
        <v>300</v>
      </c>
      <c r="L21" s="136" t="s">
        <v>195</v>
      </c>
      <c r="M21" s="136" t="s">
        <v>183</v>
      </c>
      <c r="N21" s="156" t="s">
        <v>174</v>
      </c>
      <c r="O21" s="146" t="s">
        <v>200</v>
      </c>
      <c r="P21" s="138">
        <f t="shared" si="3"/>
        <v>1</v>
      </c>
      <c r="Q21" s="139">
        <f t="shared" si="4"/>
        <v>0.2</v>
      </c>
      <c r="R21" s="135" t="s">
        <v>27</v>
      </c>
      <c r="S21" s="138">
        <f t="shared" si="5"/>
        <v>4</v>
      </c>
      <c r="T21" s="139">
        <f t="shared" si="6"/>
        <v>0.8</v>
      </c>
      <c r="U21" s="148">
        <f t="shared" si="7"/>
        <v>4</v>
      </c>
      <c r="V21" s="150" t="str">
        <f t="shared" si="8"/>
        <v>MODERADA</v>
      </c>
      <c r="W21" s="155" t="s">
        <v>302</v>
      </c>
      <c r="X21" s="136" t="s">
        <v>303</v>
      </c>
      <c r="Y21" s="136" t="s">
        <v>304</v>
      </c>
      <c r="Z21" s="141">
        <v>1</v>
      </c>
      <c r="AA21" s="135" t="s">
        <v>214</v>
      </c>
      <c r="AB21" s="142">
        <f t="shared" si="9"/>
        <v>0.25</v>
      </c>
      <c r="AC21" s="143" t="s">
        <v>219</v>
      </c>
      <c r="AD21" s="142">
        <f t="shared" si="10"/>
        <v>0.15</v>
      </c>
      <c r="AE21" s="143" t="s">
        <v>223</v>
      </c>
      <c r="AF21" s="143" t="s">
        <v>224</v>
      </c>
      <c r="AG21" s="152" t="s">
        <v>227</v>
      </c>
      <c r="AH21" s="153" t="str">
        <f t="shared" si="11"/>
        <v>Muy baja</v>
      </c>
      <c r="AI21" s="138">
        <f t="shared" si="12"/>
        <v>1</v>
      </c>
      <c r="AJ21" s="144">
        <f t="shared" si="13"/>
        <v>0.12</v>
      </c>
      <c r="AK21" s="144" t="str">
        <f t="shared" si="14"/>
        <v>Mayor</v>
      </c>
      <c r="AL21" s="138">
        <f t="shared" si="15"/>
        <v>4</v>
      </c>
      <c r="AM21" s="144">
        <f t="shared" si="16"/>
        <v>0.8</v>
      </c>
      <c r="AN21" s="145">
        <f t="shared" si="17"/>
        <v>4</v>
      </c>
      <c r="AO21" s="140" t="str">
        <f t="shared" si="18"/>
        <v>MODERADA</v>
      </c>
      <c r="AP21" s="154" t="str">
        <f t="shared" si="19"/>
        <v>Asumir o reducir el Riesgo.</v>
      </c>
      <c r="AQ21" s="155" t="s">
        <v>305</v>
      </c>
      <c r="AR21" s="136" t="s">
        <v>306</v>
      </c>
      <c r="AS21" s="136" t="s">
        <v>307</v>
      </c>
      <c r="AT21" s="136" t="s">
        <v>277</v>
      </c>
      <c r="AU21" s="156" t="s">
        <v>308</v>
      </c>
    </row>
    <row r="22" spans="1:47" ht="111" customHeight="1" x14ac:dyDescent="0.2">
      <c r="A22" s="155" t="s">
        <v>23</v>
      </c>
      <c r="B22" s="136" t="s">
        <v>355</v>
      </c>
      <c r="C22" s="317" t="s">
        <v>309</v>
      </c>
      <c r="D22" s="317" t="s">
        <v>310</v>
      </c>
      <c r="E22" s="135" t="s">
        <v>20</v>
      </c>
      <c r="F22" s="135" t="s">
        <v>133</v>
      </c>
      <c r="G22" s="318" t="s">
        <v>158</v>
      </c>
      <c r="H22" s="317" t="s">
        <v>265</v>
      </c>
      <c r="I22" s="317" t="s">
        <v>311</v>
      </c>
      <c r="J22" s="317" t="s">
        <v>312</v>
      </c>
      <c r="K22" s="317" t="s">
        <v>313</v>
      </c>
      <c r="L22" s="136" t="s">
        <v>195</v>
      </c>
      <c r="M22" s="136" t="s">
        <v>183</v>
      </c>
      <c r="N22" s="156" t="s">
        <v>171</v>
      </c>
      <c r="O22" s="331" t="s">
        <v>17</v>
      </c>
      <c r="P22" s="332">
        <f t="shared" si="3"/>
        <v>2</v>
      </c>
      <c r="Q22" s="326">
        <f t="shared" si="4"/>
        <v>0.4</v>
      </c>
      <c r="R22" s="318" t="s">
        <v>27</v>
      </c>
      <c r="S22" s="332">
        <f t="shared" si="5"/>
        <v>4</v>
      </c>
      <c r="T22" s="326">
        <f t="shared" si="6"/>
        <v>0.8</v>
      </c>
      <c r="U22" s="327">
        <f t="shared" si="7"/>
        <v>8</v>
      </c>
      <c r="V22" s="328" t="str">
        <f t="shared" si="8"/>
        <v>ALTA</v>
      </c>
      <c r="W22" s="155" t="s">
        <v>314</v>
      </c>
      <c r="X22" s="136" t="s">
        <v>315</v>
      </c>
      <c r="Y22" s="136" t="s">
        <v>316</v>
      </c>
      <c r="Z22" s="141">
        <v>0.4</v>
      </c>
      <c r="AA22" s="135" t="s">
        <v>214</v>
      </c>
      <c r="AB22" s="142">
        <f t="shared" si="9"/>
        <v>0.25</v>
      </c>
      <c r="AC22" s="143" t="s">
        <v>219</v>
      </c>
      <c r="AD22" s="142">
        <f t="shared" si="10"/>
        <v>0.15</v>
      </c>
      <c r="AE22" s="143" t="s">
        <v>223</v>
      </c>
      <c r="AF22" s="143" t="s">
        <v>224</v>
      </c>
      <c r="AG22" s="152" t="s">
        <v>227</v>
      </c>
      <c r="AH22" s="153" t="str">
        <f t="shared" si="11"/>
        <v>Baja</v>
      </c>
      <c r="AI22" s="138">
        <f t="shared" si="12"/>
        <v>2</v>
      </c>
      <c r="AJ22" s="144">
        <f t="shared" si="13"/>
        <v>0.24</v>
      </c>
      <c r="AK22" s="144" t="str">
        <f t="shared" si="14"/>
        <v>Mayor</v>
      </c>
      <c r="AL22" s="138">
        <f t="shared" si="15"/>
        <v>4</v>
      </c>
      <c r="AM22" s="144">
        <f t="shared" si="16"/>
        <v>0.8</v>
      </c>
      <c r="AN22" s="145">
        <f t="shared" si="17"/>
        <v>8</v>
      </c>
      <c r="AO22" s="329" t="str">
        <f>IF(AN23="","",IF(AN23&lt;=2,"BAJA",IF(AN23&lt;=6,"MODERADA",IF(AN23&lt;=12,"ALTA","EXTREMA"))))</f>
        <v>MODERADA</v>
      </c>
      <c r="AP22" s="330" t="str">
        <f t="shared" si="19"/>
        <v>Asumir o reducir el Riesgo.</v>
      </c>
      <c r="AQ22" s="155" t="s">
        <v>319</v>
      </c>
      <c r="AR22" s="136" t="s">
        <v>320</v>
      </c>
      <c r="AS22" s="136" t="s">
        <v>323</v>
      </c>
      <c r="AT22" s="136" t="s">
        <v>277</v>
      </c>
      <c r="AU22" s="156" t="s">
        <v>324</v>
      </c>
    </row>
    <row r="23" spans="1:47" ht="89.25" customHeight="1" x14ac:dyDescent="0.2">
      <c r="A23" s="155" t="s">
        <v>23</v>
      </c>
      <c r="B23" s="136" t="s">
        <v>355</v>
      </c>
      <c r="C23" s="317"/>
      <c r="D23" s="317"/>
      <c r="E23" s="135" t="s">
        <v>20</v>
      </c>
      <c r="F23" s="135" t="s">
        <v>133</v>
      </c>
      <c r="G23" s="318"/>
      <c r="H23" s="317"/>
      <c r="I23" s="317"/>
      <c r="J23" s="317"/>
      <c r="K23" s="317"/>
      <c r="L23" s="136" t="s">
        <v>195</v>
      </c>
      <c r="M23" s="136" t="s">
        <v>183</v>
      </c>
      <c r="N23" s="156" t="s">
        <v>171</v>
      </c>
      <c r="O23" s="331"/>
      <c r="P23" s="332"/>
      <c r="Q23" s="326"/>
      <c r="R23" s="318"/>
      <c r="S23" s="332"/>
      <c r="T23" s="326"/>
      <c r="U23" s="327"/>
      <c r="V23" s="328"/>
      <c r="W23" s="155" t="s">
        <v>314</v>
      </c>
      <c r="X23" s="136" t="s">
        <v>317</v>
      </c>
      <c r="Y23" s="136" t="s">
        <v>318</v>
      </c>
      <c r="Z23" s="141">
        <v>0.6</v>
      </c>
      <c r="AA23" s="135" t="s">
        <v>214</v>
      </c>
      <c r="AB23" s="142">
        <f t="shared" si="9"/>
        <v>0.25</v>
      </c>
      <c r="AC23" s="143" t="s">
        <v>219</v>
      </c>
      <c r="AD23" s="142">
        <f t="shared" si="10"/>
        <v>0.15</v>
      </c>
      <c r="AE23" s="143" t="s">
        <v>223</v>
      </c>
      <c r="AF23" s="143" t="s">
        <v>224</v>
      </c>
      <c r="AG23" s="152" t="s">
        <v>227</v>
      </c>
      <c r="AH23" s="153" t="str">
        <f>IF(OR(O22="",AA23="",AC23=""),"",IF(AJ23&lt;=20%,"Muy baja",IF(AJ23&lt;=40%,"Baja",IF(AJ23&lt;=60%,"Media",IF(AJ23&lt;=80%,"Alta","Muy alta")))))</f>
        <v>Muy baja</v>
      </c>
      <c r="AI23" s="138">
        <f t="shared" si="12"/>
        <v>1</v>
      </c>
      <c r="AJ23" s="144">
        <f>IF(OR($AA23="Preventivo",$AA23="Detectivo"),($AJ22-($AJ22*($AD23+$AB23))),$AJ22)</f>
        <v>0.14399999999999999</v>
      </c>
      <c r="AK23" s="144" t="str">
        <f>IF(OR(R22="",AA23="",AC23=""),"",IF(AM23&lt;=20%,"Leve",IF(AM23&lt;=40%,"Menor",IF(AM23&lt;=60%,"Moderado",IF(AM23&lt;=80%,"Mayor","Catastrófico")))))</f>
        <v>Mayor</v>
      </c>
      <c r="AL23" s="138">
        <f t="shared" si="15"/>
        <v>4</v>
      </c>
      <c r="AM23" s="144">
        <f>IF($AA23="Correctivo",($T22-($T22*($AD23+$AB23))),$T22)</f>
        <v>0.8</v>
      </c>
      <c r="AN23" s="145">
        <f t="shared" si="17"/>
        <v>4</v>
      </c>
      <c r="AO23" s="329"/>
      <c r="AP23" s="330"/>
      <c r="AQ23" s="155" t="s">
        <v>321</v>
      </c>
      <c r="AR23" s="136" t="s">
        <v>322</v>
      </c>
      <c r="AS23" s="136" t="s">
        <v>323</v>
      </c>
      <c r="AT23" s="136" t="s">
        <v>277</v>
      </c>
      <c r="AU23" s="156" t="s">
        <v>325</v>
      </c>
    </row>
    <row r="24" spans="1:47" ht="92.25" customHeight="1" x14ac:dyDescent="0.2">
      <c r="A24" s="155" t="s">
        <v>23</v>
      </c>
      <c r="B24" s="136" t="s">
        <v>356</v>
      </c>
      <c r="C24" s="317" t="s">
        <v>309</v>
      </c>
      <c r="D24" s="317" t="s">
        <v>310</v>
      </c>
      <c r="E24" s="135" t="s">
        <v>20</v>
      </c>
      <c r="F24" s="135" t="s">
        <v>134</v>
      </c>
      <c r="G24" s="318" t="s">
        <v>159</v>
      </c>
      <c r="H24" s="317" t="s">
        <v>265</v>
      </c>
      <c r="I24" s="317" t="s">
        <v>326</v>
      </c>
      <c r="J24" s="317" t="s">
        <v>327</v>
      </c>
      <c r="K24" s="317" t="s">
        <v>328</v>
      </c>
      <c r="L24" s="136" t="s">
        <v>195</v>
      </c>
      <c r="M24" s="136" t="s">
        <v>183</v>
      </c>
      <c r="N24" s="156" t="s">
        <v>171</v>
      </c>
      <c r="O24" s="331" t="s">
        <v>198</v>
      </c>
      <c r="P24" s="332">
        <f t="shared" si="3"/>
        <v>3</v>
      </c>
      <c r="Q24" s="326">
        <f t="shared" si="4"/>
        <v>0.6</v>
      </c>
      <c r="R24" s="318" t="s">
        <v>27</v>
      </c>
      <c r="S24" s="332">
        <f t="shared" si="5"/>
        <v>4</v>
      </c>
      <c r="T24" s="326">
        <f t="shared" si="6"/>
        <v>0.8</v>
      </c>
      <c r="U24" s="327">
        <f t="shared" ref="U24" si="28">IF(OR(P24="",S24=""),"",P24*S24)</f>
        <v>12</v>
      </c>
      <c r="V24" s="328" t="str">
        <f t="shared" si="8"/>
        <v>ALTA</v>
      </c>
      <c r="W24" s="155" t="s">
        <v>329</v>
      </c>
      <c r="X24" s="136" t="s">
        <v>330</v>
      </c>
      <c r="Y24" s="136" t="s">
        <v>332</v>
      </c>
      <c r="Z24" s="141">
        <v>0.5</v>
      </c>
      <c r="AA24" s="135" t="s">
        <v>216</v>
      </c>
      <c r="AB24" s="142">
        <f t="shared" si="9"/>
        <v>0.15</v>
      </c>
      <c r="AC24" s="143" t="s">
        <v>219</v>
      </c>
      <c r="AD24" s="142">
        <f t="shared" si="10"/>
        <v>0.15</v>
      </c>
      <c r="AE24" s="143" t="s">
        <v>223</v>
      </c>
      <c r="AF24" s="143" t="s">
        <v>224</v>
      </c>
      <c r="AG24" s="152" t="s">
        <v>227</v>
      </c>
      <c r="AH24" s="153" t="str">
        <f t="shared" si="11"/>
        <v>Media</v>
      </c>
      <c r="AI24" s="138">
        <f t="shared" si="12"/>
        <v>3</v>
      </c>
      <c r="AJ24" s="144">
        <f t="shared" si="13"/>
        <v>0.42</v>
      </c>
      <c r="AK24" s="144" t="str">
        <f t="shared" si="14"/>
        <v>Mayor</v>
      </c>
      <c r="AL24" s="138">
        <f t="shared" si="15"/>
        <v>4</v>
      </c>
      <c r="AM24" s="144">
        <f t="shared" si="16"/>
        <v>0.8</v>
      </c>
      <c r="AN24" s="145">
        <f t="shared" si="17"/>
        <v>12</v>
      </c>
      <c r="AO24" s="329" t="str">
        <f>IF(AN25="","",IF(AN25&lt;=2,"BAJA",IF(AN25&lt;=6,"MODERADA",IF(AN25&lt;=12,"ALTA","EXTREMA"))))</f>
        <v>ALTA</v>
      </c>
      <c r="AP24" s="330" t="str">
        <f t="shared" si="19"/>
        <v>Reducir el Riesgo, Evitar, Compartir o Transferir (pronta atención).</v>
      </c>
      <c r="AQ24" s="335" t="s">
        <v>334</v>
      </c>
      <c r="AR24" s="317" t="s">
        <v>335</v>
      </c>
      <c r="AS24" s="230" t="s">
        <v>336</v>
      </c>
      <c r="AT24" s="230" t="s">
        <v>277</v>
      </c>
      <c r="AU24" s="334" t="s">
        <v>337</v>
      </c>
    </row>
    <row r="25" spans="1:47" ht="101.25" customHeight="1" x14ac:dyDescent="0.2">
      <c r="A25" s="155" t="s">
        <v>23</v>
      </c>
      <c r="B25" s="136" t="s">
        <v>356</v>
      </c>
      <c r="C25" s="317"/>
      <c r="D25" s="317"/>
      <c r="E25" s="135" t="s">
        <v>20</v>
      </c>
      <c r="F25" s="135" t="s">
        <v>134</v>
      </c>
      <c r="G25" s="318"/>
      <c r="H25" s="317"/>
      <c r="I25" s="317"/>
      <c r="J25" s="333"/>
      <c r="K25" s="333"/>
      <c r="L25" s="136" t="s">
        <v>195</v>
      </c>
      <c r="M25" s="136" t="s">
        <v>183</v>
      </c>
      <c r="N25" s="156" t="s">
        <v>171</v>
      </c>
      <c r="O25" s="331"/>
      <c r="P25" s="332"/>
      <c r="Q25" s="326"/>
      <c r="R25" s="318"/>
      <c r="S25" s="332"/>
      <c r="T25" s="326"/>
      <c r="U25" s="327"/>
      <c r="V25" s="328"/>
      <c r="W25" s="155" t="s">
        <v>329</v>
      </c>
      <c r="X25" s="136" t="s">
        <v>331</v>
      </c>
      <c r="Y25" s="136" t="s">
        <v>333</v>
      </c>
      <c r="Z25" s="141">
        <v>0.5</v>
      </c>
      <c r="AA25" s="135" t="s">
        <v>216</v>
      </c>
      <c r="AB25" s="142">
        <f t="shared" si="9"/>
        <v>0.15</v>
      </c>
      <c r="AC25" s="143" t="s">
        <v>219</v>
      </c>
      <c r="AD25" s="142">
        <f t="shared" si="10"/>
        <v>0.15</v>
      </c>
      <c r="AE25" s="143" t="s">
        <v>223</v>
      </c>
      <c r="AF25" s="143" t="s">
        <v>224</v>
      </c>
      <c r="AG25" s="152" t="s">
        <v>227</v>
      </c>
      <c r="AH25" s="153" t="str">
        <f>IF(OR(O24="",AA25="",AC25=""),"",IF(AJ25&lt;=20%,"Muy baja",IF(AJ25&lt;=40%,"Baja",IF(AJ25&lt;=60%,"Media",IF(AJ25&lt;=80%,"Alta","Muy alta")))))</f>
        <v>Baja</v>
      </c>
      <c r="AI25" s="138">
        <f t="shared" si="12"/>
        <v>2</v>
      </c>
      <c r="AJ25" s="144">
        <f>IF(OR($AA25="Preventivo",$AA25="Detectivo"),($AJ24-($AJ24*($AD25+$AB25))),$AJ24)</f>
        <v>0.29399999999999998</v>
      </c>
      <c r="AK25" s="144" t="str">
        <f>IF(OR(R24="",AA25="",AC25=""),"",IF(AM25&lt;=20%,"Leve",IF(AM25&lt;=40%,"Menor",IF(AM25&lt;=60%,"Moderado",IF(AM25&lt;=80%,"Mayor","Catastrófico")))))</f>
        <v>Mayor</v>
      </c>
      <c r="AL25" s="138">
        <f t="shared" si="15"/>
        <v>4</v>
      </c>
      <c r="AM25" s="144">
        <f>IF($AA25="Correctivo",($T24-($T24*($AD25+$AB25))),$T24)</f>
        <v>0.8</v>
      </c>
      <c r="AN25" s="145">
        <f t="shared" si="17"/>
        <v>8</v>
      </c>
      <c r="AO25" s="329"/>
      <c r="AP25" s="330"/>
      <c r="AQ25" s="335"/>
      <c r="AR25" s="317"/>
      <c r="AS25" s="321"/>
      <c r="AT25" s="321"/>
      <c r="AU25" s="334"/>
    </row>
    <row r="26" spans="1:47" ht="145.5" customHeight="1" x14ac:dyDescent="0.2">
      <c r="A26" s="155" t="s">
        <v>23</v>
      </c>
      <c r="B26" s="136" t="s">
        <v>357</v>
      </c>
      <c r="C26" s="317" t="s">
        <v>309</v>
      </c>
      <c r="D26" s="317" t="s">
        <v>310</v>
      </c>
      <c r="E26" s="135" t="s">
        <v>20</v>
      </c>
      <c r="F26" s="135" t="s">
        <v>132</v>
      </c>
      <c r="G26" s="318" t="s">
        <v>158</v>
      </c>
      <c r="H26" s="317" t="s">
        <v>265</v>
      </c>
      <c r="I26" s="317" t="s">
        <v>338</v>
      </c>
      <c r="J26" s="317" t="s">
        <v>339</v>
      </c>
      <c r="K26" s="317" t="s">
        <v>340</v>
      </c>
      <c r="L26" s="317" t="s">
        <v>195</v>
      </c>
      <c r="M26" s="317" t="s">
        <v>183</v>
      </c>
      <c r="N26" s="334" t="s">
        <v>171</v>
      </c>
      <c r="O26" s="331" t="s">
        <v>198</v>
      </c>
      <c r="P26" s="332">
        <f t="shared" si="3"/>
        <v>3</v>
      </c>
      <c r="Q26" s="326">
        <f t="shared" si="4"/>
        <v>0.6</v>
      </c>
      <c r="R26" s="318" t="s">
        <v>27</v>
      </c>
      <c r="S26" s="332">
        <f t="shared" si="5"/>
        <v>4</v>
      </c>
      <c r="T26" s="326">
        <f t="shared" si="6"/>
        <v>0.8</v>
      </c>
      <c r="U26" s="327">
        <f t="shared" ref="U26" si="29">IF(OR(P26="",S26=""),"",P26*S26)</f>
        <v>12</v>
      </c>
      <c r="V26" s="328" t="str">
        <f t="shared" ref="V26" si="30">IF(U26="","",IF(U26&lt;=2,"BAJA",IF(U26&lt;=6,"MODERADA",IF(U26&lt;=12,"ALTA","EXTREMA"))))</f>
        <v>ALTA</v>
      </c>
      <c r="W26" s="155" t="s">
        <v>341</v>
      </c>
      <c r="X26" s="136" t="s">
        <v>347</v>
      </c>
      <c r="Y26" s="136" t="s">
        <v>342</v>
      </c>
      <c r="Z26" s="141">
        <v>0.25</v>
      </c>
      <c r="AA26" s="135" t="s">
        <v>214</v>
      </c>
      <c r="AB26" s="142">
        <f t="shared" si="9"/>
        <v>0.25</v>
      </c>
      <c r="AC26" s="143" t="s">
        <v>219</v>
      </c>
      <c r="AD26" s="142">
        <f t="shared" si="10"/>
        <v>0.15</v>
      </c>
      <c r="AE26" s="143" t="s">
        <v>223</v>
      </c>
      <c r="AF26" s="143" t="s">
        <v>224</v>
      </c>
      <c r="AG26" s="152" t="s">
        <v>227</v>
      </c>
      <c r="AH26" s="153" t="str">
        <f t="shared" ref="AH26" si="31">IF(OR(O26="",AA26="",AC26=""),"",IF(AJ26&lt;=20%,"Muy baja",IF(AJ26&lt;=40%,"Baja",IF(AJ26&lt;=60%,"Media",IF(AJ26&lt;=80%,"Alta","Muy alta")))))</f>
        <v>Baja</v>
      </c>
      <c r="AI26" s="138">
        <f t="shared" si="12"/>
        <v>2</v>
      </c>
      <c r="AJ26" s="144">
        <f t="shared" si="13"/>
        <v>0.36</v>
      </c>
      <c r="AK26" s="144" t="str">
        <f t="shared" ref="AK26" si="32">IF(OR(R26="",AA26="",AC26=""),"",IF(AM26&lt;=20%,"Leve",IF(AM26&lt;=40%,"Menor",IF(AM26&lt;=60%,"Moderado",IF(AM26&lt;=80%,"Mayor","Catastrófico")))))</f>
        <v>Mayor</v>
      </c>
      <c r="AL26" s="138">
        <f t="shared" si="15"/>
        <v>4</v>
      </c>
      <c r="AM26" s="144">
        <f t="shared" si="16"/>
        <v>0.8</v>
      </c>
      <c r="AN26" s="145">
        <f t="shared" si="17"/>
        <v>8</v>
      </c>
      <c r="AO26" s="329" t="str">
        <f>IF(AN29="","",IF(AN29&lt;=2,"BAJA",IF(AN29&lt;=6,"MODERADA",IF(AN29&lt;=12,"ALTA","EXTREMA"))))</f>
        <v>MODERADA</v>
      </c>
      <c r="AP26" s="330" t="str">
        <f t="shared" si="19"/>
        <v>Asumir o reducir el Riesgo.</v>
      </c>
      <c r="AQ26" s="155" t="s">
        <v>348</v>
      </c>
      <c r="AR26" s="136" t="s">
        <v>498</v>
      </c>
      <c r="AS26" s="136" t="s">
        <v>351</v>
      </c>
      <c r="AT26" s="136" t="s">
        <v>277</v>
      </c>
      <c r="AU26" s="156" t="s">
        <v>353</v>
      </c>
    </row>
    <row r="27" spans="1:47" ht="99.75" customHeight="1" x14ac:dyDescent="0.2">
      <c r="A27" s="155" t="s">
        <v>23</v>
      </c>
      <c r="B27" s="136" t="s">
        <v>357</v>
      </c>
      <c r="C27" s="317"/>
      <c r="D27" s="317"/>
      <c r="E27" s="135" t="s">
        <v>20</v>
      </c>
      <c r="F27" s="135" t="s">
        <v>132</v>
      </c>
      <c r="G27" s="318"/>
      <c r="H27" s="317"/>
      <c r="I27" s="317"/>
      <c r="J27" s="317"/>
      <c r="K27" s="317"/>
      <c r="L27" s="317"/>
      <c r="M27" s="317"/>
      <c r="N27" s="334"/>
      <c r="O27" s="331"/>
      <c r="P27" s="332"/>
      <c r="Q27" s="326"/>
      <c r="R27" s="318"/>
      <c r="S27" s="332"/>
      <c r="T27" s="326"/>
      <c r="U27" s="327"/>
      <c r="V27" s="328"/>
      <c r="W27" s="155" t="s">
        <v>341</v>
      </c>
      <c r="X27" s="136" t="s">
        <v>343</v>
      </c>
      <c r="Y27" s="136" t="s">
        <v>344</v>
      </c>
      <c r="Z27" s="141">
        <v>0.25</v>
      </c>
      <c r="AA27" s="135" t="s">
        <v>214</v>
      </c>
      <c r="AB27" s="142">
        <f t="shared" si="9"/>
        <v>0.25</v>
      </c>
      <c r="AC27" s="143" t="s">
        <v>219</v>
      </c>
      <c r="AD27" s="142">
        <f t="shared" si="10"/>
        <v>0.15</v>
      </c>
      <c r="AE27" s="143" t="s">
        <v>223</v>
      </c>
      <c r="AF27" s="143" t="s">
        <v>224</v>
      </c>
      <c r="AG27" s="152" t="s">
        <v>227</v>
      </c>
      <c r="AH27" s="153" t="str">
        <f>IF(OR(O26="",AA27="",AC27=""),"",IF(AJ27&lt;=20%,"Muy baja",IF(AJ27&lt;=40%,"Baja",IF(AJ27&lt;=60%,"Media",IF(AJ27&lt;=80%,"Alta","Muy alta")))))</f>
        <v>Baja</v>
      </c>
      <c r="AI27" s="138">
        <f t="shared" si="12"/>
        <v>2</v>
      </c>
      <c r="AJ27" s="144">
        <f>IF(OR($AA27="Preventivo",$AA27="Detectivo"),($AJ26-($AJ26*($AD27+$AB27))),$AJ26)</f>
        <v>0.216</v>
      </c>
      <c r="AK27" s="144" t="str">
        <f>IF(OR(R26="",AA27="",AC27=""),"",IF(AM27&lt;=20%,"Leve",IF(AM27&lt;=40%,"Menor",IF(AM27&lt;=60%,"Moderado",IF(AM27&lt;=80%,"Mayor","Catastrófico")))))</f>
        <v>Mayor</v>
      </c>
      <c r="AL27" s="138">
        <f t="shared" si="15"/>
        <v>4</v>
      </c>
      <c r="AM27" s="144">
        <f>IF($AA27="Correctivo",($T26-($T26*($AD27+$AB27))),$T26)</f>
        <v>0.8</v>
      </c>
      <c r="AN27" s="145">
        <f t="shared" si="17"/>
        <v>8</v>
      </c>
      <c r="AO27" s="329"/>
      <c r="AP27" s="330"/>
      <c r="AQ27" s="228" t="s">
        <v>453</v>
      </c>
      <c r="AR27" s="136" t="s">
        <v>499</v>
      </c>
      <c r="AS27" s="136" t="s">
        <v>351</v>
      </c>
      <c r="AT27" s="136" t="s">
        <v>277</v>
      </c>
      <c r="AU27" s="156" t="s">
        <v>349</v>
      </c>
    </row>
    <row r="28" spans="1:47" ht="99.75" customHeight="1" x14ac:dyDescent="0.2">
      <c r="A28" s="155" t="s">
        <v>23</v>
      </c>
      <c r="B28" s="136" t="s">
        <v>357</v>
      </c>
      <c r="C28" s="317"/>
      <c r="D28" s="317"/>
      <c r="E28" s="135" t="s">
        <v>20</v>
      </c>
      <c r="F28" s="135" t="s">
        <v>132</v>
      </c>
      <c r="G28" s="318"/>
      <c r="H28" s="317"/>
      <c r="I28" s="317"/>
      <c r="J28" s="317"/>
      <c r="K28" s="317"/>
      <c r="L28" s="317"/>
      <c r="M28" s="317"/>
      <c r="N28" s="334"/>
      <c r="O28" s="331"/>
      <c r="P28" s="332"/>
      <c r="Q28" s="326"/>
      <c r="R28" s="318"/>
      <c r="S28" s="332"/>
      <c r="T28" s="326"/>
      <c r="U28" s="327"/>
      <c r="V28" s="328"/>
      <c r="W28" s="155" t="s">
        <v>341</v>
      </c>
      <c r="X28" s="136" t="s">
        <v>452</v>
      </c>
      <c r="Y28" s="136" t="s">
        <v>458</v>
      </c>
      <c r="Z28" s="141">
        <v>0.25</v>
      </c>
      <c r="AA28" s="135" t="s">
        <v>214</v>
      </c>
      <c r="AB28" s="142">
        <f t="shared" ref="AB28" si="33">IF(AA28="","",IF(AA28="Preventivo",25%,IF(AA28="Detectivo",15%,10%)))</f>
        <v>0.25</v>
      </c>
      <c r="AC28" s="143" t="s">
        <v>219</v>
      </c>
      <c r="AD28" s="142">
        <f t="shared" ref="AD28" si="34">IF(AC28="","",IF(AC28="Automático",25%,15%))</f>
        <v>0.15</v>
      </c>
      <c r="AE28" s="143" t="s">
        <v>223</v>
      </c>
      <c r="AF28" s="143" t="s">
        <v>224</v>
      </c>
      <c r="AG28" s="152" t="s">
        <v>227</v>
      </c>
      <c r="AH28" s="153" t="str">
        <f>IF(OR(O26="",AA28="",AC28=""),"",IF(AJ28&lt;=20%,"Muy baja",IF(AJ28&lt;=40%,"Baja",IF(AJ28&lt;=60%,"Media",IF(AJ28&lt;=80%,"Alta","Muy alta")))))</f>
        <v>Muy baja</v>
      </c>
      <c r="AI28" s="138">
        <f t="shared" si="12"/>
        <v>1</v>
      </c>
      <c r="AJ28" s="144">
        <f>IF(OR($AA28="Preventivo",$AA28="Detectivo"),($AJ27-($AJ27*($AD28+$AB28))),$AJ27)</f>
        <v>0.12959999999999999</v>
      </c>
      <c r="AK28" s="144" t="str">
        <f>IF(OR(R26="",AA28="",AC28=""),"",IF(AM28&lt;=20%,"Leve",IF(AM28&lt;=40%,"Menor",IF(AM28&lt;=60%,"Moderado",IF(AM28&lt;=80%,"Mayor","Catastrófico")))))</f>
        <v>Mayor</v>
      </c>
      <c r="AL28" s="138">
        <f>IF($AK27="Leve",1,IF($AK27="Menor",2,IF($AK27="Moderado",3,IF($AK27="Mayor",4,IF($AK27="Catastrófico",5,"")))))</f>
        <v>4</v>
      </c>
      <c r="AM28" s="144">
        <f>IF($AA28="Correctivo",($T26-($T26*($AD28+$AB28))),$T26)</f>
        <v>0.8</v>
      </c>
      <c r="AN28" s="145">
        <f t="shared" si="17"/>
        <v>4</v>
      </c>
      <c r="AO28" s="329"/>
      <c r="AP28" s="330"/>
      <c r="AQ28" s="229"/>
      <c r="AR28" s="136" t="s">
        <v>459</v>
      </c>
      <c r="AS28" s="136" t="s">
        <v>351</v>
      </c>
      <c r="AT28" s="136" t="s">
        <v>277</v>
      </c>
      <c r="AU28" s="156" t="s">
        <v>459</v>
      </c>
    </row>
    <row r="29" spans="1:47" ht="156.75" customHeight="1" x14ac:dyDescent="0.2">
      <c r="A29" s="155" t="s">
        <v>23</v>
      </c>
      <c r="B29" s="136" t="s">
        <v>357</v>
      </c>
      <c r="C29" s="317"/>
      <c r="D29" s="317"/>
      <c r="E29" s="135" t="s">
        <v>20</v>
      </c>
      <c r="F29" s="135" t="s">
        <v>132</v>
      </c>
      <c r="G29" s="318"/>
      <c r="H29" s="317"/>
      <c r="I29" s="317"/>
      <c r="J29" s="317"/>
      <c r="K29" s="317"/>
      <c r="L29" s="317"/>
      <c r="M29" s="317"/>
      <c r="N29" s="334"/>
      <c r="O29" s="331"/>
      <c r="P29" s="332"/>
      <c r="Q29" s="326"/>
      <c r="R29" s="318"/>
      <c r="S29" s="332"/>
      <c r="T29" s="326"/>
      <c r="U29" s="327"/>
      <c r="V29" s="328"/>
      <c r="W29" s="155" t="s">
        <v>341</v>
      </c>
      <c r="X29" s="136" t="s">
        <v>345</v>
      </c>
      <c r="Y29" s="136" t="s">
        <v>346</v>
      </c>
      <c r="Z29" s="141">
        <v>0.25</v>
      </c>
      <c r="AA29" s="135" t="s">
        <v>214</v>
      </c>
      <c r="AB29" s="142">
        <f t="shared" si="9"/>
        <v>0.25</v>
      </c>
      <c r="AC29" s="143" t="s">
        <v>219</v>
      </c>
      <c r="AD29" s="142">
        <f t="shared" si="10"/>
        <v>0.15</v>
      </c>
      <c r="AE29" s="143" t="s">
        <v>223</v>
      </c>
      <c r="AF29" s="143" t="s">
        <v>224</v>
      </c>
      <c r="AG29" s="152" t="s">
        <v>227</v>
      </c>
      <c r="AH29" s="153" t="str">
        <f>IF(OR(O26="",AA29="",AC29=""),"",IF(AJ29&lt;=20%,"Muy baja",IF(AJ29&lt;=40%,"Baja",IF(AJ29&lt;=60%,"Media",IF(AJ29&lt;=80%,"Alta","Muy alta")))))</f>
        <v>Muy baja</v>
      </c>
      <c r="AI29" s="138">
        <f t="shared" si="12"/>
        <v>1</v>
      </c>
      <c r="AJ29" s="144">
        <f>IF(OR($AA29="Preventivo",$AA29="Detectivo"),($AJ28-($AJ28*($AD29+$AB29))),$AJ28)</f>
        <v>7.7759999999999996E-2</v>
      </c>
      <c r="AK29" s="144" t="str">
        <f>IF(OR(R26="",AA29="",AC29=""),"",IF(AM29&lt;=20%,"Leve",IF(AM29&lt;=40%,"Menor",IF(AM29&lt;=60%,"Moderado",IF(AM29&lt;=80%,"Mayor","Catastrófico")))))</f>
        <v>Mayor</v>
      </c>
      <c r="AL29" s="138">
        <f>IF($AK28="Leve",1,IF($AK28="Menor",2,IF($AK28="Moderado",3,IF($AK28="Mayor",4,IF($AK28="Catastrófico",5,"")))))</f>
        <v>4</v>
      </c>
      <c r="AM29" s="144">
        <f>IF($AA29="Correctivo",($T26-($T26*($AD29+$AB29))),$T26)</f>
        <v>0.8</v>
      </c>
      <c r="AN29" s="145">
        <f t="shared" si="17"/>
        <v>4</v>
      </c>
      <c r="AO29" s="329"/>
      <c r="AP29" s="330"/>
      <c r="AQ29" s="155" t="s">
        <v>350</v>
      </c>
      <c r="AR29" s="136" t="s">
        <v>500</v>
      </c>
      <c r="AS29" s="136" t="s">
        <v>351</v>
      </c>
      <c r="AT29" s="136" t="s">
        <v>277</v>
      </c>
      <c r="AU29" s="156" t="s">
        <v>354</v>
      </c>
    </row>
    <row r="30" spans="1:47" ht="200.25" customHeight="1" x14ac:dyDescent="0.2">
      <c r="A30" s="155" t="s">
        <v>23</v>
      </c>
      <c r="B30" s="136" t="s">
        <v>30</v>
      </c>
      <c r="C30" s="136" t="s">
        <v>360</v>
      </c>
      <c r="D30" s="136" t="s">
        <v>451</v>
      </c>
      <c r="E30" s="135" t="s">
        <v>20</v>
      </c>
      <c r="F30" s="135" t="s">
        <v>127</v>
      </c>
      <c r="G30" s="135" t="s">
        <v>159</v>
      </c>
      <c r="H30" s="136" t="s">
        <v>361</v>
      </c>
      <c r="I30" s="136" t="s">
        <v>434</v>
      </c>
      <c r="J30" s="136" t="s">
        <v>435</v>
      </c>
      <c r="K30" s="136" t="s">
        <v>362</v>
      </c>
      <c r="L30" s="136" t="s">
        <v>163</v>
      </c>
      <c r="M30" s="136" t="s">
        <v>180</v>
      </c>
      <c r="N30" s="156" t="s">
        <v>171</v>
      </c>
      <c r="O30" s="146" t="s">
        <v>200</v>
      </c>
      <c r="P30" s="138">
        <f t="shared" ref="P30:P31" si="35">IF($O30="Muy baja",1,IF($O30="Baja",2,IF($O30="Media",3,IF($O30="Alta",4,IF($O30="Muy alta",5,"")))))</f>
        <v>1</v>
      </c>
      <c r="Q30" s="139">
        <f t="shared" ref="Q30:Q31" si="36">IF($O30="Muy baja",20%,IF($O30="Baja",40%,IF($O30="Media",60%,IF($O30="Alta",80%,IF($O30="Muy alta",100%,"")))))</f>
        <v>0.2</v>
      </c>
      <c r="R30" s="135" t="s">
        <v>27</v>
      </c>
      <c r="S30" s="138">
        <f t="shared" ref="S30:S31" si="37">IF($R30="Leve",1,IF($R30="Menor",2,IF($R30="Moderado",3,IF($R30="Mayor",4,IF($R30="Catastrófico",5,"")))))</f>
        <v>4</v>
      </c>
      <c r="T30" s="139">
        <f t="shared" ref="T30:T31" si="38">IF($R30="Leve",20%,IF($R30="Menor",40%,IF($R30="Moderado",60%,IF($R30="Mayor",80%,IF($R30="Catastrófico",100%,"")))))</f>
        <v>0.8</v>
      </c>
      <c r="U30" s="148">
        <f t="shared" ref="U30:U31" si="39">IF(OR(P30="",S30=""),"",P30*S30)</f>
        <v>4</v>
      </c>
      <c r="V30" s="150" t="str">
        <f t="shared" ref="V30:V31" si="40">IF(U30="","",IF(U30&lt;=2,"BAJA",IF(U30&lt;=6,"MODERADA",IF(U30&lt;=12,"ALTA","EXTREMA"))))</f>
        <v>MODERADA</v>
      </c>
      <c r="W30" s="155" t="s">
        <v>366</v>
      </c>
      <c r="X30" s="136" t="s">
        <v>436</v>
      </c>
      <c r="Y30" s="136" t="s">
        <v>367</v>
      </c>
      <c r="Z30" s="141">
        <v>1</v>
      </c>
      <c r="AA30" s="135" t="s">
        <v>214</v>
      </c>
      <c r="AB30" s="142">
        <f t="shared" si="9"/>
        <v>0.25</v>
      </c>
      <c r="AC30" s="143" t="s">
        <v>219</v>
      </c>
      <c r="AD30" s="142">
        <f t="shared" si="10"/>
        <v>0.15</v>
      </c>
      <c r="AE30" s="143" t="s">
        <v>223</v>
      </c>
      <c r="AF30" s="143" t="s">
        <v>224</v>
      </c>
      <c r="AG30" s="152" t="s">
        <v>227</v>
      </c>
      <c r="AH30" s="153" t="str">
        <f t="shared" ref="AH30:AH31" si="41">IF(OR(O30="",AA30="",AC30=""),"",IF(AJ30&lt;=20%,"Muy baja",IF(AJ30&lt;=40%,"Baja",IF(AJ30&lt;=60%,"Media",IF(AJ30&lt;=80%,"Alta","Muy alta")))))</f>
        <v>Muy baja</v>
      </c>
      <c r="AI30" s="138">
        <f t="shared" si="12"/>
        <v>1</v>
      </c>
      <c r="AJ30" s="144">
        <f t="shared" ref="AJ30:AJ31" si="42">IF(OR($AA30="Preventivo",$AA30="Detectivo"),($Q30-($Q30*($AD30+$AB30))),$Q30)</f>
        <v>0.12</v>
      </c>
      <c r="AK30" s="144" t="str">
        <f t="shared" ref="AK30:AK31" si="43">IF(OR(R30="",AA30="",AC30=""),"",IF(AM30&lt;=20%,"Leve",IF(AM30&lt;=40%,"Menor",IF(AM30&lt;=60%,"Moderado",IF(AM30&lt;=80%,"Mayor","Catastrófico")))))</f>
        <v>Mayor</v>
      </c>
      <c r="AL30" s="138">
        <f t="shared" ref="AL30:AL31" si="44">IF($AK30="Leve",1,IF($AK30="Menor",2,IF($AK30="Moderado",3,IF($AK30="Mayor",4,IF($AK30="Catastrófico",5,"")))))</f>
        <v>4</v>
      </c>
      <c r="AM30" s="144">
        <f t="shared" ref="AM30:AM31" si="45">IF($AA30="Correctivo",($T30-($T30*($AD30+$AB30))),$T30)</f>
        <v>0.8</v>
      </c>
      <c r="AN30" s="145">
        <f t="shared" ref="AN30:AN31" si="46">IF(OR(AI30="",AL30=""),"",AI30*AL30)</f>
        <v>4</v>
      </c>
      <c r="AO30" s="140" t="str">
        <f t="shared" ref="AO30:AO31" si="47">IF(AN30="","",IF(AN30&lt;=2,"BAJA",IF(AN30&lt;=6,"MODERADA",IF(AN30&lt;=12,"ALTA","EXTREMA"))))</f>
        <v>MODERADA</v>
      </c>
      <c r="AP30" s="154" t="str">
        <f t="shared" ref="AP30:AP31" si="48">IF(AO30="","",IF(AO30="Baja","Asumir el Riesgo.",IF(AO30="Moderada","Asumir o reducir el Riesgo.",IF(AO30="Alta","Reducir el Riesgo, Evitar, Compartir o Transferir (pronta atención).",IF(AO30="Extrema","Reducir el Riesgo, Evitar o Compartir (Se requiere acción inmediata).","")))))</f>
        <v>Asumir o reducir el Riesgo.</v>
      </c>
      <c r="AQ30" s="155" t="s">
        <v>371</v>
      </c>
      <c r="AR30" s="136" t="s">
        <v>501</v>
      </c>
      <c r="AS30" s="136" t="s">
        <v>366</v>
      </c>
      <c r="AT30" s="136" t="s">
        <v>277</v>
      </c>
      <c r="AU30" s="156" t="s">
        <v>372</v>
      </c>
    </row>
    <row r="31" spans="1:47" ht="200.25" customHeight="1" x14ac:dyDescent="0.2">
      <c r="A31" s="155" t="s">
        <v>23</v>
      </c>
      <c r="B31" s="136" t="s">
        <v>30</v>
      </c>
      <c r="C31" s="136" t="s">
        <v>360</v>
      </c>
      <c r="D31" s="136" t="s">
        <v>451</v>
      </c>
      <c r="E31" s="135" t="s">
        <v>20</v>
      </c>
      <c r="F31" s="135" t="s">
        <v>128</v>
      </c>
      <c r="G31" s="135" t="s">
        <v>159</v>
      </c>
      <c r="H31" s="136" t="s">
        <v>361</v>
      </c>
      <c r="I31" s="136" t="s">
        <v>363</v>
      </c>
      <c r="J31" s="136" t="s">
        <v>364</v>
      </c>
      <c r="K31" s="136" t="s">
        <v>365</v>
      </c>
      <c r="L31" s="136" t="s">
        <v>163</v>
      </c>
      <c r="M31" s="136" t="s">
        <v>180</v>
      </c>
      <c r="N31" s="156" t="s">
        <v>171</v>
      </c>
      <c r="O31" s="146" t="s">
        <v>200</v>
      </c>
      <c r="P31" s="138">
        <f t="shared" si="35"/>
        <v>1</v>
      </c>
      <c r="Q31" s="139">
        <f t="shared" si="36"/>
        <v>0.2</v>
      </c>
      <c r="R31" s="135" t="s">
        <v>29</v>
      </c>
      <c r="S31" s="138">
        <f t="shared" si="37"/>
        <v>5</v>
      </c>
      <c r="T31" s="139">
        <f t="shared" si="38"/>
        <v>1</v>
      </c>
      <c r="U31" s="148">
        <f t="shared" si="39"/>
        <v>5</v>
      </c>
      <c r="V31" s="150" t="str">
        <f t="shared" si="40"/>
        <v>MODERADA</v>
      </c>
      <c r="W31" s="155" t="s">
        <v>370</v>
      </c>
      <c r="X31" s="136" t="s">
        <v>368</v>
      </c>
      <c r="Y31" s="136" t="s">
        <v>369</v>
      </c>
      <c r="Z31" s="141">
        <v>1</v>
      </c>
      <c r="AA31" s="135" t="s">
        <v>214</v>
      </c>
      <c r="AB31" s="142">
        <f t="shared" si="9"/>
        <v>0.25</v>
      </c>
      <c r="AC31" s="143" t="s">
        <v>219</v>
      </c>
      <c r="AD31" s="142">
        <f t="shared" si="10"/>
        <v>0.15</v>
      </c>
      <c r="AE31" s="143" t="s">
        <v>223</v>
      </c>
      <c r="AF31" s="143" t="s">
        <v>224</v>
      </c>
      <c r="AG31" s="152" t="s">
        <v>227</v>
      </c>
      <c r="AH31" s="153" t="str">
        <f t="shared" si="41"/>
        <v>Muy baja</v>
      </c>
      <c r="AI31" s="138">
        <f t="shared" si="12"/>
        <v>1</v>
      </c>
      <c r="AJ31" s="144">
        <f t="shared" si="42"/>
        <v>0.12</v>
      </c>
      <c r="AK31" s="144" t="str">
        <f t="shared" si="43"/>
        <v>Catastrófico</v>
      </c>
      <c r="AL31" s="138">
        <f t="shared" si="44"/>
        <v>5</v>
      </c>
      <c r="AM31" s="144">
        <f t="shared" si="45"/>
        <v>1</v>
      </c>
      <c r="AN31" s="145">
        <f t="shared" si="46"/>
        <v>5</v>
      </c>
      <c r="AO31" s="140" t="str">
        <f t="shared" si="47"/>
        <v>MODERADA</v>
      </c>
      <c r="AP31" s="154" t="str">
        <f t="shared" si="48"/>
        <v>Asumir o reducir el Riesgo.</v>
      </c>
      <c r="AQ31" s="155" t="s">
        <v>437</v>
      </c>
      <c r="AR31" s="136" t="s">
        <v>502</v>
      </c>
      <c r="AS31" s="136" t="s">
        <v>450</v>
      </c>
      <c r="AT31" s="136" t="s">
        <v>277</v>
      </c>
      <c r="AU31" s="156" t="s">
        <v>373</v>
      </c>
    </row>
    <row r="32" spans="1:47" ht="222.75" customHeight="1" x14ac:dyDescent="0.2">
      <c r="A32" s="155" t="s">
        <v>23</v>
      </c>
      <c r="B32" s="136" t="s">
        <v>240</v>
      </c>
      <c r="C32" s="136" t="s">
        <v>374</v>
      </c>
      <c r="D32" s="136" t="s">
        <v>454</v>
      </c>
      <c r="E32" s="135" t="s">
        <v>20</v>
      </c>
      <c r="F32" s="135" t="s">
        <v>136</v>
      </c>
      <c r="G32" s="135" t="s">
        <v>159</v>
      </c>
      <c r="H32" s="136" t="s">
        <v>265</v>
      </c>
      <c r="I32" s="136" t="s">
        <v>455</v>
      </c>
      <c r="J32" s="136" t="s">
        <v>375</v>
      </c>
      <c r="K32" s="136" t="s">
        <v>376</v>
      </c>
      <c r="L32" s="136" t="s">
        <v>195</v>
      </c>
      <c r="M32" s="136" t="s">
        <v>184</v>
      </c>
      <c r="N32" s="156" t="s">
        <v>171</v>
      </c>
      <c r="O32" s="146" t="s">
        <v>17</v>
      </c>
      <c r="P32" s="138">
        <f t="shared" si="3"/>
        <v>2</v>
      </c>
      <c r="Q32" s="139">
        <f t="shared" si="4"/>
        <v>0.4</v>
      </c>
      <c r="R32" s="135" t="s">
        <v>29</v>
      </c>
      <c r="S32" s="138">
        <f t="shared" si="5"/>
        <v>5</v>
      </c>
      <c r="T32" s="139">
        <f t="shared" si="6"/>
        <v>1</v>
      </c>
      <c r="U32" s="148">
        <f t="shared" si="7"/>
        <v>10</v>
      </c>
      <c r="V32" s="150" t="str">
        <f t="shared" si="8"/>
        <v>ALTA</v>
      </c>
      <c r="W32" s="155" t="s">
        <v>456</v>
      </c>
      <c r="X32" s="136" t="s">
        <v>377</v>
      </c>
      <c r="Y32" s="136" t="s">
        <v>457</v>
      </c>
      <c r="Z32" s="141">
        <v>1</v>
      </c>
      <c r="AA32" s="135" t="s">
        <v>214</v>
      </c>
      <c r="AB32" s="142">
        <f t="shared" si="9"/>
        <v>0.25</v>
      </c>
      <c r="AC32" s="143" t="s">
        <v>219</v>
      </c>
      <c r="AD32" s="142">
        <f t="shared" si="10"/>
        <v>0.15</v>
      </c>
      <c r="AE32" s="143" t="s">
        <v>223</v>
      </c>
      <c r="AF32" s="143" t="s">
        <v>224</v>
      </c>
      <c r="AG32" s="152" t="s">
        <v>227</v>
      </c>
      <c r="AH32" s="153" t="str">
        <f t="shared" si="11"/>
        <v>Baja</v>
      </c>
      <c r="AI32" s="138">
        <f t="shared" si="12"/>
        <v>2</v>
      </c>
      <c r="AJ32" s="144">
        <f t="shared" si="13"/>
        <v>0.24</v>
      </c>
      <c r="AK32" s="144" t="str">
        <f t="shared" si="14"/>
        <v>Catastrófico</v>
      </c>
      <c r="AL32" s="138">
        <f t="shared" si="15"/>
        <v>5</v>
      </c>
      <c r="AM32" s="144">
        <f t="shared" si="16"/>
        <v>1</v>
      </c>
      <c r="AN32" s="145">
        <f t="shared" si="17"/>
        <v>10</v>
      </c>
      <c r="AO32" s="140" t="str">
        <f t="shared" si="18"/>
        <v>ALTA</v>
      </c>
      <c r="AP32" s="154" t="str">
        <f t="shared" si="19"/>
        <v>Reducir el Riesgo, Evitar, Compartir o Transferir (pronta atención).</v>
      </c>
      <c r="AQ32" s="155" t="s">
        <v>378</v>
      </c>
      <c r="AR32" s="136" t="s">
        <v>379</v>
      </c>
      <c r="AS32" s="136" t="s">
        <v>380</v>
      </c>
      <c r="AT32" s="136" t="s">
        <v>277</v>
      </c>
      <c r="AU32" s="156" t="s">
        <v>381</v>
      </c>
    </row>
    <row r="33" spans="1:47" ht="204" x14ac:dyDescent="0.2">
      <c r="A33" s="155" t="s">
        <v>23</v>
      </c>
      <c r="B33" s="136" t="s">
        <v>242</v>
      </c>
      <c r="C33" s="136" t="s">
        <v>382</v>
      </c>
      <c r="D33" s="136" t="s">
        <v>383</v>
      </c>
      <c r="E33" s="135" t="s">
        <v>20</v>
      </c>
      <c r="F33" s="135" t="s">
        <v>129</v>
      </c>
      <c r="G33" s="135" t="s">
        <v>159</v>
      </c>
      <c r="H33" s="136" t="s">
        <v>361</v>
      </c>
      <c r="I33" s="136" t="s">
        <v>384</v>
      </c>
      <c r="J33" s="136" t="s">
        <v>385</v>
      </c>
      <c r="K33" s="136" t="s">
        <v>438</v>
      </c>
      <c r="L33" s="136" t="s">
        <v>195</v>
      </c>
      <c r="M33" s="136" t="s">
        <v>183</v>
      </c>
      <c r="N33" s="156" t="s">
        <v>171</v>
      </c>
      <c r="O33" s="146" t="s">
        <v>200</v>
      </c>
      <c r="P33" s="138">
        <f t="shared" si="3"/>
        <v>1</v>
      </c>
      <c r="Q33" s="139">
        <f t="shared" si="4"/>
        <v>0.2</v>
      </c>
      <c r="R33" s="135" t="s">
        <v>29</v>
      </c>
      <c r="S33" s="138">
        <f t="shared" si="5"/>
        <v>5</v>
      </c>
      <c r="T33" s="139">
        <f t="shared" si="6"/>
        <v>1</v>
      </c>
      <c r="U33" s="148">
        <f t="shared" ref="U33:U39" si="49">IF(OR(P33="",S33=""),"",P33*S33)</f>
        <v>5</v>
      </c>
      <c r="V33" s="150" t="str">
        <f t="shared" ref="V33:V39" si="50">IF(U33="","",IF(U33&lt;=2,"BAJA",IF(U33&lt;=6,"MODERADA",IF(U33&lt;=12,"ALTA","EXTREMA"))))</f>
        <v>MODERADA</v>
      </c>
      <c r="W33" s="155" t="s">
        <v>439</v>
      </c>
      <c r="X33" s="136" t="s">
        <v>386</v>
      </c>
      <c r="Y33" s="136" t="s">
        <v>387</v>
      </c>
      <c r="Z33" s="141">
        <v>1</v>
      </c>
      <c r="AA33" s="135" t="s">
        <v>214</v>
      </c>
      <c r="AB33" s="142">
        <f t="shared" si="9"/>
        <v>0.25</v>
      </c>
      <c r="AC33" s="143" t="s">
        <v>219</v>
      </c>
      <c r="AD33" s="142">
        <f t="shared" si="10"/>
        <v>0.15</v>
      </c>
      <c r="AE33" s="143" t="s">
        <v>223</v>
      </c>
      <c r="AF33" s="143" t="s">
        <v>224</v>
      </c>
      <c r="AG33" s="152" t="s">
        <v>227</v>
      </c>
      <c r="AH33" s="153" t="str">
        <f t="shared" ref="AH33:AH39" si="51">IF(OR(O33="",AA33="",AC33=""),"",IF(AJ33&lt;=20%,"Muy baja",IF(AJ33&lt;=40%,"Baja",IF(AJ33&lt;=60%,"Media",IF(AJ33&lt;=80%,"Alta","Muy alta")))))</f>
        <v>Muy baja</v>
      </c>
      <c r="AI33" s="138">
        <f t="shared" si="12"/>
        <v>1</v>
      </c>
      <c r="AJ33" s="144">
        <f t="shared" si="13"/>
        <v>0.12</v>
      </c>
      <c r="AK33" s="144" t="str">
        <f t="shared" ref="AK33:AK39" si="52">IF(OR(R33="",AA33="",AC33=""),"",IF(AM33&lt;=20%,"Leve",IF(AM33&lt;=40%,"Menor",IF(AM33&lt;=60%,"Moderado",IF(AM33&lt;=80%,"Mayor","Catastrófico")))))</f>
        <v>Catastrófico</v>
      </c>
      <c r="AL33" s="138">
        <f t="shared" si="15"/>
        <v>5</v>
      </c>
      <c r="AM33" s="144">
        <f t="shared" si="16"/>
        <v>1</v>
      </c>
      <c r="AN33" s="145">
        <f t="shared" ref="AN33:AN39" si="53">IF(OR(AI33="",AL33=""),"",AI33*AL33)</f>
        <v>5</v>
      </c>
      <c r="AO33" s="140" t="str">
        <f t="shared" ref="AO33:AO39" si="54">IF(AN33="","",IF(AN33&lt;=2,"BAJA",IF(AN33&lt;=6,"MODERADA",IF(AN33&lt;=12,"ALTA","EXTREMA"))))</f>
        <v>MODERADA</v>
      </c>
      <c r="AP33" s="154" t="str">
        <f t="shared" si="19"/>
        <v>Asumir o reducir el Riesgo.</v>
      </c>
      <c r="AQ33" s="155" t="s">
        <v>388</v>
      </c>
      <c r="AR33" s="136" t="s">
        <v>389</v>
      </c>
      <c r="AS33" s="136" t="s">
        <v>390</v>
      </c>
      <c r="AT33" s="136" t="s">
        <v>277</v>
      </c>
      <c r="AU33" s="156" t="s">
        <v>391</v>
      </c>
    </row>
    <row r="34" spans="1:47" ht="101.25" customHeight="1" x14ac:dyDescent="0.2">
      <c r="A34" s="155" t="s">
        <v>23</v>
      </c>
      <c r="B34" s="136" t="s">
        <v>242</v>
      </c>
      <c r="C34" s="136" t="s">
        <v>382</v>
      </c>
      <c r="D34" s="136" t="s">
        <v>383</v>
      </c>
      <c r="E34" s="135" t="s">
        <v>20</v>
      </c>
      <c r="F34" s="135" t="s">
        <v>419</v>
      </c>
      <c r="G34" s="135" t="s">
        <v>159</v>
      </c>
      <c r="H34" s="136" t="s">
        <v>361</v>
      </c>
      <c r="I34" s="136" t="s">
        <v>503</v>
      </c>
      <c r="J34" s="136" t="s">
        <v>421</v>
      </c>
      <c r="K34" s="136" t="s">
        <v>420</v>
      </c>
      <c r="L34" s="136" t="s">
        <v>195</v>
      </c>
      <c r="M34" s="136" t="s">
        <v>183</v>
      </c>
      <c r="N34" s="156" t="s">
        <v>171</v>
      </c>
      <c r="O34" s="146" t="s">
        <v>200</v>
      </c>
      <c r="P34" s="138">
        <f t="shared" si="3"/>
        <v>1</v>
      </c>
      <c r="Q34" s="139">
        <f t="shared" si="4"/>
        <v>0.2</v>
      </c>
      <c r="R34" s="135" t="s">
        <v>29</v>
      </c>
      <c r="S34" s="138">
        <f t="shared" si="5"/>
        <v>5</v>
      </c>
      <c r="T34" s="139">
        <f t="shared" si="6"/>
        <v>1</v>
      </c>
      <c r="U34" s="148">
        <f t="shared" ref="U34" si="55">IF(OR(P34="",S34=""),"",P34*S34)</f>
        <v>5</v>
      </c>
      <c r="V34" s="150" t="str">
        <f t="shared" ref="V34" si="56">IF(U34="","",IF(U34&lt;=2,"BAJA",IF(U34&lt;=6,"MODERADA",IF(U34&lt;=12,"ALTA","EXTREMA"))))</f>
        <v>MODERADA</v>
      </c>
      <c r="W34" s="155" t="s">
        <v>439</v>
      </c>
      <c r="X34" s="136" t="s">
        <v>425</v>
      </c>
      <c r="Y34" s="136" t="s">
        <v>440</v>
      </c>
      <c r="Z34" s="141">
        <v>1</v>
      </c>
      <c r="AA34" s="135" t="s">
        <v>214</v>
      </c>
      <c r="AB34" s="142">
        <f t="shared" ref="AB34" si="57">IF(AA34="","",IF(AA34="Preventivo",25%,IF(AA34="Detectivo",15%,10%)))</f>
        <v>0.25</v>
      </c>
      <c r="AC34" s="143" t="s">
        <v>219</v>
      </c>
      <c r="AD34" s="142">
        <f t="shared" ref="AD34" si="58">IF(AC34="","",IF(AC34="Automático",25%,15%))</f>
        <v>0.15</v>
      </c>
      <c r="AE34" s="143" t="s">
        <v>223</v>
      </c>
      <c r="AF34" s="143" t="s">
        <v>224</v>
      </c>
      <c r="AG34" s="152" t="s">
        <v>227</v>
      </c>
      <c r="AH34" s="153" t="str">
        <f t="shared" ref="AH34" si="59">IF(OR(O34="",AA34="",AC34=""),"",IF(AJ34&lt;=20%,"Muy baja",IF(AJ34&lt;=40%,"Baja",IF(AJ34&lt;=60%,"Media",IF(AJ34&lt;=80%,"Alta","Muy alta")))))</f>
        <v>Muy baja</v>
      </c>
      <c r="AI34" s="138">
        <f t="shared" si="12"/>
        <v>1</v>
      </c>
      <c r="AJ34" s="144">
        <f t="shared" si="13"/>
        <v>0.12</v>
      </c>
      <c r="AK34" s="144" t="str">
        <f t="shared" ref="AK34" si="60">IF(OR(R34="",AA34="",AC34=""),"",IF(AM34&lt;=20%,"Leve",IF(AM34&lt;=40%,"Menor",IF(AM34&lt;=60%,"Moderado",IF(AM34&lt;=80%,"Mayor","Catastrófico")))))</f>
        <v>Catastrófico</v>
      </c>
      <c r="AL34" s="138">
        <f t="shared" si="15"/>
        <v>5</v>
      </c>
      <c r="AM34" s="144">
        <f t="shared" si="16"/>
        <v>1</v>
      </c>
      <c r="AN34" s="145">
        <f t="shared" ref="AN34" si="61">IF(OR(AI34="",AL34=""),"",AI34*AL34)</f>
        <v>5</v>
      </c>
      <c r="AO34" s="140" t="str">
        <f t="shared" ref="AO34" si="62">IF(AN34="","",IF(AN34&lt;=2,"BAJA",IF(AN34&lt;=6,"MODERADA",IF(AN34&lt;=12,"ALTA","EXTREMA"))))</f>
        <v>MODERADA</v>
      </c>
      <c r="AP34" s="154" t="str">
        <f t="shared" ref="AP34" si="63">IF(AO34="","",IF(AO34="Baja","Asumir el Riesgo.",IF(AO34="Moderada","Asumir o reducir el Riesgo.",IF(AO34="Alta","Reducir el Riesgo, Evitar, Compartir o Transferir (pronta atención).",IF(AO34="Extrema","Reducir el Riesgo, Evitar o Compartir (Se requiere acción inmediata).","")))))</f>
        <v>Asumir o reducir el Riesgo.</v>
      </c>
      <c r="AQ34" s="155" t="s">
        <v>422</v>
      </c>
      <c r="AR34" s="136" t="s">
        <v>423</v>
      </c>
      <c r="AS34" s="136" t="s">
        <v>390</v>
      </c>
      <c r="AT34" s="136" t="s">
        <v>277</v>
      </c>
      <c r="AU34" s="156" t="s">
        <v>424</v>
      </c>
    </row>
    <row r="35" spans="1:47" ht="113.25" customHeight="1" x14ac:dyDescent="0.2">
      <c r="A35" s="155" t="s">
        <v>26</v>
      </c>
      <c r="B35" s="136" t="s">
        <v>32</v>
      </c>
      <c r="C35" s="317" t="s">
        <v>392</v>
      </c>
      <c r="D35" s="317" t="s">
        <v>393</v>
      </c>
      <c r="E35" s="135" t="s">
        <v>20</v>
      </c>
      <c r="F35" s="135" t="s">
        <v>130</v>
      </c>
      <c r="G35" s="318" t="s">
        <v>159</v>
      </c>
      <c r="H35" s="317" t="s">
        <v>361</v>
      </c>
      <c r="I35" s="317" t="s">
        <v>441</v>
      </c>
      <c r="J35" s="317" t="s">
        <v>394</v>
      </c>
      <c r="K35" s="317" t="s">
        <v>395</v>
      </c>
      <c r="L35" s="317" t="s">
        <v>195</v>
      </c>
      <c r="M35" s="317" t="s">
        <v>184</v>
      </c>
      <c r="N35" s="334" t="s">
        <v>171</v>
      </c>
      <c r="O35" s="331" t="s">
        <v>198</v>
      </c>
      <c r="P35" s="332">
        <f t="shared" si="3"/>
        <v>3</v>
      </c>
      <c r="Q35" s="326">
        <f t="shared" si="4"/>
        <v>0.6</v>
      </c>
      <c r="R35" s="318" t="s">
        <v>27</v>
      </c>
      <c r="S35" s="332">
        <f t="shared" si="5"/>
        <v>4</v>
      </c>
      <c r="T35" s="326">
        <f t="shared" si="6"/>
        <v>0.8</v>
      </c>
      <c r="U35" s="327">
        <f t="shared" si="49"/>
        <v>12</v>
      </c>
      <c r="V35" s="328" t="str">
        <f t="shared" si="50"/>
        <v>ALTA</v>
      </c>
      <c r="W35" s="155" t="s">
        <v>396</v>
      </c>
      <c r="X35" s="136" t="s">
        <v>397</v>
      </c>
      <c r="Y35" s="136" t="s">
        <v>398</v>
      </c>
      <c r="Z35" s="141">
        <v>0.25</v>
      </c>
      <c r="AA35" s="135" t="s">
        <v>214</v>
      </c>
      <c r="AB35" s="142">
        <f t="shared" si="9"/>
        <v>0.25</v>
      </c>
      <c r="AC35" s="143" t="s">
        <v>219</v>
      </c>
      <c r="AD35" s="142">
        <f t="shared" si="10"/>
        <v>0.15</v>
      </c>
      <c r="AE35" s="143" t="s">
        <v>223</v>
      </c>
      <c r="AF35" s="143" t="s">
        <v>224</v>
      </c>
      <c r="AG35" s="152" t="s">
        <v>227</v>
      </c>
      <c r="AH35" s="153" t="str">
        <f t="shared" si="51"/>
        <v>Baja</v>
      </c>
      <c r="AI35" s="138">
        <f t="shared" si="12"/>
        <v>2</v>
      </c>
      <c r="AJ35" s="144">
        <f t="shared" si="13"/>
        <v>0.36</v>
      </c>
      <c r="AK35" s="144" t="str">
        <f t="shared" si="52"/>
        <v>Mayor</v>
      </c>
      <c r="AL35" s="138">
        <f t="shared" si="15"/>
        <v>4</v>
      </c>
      <c r="AM35" s="144">
        <f t="shared" si="16"/>
        <v>0.8</v>
      </c>
      <c r="AN35" s="145">
        <f t="shared" si="53"/>
        <v>8</v>
      </c>
      <c r="AO35" s="329" t="str">
        <f>IF(AN38="","",IF(AN38&lt;=2,"BAJA",IF(AN38&lt;=6,"MODERADA",IF(AN38&lt;=12,"ALTA","EXTREMA"))))</f>
        <v>MODERADA</v>
      </c>
      <c r="AP35" s="330" t="str">
        <f t="shared" si="19"/>
        <v>Asumir o reducir el Riesgo.</v>
      </c>
      <c r="AQ35" s="155" t="s">
        <v>407</v>
      </c>
      <c r="AR35" s="136" t="s">
        <v>408</v>
      </c>
      <c r="AS35" s="137" t="s">
        <v>409</v>
      </c>
      <c r="AT35" s="136" t="s">
        <v>352</v>
      </c>
      <c r="AU35" s="156" t="s">
        <v>414</v>
      </c>
    </row>
    <row r="36" spans="1:47" ht="84" customHeight="1" x14ac:dyDescent="0.2">
      <c r="A36" s="155" t="s">
        <v>26</v>
      </c>
      <c r="B36" s="136" t="s">
        <v>32</v>
      </c>
      <c r="C36" s="317"/>
      <c r="D36" s="317"/>
      <c r="E36" s="135" t="s">
        <v>20</v>
      </c>
      <c r="F36" s="135" t="s">
        <v>130</v>
      </c>
      <c r="G36" s="318"/>
      <c r="H36" s="317"/>
      <c r="I36" s="317"/>
      <c r="J36" s="317"/>
      <c r="K36" s="317"/>
      <c r="L36" s="317"/>
      <c r="M36" s="317"/>
      <c r="N36" s="334"/>
      <c r="O36" s="331"/>
      <c r="P36" s="332"/>
      <c r="Q36" s="326"/>
      <c r="R36" s="318"/>
      <c r="S36" s="332"/>
      <c r="T36" s="326"/>
      <c r="U36" s="327"/>
      <c r="V36" s="328"/>
      <c r="W36" s="155" t="s">
        <v>399</v>
      </c>
      <c r="X36" s="136" t="s">
        <v>400</v>
      </c>
      <c r="Y36" s="136" t="s">
        <v>401</v>
      </c>
      <c r="Z36" s="141">
        <v>0.25</v>
      </c>
      <c r="AA36" s="135" t="s">
        <v>214</v>
      </c>
      <c r="AB36" s="142">
        <f t="shared" si="9"/>
        <v>0.25</v>
      </c>
      <c r="AC36" s="143" t="s">
        <v>219</v>
      </c>
      <c r="AD36" s="142">
        <f t="shared" si="10"/>
        <v>0.15</v>
      </c>
      <c r="AE36" s="143" t="s">
        <v>223</v>
      </c>
      <c r="AF36" s="143" t="s">
        <v>224</v>
      </c>
      <c r="AG36" s="152" t="s">
        <v>227</v>
      </c>
      <c r="AH36" s="153" t="str">
        <f>IF(OR(O35="",AA36="",AC36=""),"",IF(AJ36&lt;=20%,"Muy baja",IF(AJ36&lt;=40%,"Baja",IF(AJ36&lt;=60%,"Media",IF(AJ36&lt;=80%,"Alta","Muy alta")))))</f>
        <v>Baja</v>
      </c>
      <c r="AI36" s="138">
        <f t="shared" si="12"/>
        <v>2</v>
      </c>
      <c r="AJ36" s="144">
        <f>IF(OR($AA36="Preventivo",$AA36="Detectivo"),($AJ35-($AJ35*($AD36+$AB36))),$AJ35)</f>
        <v>0.216</v>
      </c>
      <c r="AK36" s="144" t="str">
        <f>IF(OR(R35="",AA36="",AC36=""),"",IF(AM36&lt;=20%,"Leve",IF(AM36&lt;=40%,"Menor",IF(AM36&lt;=60%,"Moderado",IF(AM36&lt;=80%,"Mayor","Catastrófico")))))</f>
        <v>Mayor</v>
      </c>
      <c r="AL36" s="138">
        <f t="shared" si="15"/>
        <v>4</v>
      </c>
      <c r="AM36" s="144">
        <f>IF($AA36="Correctivo",($T35-($T35*($AD36+$AB36))),$T35)</f>
        <v>0.8</v>
      </c>
      <c r="AN36" s="145">
        <f t="shared" si="53"/>
        <v>8</v>
      </c>
      <c r="AO36" s="329"/>
      <c r="AP36" s="330"/>
      <c r="AQ36" s="155" t="s">
        <v>413</v>
      </c>
      <c r="AR36" s="136" t="s">
        <v>410</v>
      </c>
      <c r="AS36" s="137" t="s">
        <v>409</v>
      </c>
      <c r="AT36" s="136" t="s">
        <v>352</v>
      </c>
      <c r="AU36" s="156" t="s">
        <v>415</v>
      </c>
    </row>
    <row r="37" spans="1:47" ht="114.75" customHeight="1" x14ac:dyDescent="0.2">
      <c r="A37" s="155" t="s">
        <v>26</v>
      </c>
      <c r="B37" s="136" t="s">
        <v>32</v>
      </c>
      <c r="C37" s="317"/>
      <c r="D37" s="317"/>
      <c r="E37" s="135" t="s">
        <v>20</v>
      </c>
      <c r="F37" s="135" t="s">
        <v>130</v>
      </c>
      <c r="G37" s="318"/>
      <c r="H37" s="317"/>
      <c r="I37" s="317"/>
      <c r="J37" s="317"/>
      <c r="K37" s="317"/>
      <c r="L37" s="317"/>
      <c r="M37" s="317"/>
      <c r="N37" s="334"/>
      <c r="O37" s="331"/>
      <c r="P37" s="332"/>
      <c r="Q37" s="326"/>
      <c r="R37" s="318"/>
      <c r="S37" s="332"/>
      <c r="T37" s="326"/>
      <c r="U37" s="327"/>
      <c r="V37" s="328"/>
      <c r="W37" s="155" t="s">
        <v>402</v>
      </c>
      <c r="X37" s="136" t="s">
        <v>403</v>
      </c>
      <c r="Y37" s="136" t="s">
        <v>404</v>
      </c>
      <c r="Z37" s="141">
        <v>0.25</v>
      </c>
      <c r="AA37" s="135" t="s">
        <v>214</v>
      </c>
      <c r="AB37" s="142">
        <f t="shared" si="9"/>
        <v>0.25</v>
      </c>
      <c r="AC37" s="143" t="s">
        <v>219</v>
      </c>
      <c r="AD37" s="142">
        <f t="shared" si="10"/>
        <v>0.15</v>
      </c>
      <c r="AE37" s="143" t="s">
        <v>223</v>
      </c>
      <c r="AF37" s="143" t="s">
        <v>224</v>
      </c>
      <c r="AG37" s="152" t="s">
        <v>227</v>
      </c>
      <c r="AH37" s="153" t="str">
        <f>IF(OR(O35="",AA37="",AC37=""),"",IF(AJ37&lt;=20%,"Muy baja",IF(AJ37&lt;=40%,"Baja",IF(AJ37&lt;=60%,"Media",IF(AJ37&lt;=80%,"Alta","Muy alta")))))</f>
        <v>Muy baja</v>
      </c>
      <c r="AI37" s="138">
        <f t="shared" si="12"/>
        <v>1</v>
      </c>
      <c r="AJ37" s="144">
        <f>IF(OR($AA37="Preventivo",$AA37="Detectivo"),($AJ36-($AJ36*($AD37+$AB37))),$AJ36)</f>
        <v>0.12959999999999999</v>
      </c>
      <c r="AK37" s="144" t="str">
        <f>IF(OR(R35="",AA37="",AC37=""),"",IF(AM37&lt;=20%,"Leve",IF(AM37&lt;=40%,"Menor",IF(AM37&lt;=60%,"Moderado",IF(AM37&lt;=80%,"Mayor","Catastrófico")))))</f>
        <v>Mayor</v>
      </c>
      <c r="AL37" s="138">
        <f>IF($AK36="Leve",1,IF($AK36="Menor",2,IF($AK36="Moderado",3,IF($AK36="Mayor",4,IF($AK36="Catastrófico",5,"")))))</f>
        <v>4</v>
      </c>
      <c r="AM37" s="144">
        <f>IF($AA37="Correctivo",($T35-($T35*($AD37+$AB37))),$T35)</f>
        <v>0.8</v>
      </c>
      <c r="AN37" s="145">
        <f t="shared" si="53"/>
        <v>4</v>
      </c>
      <c r="AO37" s="329"/>
      <c r="AP37" s="330"/>
      <c r="AQ37" s="155" t="s">
        <v>442</v>
      </c>
      <c r="AR37" s="136" t="s">
        <v>411</v>
      </c>
      <c r="AS37" s="137" t="s">
        <v>409</v>
      </c>
      <c r="AT37" s="136" t="s">
        <v>352</v>
      </c>
      <c r="AU37" s="156" t="s">
        <v>416</v>
      </c>
    </row>
    <row r="38" spans="1:47" ht="138.75" customHeight="1" x14ac:dyDescent="0.2">
      <c r="A38" s="155" t="s">
        <v>26</v>
      </c>
      <c r="B38" s="136" t="s">
        <v>32</v>
      </c>
      <c r="C38" s="317"/>
      <c r="D38" s="317"/>
      <c r="E38" s="135" t="s">
        <v>20</v>
      </c>
      <c r="F38" s="135" t="s">
        <v>130</v>
      </c>
      <c r="G38" s="318"/>
      <c r="H38" s="317"/>
      <c r="I38" s="317"/>
      <c r="J38" s="317"/>
      <c r="K38" s="317"/>
      <c r="L38" s="317"/>
      <c r="M38" s="317"/>
      <c r="N38" s="334"/>
      <c r="O38" s="331"/>
      <c r="P38" s="332"/>
      <c r="Q38" s="326"/>
      <c r="R38" s="318"/>
      <c r="S38" s="332"/>
      <c r="T38" s="326"/>
      <c r="U38" s="327"/>
      <c r="V38" s="328"/>
      <c r="W38" s="155" t="s">
        <v>402</v>
      </c>
      <c r="X38" s="136" t="s">
        <v>405</v>
      </c>
      <c r="Y38" s="136" t="s">
        <v>406</v>
      </c>
      <c r="Z38" s="141">
        <v>0.25</v>
      </c>
      <c r="AA38" s="135" t="s">
        <v>214</v>
      </c>
      <c r="AB38" s="142">
        <f t="shared" si="9"/>
        <v>0.25</v>
      </c>
      <c r="AC38" s="143" t="s">
        <v>219</v>
      </c>
      <c r="AD38" s="142">
        <f t="shared" si="10"/>
        <v>0.15</v>
      </c>
      <c r="AE38" s="143" t="s">
        <v>223</v>
      </c>
      <c r="AF38" s="143" t="s">
        <v>224</v>
      </c>
      <c r="AG38" s="152" t="s">
        <v>227</v>
      </c>
      <c r="AH38" s="153" t="str">
        <f>IF(OR(O35="",AA38="",AC38=""),"",IF(AJ38&lt;=20%,"Muy baja",IF(AJ38&lt;=40%,"Baja",IF(AJ38&lt;=60%,"Media",IF(AJ38&lt;=80%,"Alta","Muy alta")))))</f>
        <v>Muy baja</v>
      </c>
      <c r="AI38" s="138">
        <f t="shared" si="12"/>
        <v>1</v>
      </c>
      <c r="AJ38" s="144">
        <f>IF(OR($AA38="Preventivo",$AA38="Detectivo"),($AJ37-($AJ37*($AD38+$AB38))),$AJ37)</f>
        <v>7.7759999999999996E-2</v>
      </c>
      <c r="AK38" s="144" t="str">
        <f>IF(OR(R35="",AA38="",AC38=""),"",IF(AM38&lt;=20%,"Leve",IF(AM38&lt;=40%,"Menor",IF(AM38&lt;=60%,"Moderado",IF(AM38&lt;=80%,"Mayor","Catastrófico")))))</f>
        <v>Mayor</v>
      </c>
      <c r="AL38" s="138">
        <f>IF($AK37="Leve",1,IF($AK37="Menor",2,IF($AK37="Moderado",3,IF($AK37="Mayor",4,IF($AK37="Catastrófico",5,"")))))</f>
        <v>4</v>
      </c>
      <c r="AM38" s="144">
        <f>IF($AA38="Correctivo",($T35-($T35*($AD38+$AB38))),$T35)</f>
        <v>0.8</v>
      </c>
      <c r="AN38" s="145">
        <f t="shared" ref="AN38" si="64">IF(OR(AI38="",AL38=""),"",AI38*AL38)</f>
        <v>4</v>
      </c>
      <c r="AO38" s="329"/>
      <c r="AP38" s="330"/>
      <c r="AQ38" s="155" t="s">
        <v>412</v>
      </c>
      <c r="AR38" s="136" t="s">
        <v>443</v>
      </c>
      <c r="AS38" s="137" t="s">
        <v>409</v>
      </c>
      <c r="AT38" s="136" t="s">
        <v>352</v>
      </c>
      <c r="AU38" s="156" t="s">
        <v>417</v>
      </c>
    </row>
    <row r="39" spans="1:47" ht="18" customHeight="1" thickBot="1" x14ac:dyDescent="0.25">
      <c r="A39" s="61"/>
      <c r="B39" s="60"/>
      <c r="C39" s="59"/>
      <c r="D39" s="59"/>
      <c r="E39" s="60"/>
      <c r="F39" s="60"/>
      <c r="G39" s="60"/>
      <c r="H39" s="59"/>
      <c r="I39" s="59"/>
      <c r="J39" s="59"/>
      <c r="K39" s="59"/>
      <c r="L39" s="76"/>
      <c r="M39" s="76"/>
      <c r="N39" s="113"/>
      <c r="O39" s="61"/>
      <c r="P39" s="62" t="str">
        <f t="shared" si="3"/>
        <v/>
      </c>
      <c r="Q39" s="89" t="str">
        <f t="shared" si="4"/>
        <v/>
      </c>
      <c r="R39" s="60"/>
      <c r="S39" s="62" t="str">
        <f t="shared" si="5"/>
        <v/>
      </c>
      <c r="T39" s="89" t="str">
        <f t="shared" si="6"/>
        <v/>
      </c>
      <c r="U39" s="162" t="str">
        <f t="shared" si="49"/>
        <v/>
      </c>
      <c r="V39" s="166" t="str">
        <f t="shared" si="50"/>
        <v/>
      </c>
      <c r="W39" s="57"/>
      <c r="X39" s="59"/>
      <c r="Y39" s="59"/>
      <c r="Z39" s="159"/>
      <c r="AA39" s="60"/>
      <c r="AB39" s="124" t="str">
        <f t="shared" si="9"/>
        <v/>
      </c>
      <c r="AC39" s="114"/>
      <c r="AD39" s="124" t="str">
        <f t="shared" si="10"/>
        <v/>
      </c>
      <c r="AE39" s="114"/>
      <c r="AF39" s="114"/>
      <c r="AG39" s="115"/>
      <c r="AH39" s="164" t="str">
        <f t="shared" si="51"/>
        <v/>
      </c>
      <c r="AI39" s="62" t="str">
        <f t="shared" si="12"/>
        <v/>
      </c>
      <c r="AJ39" s="160" t="str">
        <f t="shared" si="13"/>
        <v/>
      </c>
      <c r="AK39" s="160" t="str">
        <f t="shared" si="52"/>
        <v/>
      </c>
      <c r="AL39" s="62" t="str">
        <f t="shared" si="15"/>
        <v/>
      </c>
      <c r="AM39" s="160" t="str">
        <f t="shared" si="16"/>
        <v/>
      </c>
      <c r="AN39" s="161" t="str">
        <f t="shared" si="53"/>
        <v/>
      </c>
      <c r="AO39" s="158" t="str">
        <f t="shared" si="54"/>
        <v/>
      </c>
      <c r="AP39" s="165" t="str">
        <f t="shared" si="19"/>
        <v/>
      </c>
      <c r="AQ39" s="57"/>
      <c r="AR39" s="59"/>
      <c r="AS39" s="59"/>
      <c r="AT39" s="59"/>
      <c r="AU39" s="58"/>
    </row>
    <row r="40" spans="1:47" x14ac:dyDescent="0.2"/>
    <row r="41" spans="1:47" x14ac:dyDescent="0.2"/>
  </sheetData>
  <autoFilter ref="A12:AZ39" xr:uid="{00000000-0001-0000-0200-000000000000}"/>
  <mergeCells count="168">
    <mergeCell ref="AS24:AS25"/>
    <mergeCell ref="AT24:AT25"/>
    <mergeCell ref="AP35:AP38"/>
    <mergeCell ref="A8:B8"/>
    <mergeCell ref="A7:B7"/>
    <mergeCell ref="N1:T1"/>
    <mergeCell ref="N2:T2"/>
    <mergeCell ref="N3:T3"/>
    <mergeCell ref="N4:T4"/>
    <mergeCell ref="C1:M4"/>
    <mergeCell ref="S35:S38"/>
    <mergeCell ref="T35:T38"/>
    <mergeCell ref="U35:U38"/>
    <mergeCell ref="V35:V38"/>
    <mergeCell ref="AO35:AO38"/>
    <mergeCell ref="AO26:AO29"/>
    <mergeCell ref="AP26:AP29"/>
    <mergeCell ref="C35:C38"/>
    <mergeCell ref="D35:D38"/>
    <mergeCell ref="G35:G38"/>
    <mergeCell ref="H35:H38"/>
    <mergeCell ref="I35:I38"/>
    <mergeCell ref="J35:J38"/>
    <mergeCell ref="K35:K38"/>
    <mergeCell ref="L35:L38"/>
    <mergeCell ref="M35:M38"/>
    <mergeCell ref="N35:N38"/>
    <mergeCell ref="O35:O38"/>
    <mergeCell ref="R35:R38"/>
    <mergeCell ref="P35:P38"/>
    <mergeCell ref="Q35:Q38"/>
    <mergeCell ref="P26:P29"/>
    <mergeCell ref="Q26:Q29"/>
    <mergeCell ref="R26:R29"/>
    <mergeCell ref="S26:S29"/>
    <mergeCell ref="T26:T29"/>
    <mergeCell ref="U26:U29"/>
    <mergeCell ref="V26:V29"/>
    <mergeCell ref="AU24:AU25"/>
    <mergeCell ref="C26:C29"/>
    <mergeCell ref="D26:D29"/>
    <mergeCell ref="G24:G25"/>
    <mergeCell ref="G26:G29"/>
    <mergeCell ref="H26:H29"/>
    <mergeCell ref="I26:I29"/>
    <mergeCell ref="J26:J29"/>
    <mergeCell ref="K26:K29"/>
    <mergeCell ref="L26:L29"/>
    <mergeCell ref="M26:M29"/>
    <mergeCell ref="N26:N29"/>
    <mergeCell ref="O26:O29"/>
    <mergeCell ref="AP24:AP25"/>
    <mergeCell ref="AQ24:AQ25"/>
    <mergeCell ref="AR24:AR25"/>
    <mergeCell ref="S24:S25"/>
    <mergeCell ref="T24:T25"/>
    <mergeCell ref="U24:U25"/>
    <mergeCell ref="V24:V25"/>
    <mergeCell ref="AO24:AO25"/>
    <mergeCell ref="K24:K25"/>
    <mergeCell ref="O24:O25"/>
    <mergeCell ref="P24:P25"/>
    <mergeCell ref="Q24:Q25"/>
    <mergeCell ref="R24:R25"/>
    <mergeCell ref="C24:C25"/>
    <mergeCell ref="D24:D25"/>
    <mergeCell ref="H24:H25"/>
    <mergeCell ref="I24:I25"/>
    <mergeCell ref="J24:J25"/>
    <mergeCell ref="T22:T23"/>
    <mergeCell ref="U22:U23"/>
    <mergeCell ref="V22:V23"/>
    <mergeCell ref="AO22:AO23"/>
    <mergeCell ref="AP22:AP23"/>
    <mergeCell ref="O22:O23"/>
    <mergeCell ref="P22:P23"/>
    <mergeCell ref="Q22:Q23"/>
    <mergeCell ref="R22:R23"/>
    <mergeCell ref="S22:S23"/>
    <mergeCell ref="H22:H23"/>
    <mergeCell ref="I22:I23"/>
    <mergeCell ref="J22:J23"/>
    <mergeCell ref="K22:K23"/>
    <mergeCell ref="C22:C23"/>
    <mergeCell ref="D22:D23"/>
    <mergeCell ref="G22:G23"/>
    <mergeCell ref="L11:M11"/>
    <mergeCell ref="Q11:Q12"/>
    <mergeCell ref="H19:H20"/>
    <mergeCell ref="I19:I20"/>
    <mergeCell ref="J19:J20"/>
    <mergeCell ref="K19:K20"/>
    <mergeCell ref="N19:N20"/>
    <mergeCell ref="O19:O20"/>
    <mergeCell ref="T11:T12"/>
    <mergeCell ref="H11:K11"/>
    <mergeCell ref="A10:N10"/>
    <mergeCell ref="G11:G12"/>
    <mergeCell ref="AQ10:AU10"/>
    <mergeCell ref="AQ11:AQ12"/>
    <mergeCell ref="A6:B6"/>
    <mergeCell ref="A1:B4"/>
    <mergeCell ref="U1:V4"/>
    <mergeCell ref="AO11:AO12"/>
    <mergeCell ref="A11:F11"/>
    <mergeCell ref="N11:N12"/>
    <mergeCell ref="R11:R12"/>
    <mergeCell ref="U11:U12"/>
    <mergeCell ref="O10:V10"/>
    <mergeCell ref="V11:V12"/>
    <mergeCell ref="P11:P12"/>
    <mergeCell ref="S11:S12"/>
    <mergeCell ref="O11:O12"/>
    <mergeCell ref="AA11:AA12"/>
    <mergeCell ref="AC11:AG11"/>
    <mergeCell ref="W11:Y11"/>
    <mergeCell ref="AM11:AM12"/>
    <mergeCell ref="AN11:AN12"/>
    <mergeCell ref="AQ27:AQ28"/>
    <mergeCell ref="AL11:AL12"/>
    <mergeCell ref="Z11:Z12"/>
    <mergeCell ref="AU11:AU12"/>
    <mergeCell ref="AS11:AS12"/>
    <mergeCell ref="AT11:AT12"/>
    <mergeCell ref="AR11:AR12"/>
    <mergeCell ref="AP11:AP12"/>
    <mergeCell ref="AU1:AU4"/>
    <mergeCell ref="AH10:AP10"/>
    <mergeCell ref="AI11:AI12"/>
    <mergeCell ref="AB11:AB12"/>
    <mergeCell ref="W10:AG10"/>
    <mergeCell ref="AJ11:AJ12"/>
    <mergeCell ref="AH11:AH12"/>
    <mergeCell ref="AK11:AK12"/>
    <mergeCell ref="W1:W4"/>
    <mergeCell ref="AR1:AT1"/>
    <mergeCell ref="AR2:AT2"/>
    <mergeCell ref="AR3:AT3"/>
    <mergeCell ref="AR4:AT4"/>
    <mergeCell ref="X1:AQ4"/>
    <mergeCell ref="AA19:AA20"/>
    <mergeCell ref="Z19:Z20"/>
    <mergeCell ref="AC19:AC20"/>
    <mergeCell ref="AE19:AE20"/>
    <mergeCell ref="AF19:AF20"/>
    <mergeCell ref="AG19:AG20"/>
    <mergeCell ref="AH19:AH20"/>
    <mergeCell ref="AI19:AI20"/>
    <mergeCell ref="AJ19:AJ20"/>
    <mergeCell ref="AK19:AK20"/>
    <mergeCell ref="R19:R20"/>
    <mergeCell ref="U19:U20"/>
    <mergeCell ref="V19:V20"/>
    <mergeCell ref="W19:W20"/>
    <mergeCell ref="X19:X20"/>
    <mergeCell ref="Y19:Y20"/>
    <mergeCell ref="AB19:AB20"/>
    <mergeCell ref="AD19:AD20"/>
    <mergeCell ref="AU19:AU20"/>
    <mergeCell ref="AL19:AL20"/>
    <mergeCell ref="AM19:AM20"/>
    <mergeCell ref="AN19:AN20"/>
    <mergeCell ref="AO19:AO20"/>
    <mergeCell ref="AP19:AP20"/>
    <mergeCell ref="AQ19:AQ20"/>
    <mergeCell ref="AR19:AR20"/>
    <mergeCell ref="AS19:AS20"/>
    <mergeCell ref="AT19:AT20"/>
  </mergeCells>
  <conditionalFormatting sqref="V24 V26 V39 V32:V35 V21:V22 V13:V19">
    <cfRule type="containsText" dxfId="39" priority="1240" operator="containsText" text="ALTA">
      <formula>NOT(ISERROR(SEARCH("ALTA",V13)))</formula>
    </cfRule>
    <cfRule type="containsText" dxfId="38" priority="1241" operator="containsText" text="EXTREMA">
      <formula>NOT(ISERROR(SEARCH("EXTREMA",V13)))</formula>
    </cfRule>
    <cfRule type="containsText" dxfId="37" priority="1242" operator="containsText" text="ALTA">
      <formula>NOT(ISERROR(SEARCH("ALTA",V13)))</formula>
    </cfRule>
    <cfRule type="containsText" dxfId="36" priority="1243" operator="containsText" text="MODERADA">
      <formula>NOT(ISERROR(SEARCH("MODERADA",V13)))</formula>
    </cfRule>
    <cfRule type="containsText" dxfId="35" priority="1244" operator="containsText" text="BAJA">
      <formula>NOT(ISERROR(SEARCH("BAJA",V13)))</formula>
    </cfRule>
    <cfRule type="colorScale" priority="1245">
      <colorScale>
        <cfvo type="num" val="1"/>
        <cfvo type="num" val="2"/>
        <cfvo type="num" val="5"/>
        <color rgb="FFF8696B"/>
        <color rgb="FFFFEB84"/>
        <color rgb="FF63BE7B"/>
      </colorScale>
    </cfRule>
    <cfRule type="colorScale" priority="1246">
      <colorScale>
        <cfvo type="min"/>
        <cfvo type="percentile" val="50"/>
        <cfvo type="max"/>
        <color rgb="FFF8696B"/>
        <color rgb="FFFFEB84"/>
        <color rgb="FF63BE7B"/>
      </colorScale>
    </cfRule>
  </conditionalFormatting>
  <conditionalFormatting sqref="V24 V26 V39 V32:V35 V21:V22 V13:V19">
    <cfRule type="containsText" dxfId="34" priority="1275" operator="containsText" text="ALTA">
      <formula>NOT(ISERROR(SEARCH("ALTA",V13)))</formula>
    </cfRule>
    <cfRule type="containsText" dxfId="33" priority="1276" operator="containsText" text="EXTREMA">
      <formula>NOT(ISERROR(SEARCH("EXTREMA",V13)))</formula>
    </cfRule>
    <cfRule type="containsText" dxfId="32" priority="1277" operator="containsText" text="ALTA">
      <formula>NOT(ISERROR(SEARCH("ALTA",V13)))</formula>
    </cfRule>
    <cfRule type="containsText" dxfId="31" priority="1278" operator="containsText" text="MODERADA">
      <formula>NOT(ISERROR(SEARCH("MODERADA",V13)))</formula>
    </cfRule>
    <cfRule type="containsText" dxfId="30" priority="1279" operator="containsText" text="BAJA">
      <formula>NOT(ISERROR(SEARCH("BAJA",V13)))</formula>
    </cfRule>
    <cfRule type="colorScale" priority="1280">
      <colorScale>
        <cfvo type="num" val="1"/>
        <cfvo type="num" val="2"/>
        <cfvo type="num" val="5"/>
        <color rgb="FFF8696B"/>
        <color rgb="FFFFEB84"/>
        <color rgb="FF63BE7B"/>
      </colorScale>
    </cfRule>
    <cfRule type="colorScale" priority="1281">
      <colorScale>
        <cfvo type="min"/>
        <cfvo type="percentile" val="50"/>
        <cfvo type="max"/>
        <color rgb="FFF8696B"/>
        <color rgb="FFFFEB84"/>
        <color rgb="FF63BE7B"/>
      </colorScale>
    </cfRule>
  </conditionalFormatting>
  <conditionalFormatting sqref="AO26 AO24 AO39 AO32:AO35 AO13:AO19 AO21:AO22">
    <cfRule type="containsText" dxfId="29" priority="1310" operator="containsText" text="ALTA">
      <formula>NOT(ISERROR(SEARCH("ALTA",AO13)))</formula>
    </cfRule>
    <cfRule type="containsText" dxfId="28" priority="1311" operator="containsText" text="EXTREMA">
      <formula>NOT(ISERROR(SEARCH("EXTREMA",AO13)))</formula>
    </cfRule>
    <cfRule type="containsText" dxfId="27" priority="1312" operator="containsText" text="ALTA">
      <formula>NOT(ISERROR(SEARCH("ALTA",AO13)))</formula>
    </cfRule>
    <cfRule type="containsText" dxfId="26" priority="1313" operator="containsText" text="MODERADA">
      <formula>NOT(ISERROR(SEARCH("MODERADA",AO13)))</formula>
    </cfRule>
    <cfRule type="containsText" dxfId="25" priority="1314" operator="containsText" text="BAJA">
      <formula>NOT(ISERROR(SEARCH("BAJA",AO13)))</formula>
    </cfRule>
    <cfRule type="colorScale" priority="1315">
      <colorScale>
        <cfvo type="num" val="1"/>
        <cfvo type="num" val="2"/>
        <cfvo type="num" val="5"/>
        <color rgb="FFF8696B"/>
        <color rgb="FFFFEB84"/>
        <color rgb="FF63BE7B"/>
      </colorScale>
    </cfRule>
    <cfRule type="colorScale" priority="1316">
      <colorScale>
        <cfvo type="min"/>
        <cfvo type="percentile" val="50"/>
        <cfvo type="max"/>
        <color rgb="FFF8696B"/>
        <color rgb="FFFFEB84"/>
        <color rgb="FF63BE7B"/>
      </colorScale>
    </cfRule>
  </conditionalFormatting>
  <conditionalFormatting sqref="AO26 AO24 AO39 AO32:AO35 AO13:AO19 AO21:AO22">
    <cfRule type="containsText" dxfId="24" priority="1345" operator="containsText" text="ALTA">
      <formula>NOT(ISERROR(SEARCH("ALTA",AO13)))</formula>
    </cfRule>
    <cfRule type="containsText" dxfId="23" priority="1346" operator="containsText" text="EXTREMA">
      <formula>NOT(ISERROR(SEARCH("EXTREMA",AO13)))</formula>
    </cfRule>
    <cfRule type="containsText" dxfId="22" priority="1347" operator="containsText" text="ALTA">
      <formula>NOT(ISERROR(SEARCH("ALTA",AO13)))</formula>
    </cfRule>
    <cfRule type="containsText" dxfId="21" priority="1348" operator="containsText" text="MODERADA">
      <formula>NOT(ISERROR(SEARCH("MODERADA",AO13)))</formula>
    </cfRule>
    <cfRule type="containsText" dxfId="20" priority="1349" operator="containsText" text="BAJA">
      <formula>NOT(ISERROR(SEARCH("BAJA",AO13)))</formula>
    </cfRule>
    <cfRule type="colorScale" priority="1350">
      <colorScale>
        <cfvo type="num" val="1"/>
        <cfvo type="num" val="2"/>
        <cfvo type="num" val="5"/>
        <color rgb="FFF8696B"/>
        <color rgb="FFFFEB84"/>
        <color rgb="FF63BE7B"/>
      </colorScale>
    </cfRule>
    <cfRule type="colorScale" priority="1351">
      <colorScale>
        <cfvo type="min"/>
        <cfvo type="percentile" val="50"/>
        <cfvo type="max"/>
        <color rgb="FFF8696B"/>
        <color rgb="FFFFEB84"/>
        <color rgb="FF63BE7B"/>
      </colorScale>
    </cfRule>
  </conditionalFormatting>
  <conditionalFormatting sqref="V30:V31">
    <cfRule type="containsText" dxfId="19" priority="1" operator="containsText" text="ALTA">
      <formula>NOT(ISERROR(SEARCH("ALTA",V30)))</formula>
    </cfRule>
    <cfRule type="containsText" dxfId="18" priority="2" operator="containsText" text="EXTREMA">
      <formula>NOT(ISERROR(SEARCH("EXTREMA",V30)))</formula>
    </cfRule>
    <cfRule type="containsText" dxfId="17" priority="3" operator="containsText" text="ALTA">
      <formula>NOT(ISERROR(SEARCH("ALTA",V30)))</formula>
    </cfRule>
    <cfRule type="containsText" dxfId="16" priority="4" operator="containsText" text="MODERADA">
      <formula>NOT(ISERROR(SEARCH("MODERADA",V30)))</formula>
    </cfRule>
    <cfRule type="containsText" dxfId="15" priority="5" operator="containsText" text="BAJA">
      <formula>NOT(ISERROR(SEARCH("BAJA",V30)))</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30:V31">
    <cfRule type="containsText" dxfId="14" priority="8" operator="containsText" text="ALTA">
      <formula>NOT(ISERROR(SEARCH("ALTA",V30)))</formula>
    </cfRule>
    <cfRule type="containsText" dxfId="13" priority="9" operator="containsText" text="EXTREMA">
      <formula>NOT(ISERROR(SEARCH("EXTREMA",V30)))</formula>
    </cfRule>
    <cfRule type="containsText" dxfId="12" priority="10" operator="containsText" text="ALTA">
      <formula>NOT(ISERROR(SEARCH("ALTA",V30)))</formula>
    </cfRule>
    <cfRule type="containsText" dxfId="11" priority="11" operator="containsText" text="MODERADA">
      <formula>NOT(ISERROR(SEARCH("MODERADA",V30)))</formula>
    </cfRule>
    <cfRule type="containsText" dxfId="10" priority="12" operator="containsText" text="BAJA">
      <formula>NOT(ISERROR(SEARCH("BAJA",V30)))</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O30:AO31">
    <cfRule type="containsText" dxfId="9" priority="15" operator="containsText" text="ALTA">
      <formula>NOT(ISERROR(SEARCH("ALTA",AO30)))</formula>
    </cfRule>
    <cfRule type="containsText" dxfId="8" priority="16" operator="containsText" text="EXTREMA">
      <formula>NOT(ISERROR(SEARCH("EXTREMA",AO30)))</formula>
    </cfRule>
    <cfRule type="containsText" dxfId="7" priority="17" operator="containsText" text="ALTA">
      <formula>NOT(ISERROR(SEARCH("ALTA",AO30)))</formula>
    </cfRule>
    <cfRule type="containsText" dxfId="6" priority="18" operator="containsText" text="MODERADA">
      <formula>NOT(ISERROR(SEARCH("MODERADA",AO30)))</formula>
    </cfRule>
    <cfRule type="containsText" dxfId="5" priority="19" operator="containsText" text="BAJA">
      <formula>NOT(ISERROR(SEARCH("BAJA",AO30)))</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O30:AO31">
    <cfRule type="containsText" dxfId="4" priority="22" operator="containsText" text="ALTA">
      <formula>NOT(ISERROR(SEARCH("ALTA",AO30)))</formula>
    </cfRule>
    <cfRule type="containsText" dxfId="3" priority="23" operator="containsText" text="EXTREMA">
      <formula>NOT(ISERROR(SEARCH("EXTREMA",AO30)))</formula>
    </cfRule>
    <cfRule type="containsText" dxfId="2" priority="24" operator="containsText" text="ALTA">
      <formula>NOT(ISERROR(SEARCH("ALTA",AO30)))</formula>
    </cfRule>
    <cfRule type="containsText" dxfId="1" priority="25" operator="containsText" text="MODERADA">
      <formula>NOT(ISERROR(SEARCH("MODERADA",AO30)))</formula>
    </cfRule>
    <cfRule type="containsText" dxfId="0" priority="26" operator="containsText" text="BAJA">
      <formula>NOT(ISERROR(SEARCH("BAJA",AO30)))</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O30:O35 O24 O26 O39 O13:O19 O21:O22" xr:uid="{00000000-0002-0000-0200-000004000000}">
      <formula1>Frecuencia</formula1>
    </dataValidation>
    <dataValidation type="list" allowBlank="1" showInputMessage="1" showErrorMessage="1" sqref="R30:R35 R24 R26 R39 R13:R19 R21:R22" xr:uid="{00000000-0002-0000-0200-000005000000}">
      <formula1>Impacto</formula1>
    </dataValidation>
    <dataValidation type="list" allowBlank="1" showInputMessage="1" showErrorMessage="1" sqref="A13:A39" xr:uid="{00000000-0002-0000-0200-000000000000}">
      <formula1>Macroprocesos</formula1>
    </dataValidation>
    <dataValidation type="list" allowBlank="1" showInputMessage="1" showErrorMessage="1" sqref="B13:B39" xr:uid="{00000000-0002-0000-0200-000001000000}">
      <formula1>Procesos</formula1>
    </dataValidation>
    <dataValidation type="list" allowBlank="1" showInputMessage="1" showErrorMessage="1" sqref="M13:M26 M39 M30:M35" xr:uid="{610B7930-D20A-45F0-A761-830875E45C01}">
      <formula1>INDIRECT(L13)</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3000000}">
          <x14:formula1>
            <xm:f>Listas!$D$4:$D$11</xm:f>
          </x14:formula1>
          <xm:sqref>N32:N35 N39 N13:N19 N21:N26</xm:sqref>
        </x14:dataValidation>
        <x14:dataValidation type="list" allowBlank="1" showInputMessage="1" showErrorMessage="1" xr:uid="{00000000-0002-0000-0200-000002000000}">
          <x14:formula1>
            <xm:f>Listas!$C$4:$C$8</xm:f>
          </x14:formula1>
          <xm:sqref>E32:E39 E13:E29</xm:sqref>
        </x14:dataValidation>
        <x14:dataValidation type="list" allowBlank="1" showInputMessage="1" showErrorMessage="1" xr:uid="{C2686245-F348-40B7-A272-CC355847684C}">
          <x14:formula1>
            <xm:f>Listas!$E$3:$E$4</xm:f>
          </x14:formula1>
          <xm:sqref>G32:G35 G24 G26 G39 G13:G22</xm:sqref>
        </x14:dataValidation>
        <x14:dataValidation type="list" allowBlank="1" showInputMessage="1" showErrorMessage="1" xr:uid="{DBDB28FE-B853-4889-ADE9-AF17676D67FD}">
          <x14:formula1>
            <xm:f>Listas!$F$3:$F$7</xm:f>
          </x14:formula1>
          <xm:sqref>L13:L26 L39 L32:L35</xm:sqref>
        </x14:dataValidation>
        <x14:dataValidation type="list" allowBlank="1" showInputMessage="1" showErrorMessage="1" xr:uid="{F3A1BC96-7AC2-49D5-9DA1-C63294891F97}">
          <x14:formula1>
            <xm:f>Listas!$U$4:$U$6</xm:f>
          </x14:formula1>
          <xm:sqref>AA32:AA39 AA13:AA18 AA21:AA29</xm:sqref>
        </x14:dataValidation>
        <x14:dataValidation type="list" allowBlank="1" showInputMessage="1" showErrorMessage="1" xr:uid="{1D9E202B-0DAE-45D2-8A5C-1E7FE0FD40A5}">
          <x14:formula1>
            <xm:f>Listas!$V$4:$V$5</xm:f>
          </x14:formula1>
          <xm:sqref>AC32:AC39 AC13:AC19 AC21:AC29</xm:sqref>
        </x14:dataValidation>
        <x14:dataValidation type="list" allowBlank="1" showInputMessage="1" showErrorMessage="1" xr:uid="{386CDB0D-06C9-467A-8E17-C32AD6DD8008}">
          <x14:formula1>
            <xm:f>Listas!$W$4:$W$5</xm:f>
          </x14:formula1>
          <xm:sqref>AE32:AE39 AE13:AE19 AE21:AE29</xm:sqref>
        </x14:dataValidation>
        <x14:dataValidation type="list" allowBlank="1" showInputMessage="1" showErrorMessage="1" xr:uid="{051A19A5-CE08-47D4-B983-1AD9B2BB34A9}">
          <x14:formula1>
            <xm:f>Listas!$X$4:$X$5</xm:f>
          </x14:formula1>
          <xm:sqref>AF32:AF39 AF13:AF19 AF21:AF29</xm:sqref>
        </x14:dataValidation>
        <x14:dataValidation type="list" allowBlank="1" showInputMessage="1" showErrorMessage="1" xr:uid="{7A824434-6827-4552-A89A-69336B65EE27}">
          <x14:formula1>
            <xm:f>Listas!$Y$4:$Y$5</xm:f>
          </x14:formula1>
          <xm:sqref>AG32:AG39 AG13:AG19 AG21:AG29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16"/>
  <sheetViews>
    <sheetView topLeftCell="R1" zoomScale="120" zoomScaleNormal="120" workbookViewId="0">
      <selection activeCell="U5" sqref="U5"/>
    </sheetView>
  </sheetViews>
  <sheetFormatPr baseColWidth="10" defaultRowHeight="15" x14ac:dyDescent="0.25"/>
  <cols>
    <col min="1" max="1" width="31.7109375" bestFit="1" customWidth="1"/>
    <col min="2" max="2" width="51.42578125" bestFit="1" customWidth="1"/>
    <col min="3" max="3" width="15.5703125" customWidth="1"/>
    <col min="4" max="6" width="22.7109375" customWidth="1"/>
    <col min="7" max="7" width="12.140625" bestFit="1" customWidth="1"/>
    <col min="8" max="8" width="13.5703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4" customFormat="1" x14ac:dyDescent="0.25">
      <c r="A2" s="34" t="s">
        <v>9</v>
      </c>
      <c r="B2" s="34" t="s">
        <v>10</v>
      </c>
      <c r="C2" s="34" t="s">
        <v>35</v>
      </c>
      <c r="D2" s="34" t="s">
        <v>168</v>
      </c>
      <c r="E2" s="34" t="s">
        <v>157</v>
      </c>
      <c r="F2" s="34" t="s">
        <v>162</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209</v>
      </c>
      <c r="V2" s="34" t="s">
        <v>221</v>
      </c>
      <c r="W2" s="34" t="s">
        <v>211</v>
      </c>
      <c r="X2" s="34" t="s">
        <v>212</v>
      </c>
      <c r="Y2" s="34" t="s">
        <v>213</v>
      </c>
    </row>
    <row r="3" spans="1:25" x14ac:dyDescent="0.25">
      <c r="E3" t="s">
        <v>158</v>
      </c>
      <c r="F3" t="s">
        <v>163</v>
      </c>
    </row>
    <row r="4" spans="1:25" x14ac:dyDescent="0.25">
      <c r="A4" t="s">
        <v>13</v>
      </c>
      <c r="B4" t="s">
        <v>14</v>
      </c>
      <c r="C4" t="s">
        <v>15</v>
      </c>
      <c r="D4" t="s">
        <v>169</v>
      </c>
      <c r="E4" t="s">
        <v>159</v>
      </c>
      <c r="F4" t="s">
        <v>195</v>
      </c>
      <c r="G4" t="s">
        <v>200</v>
      </c>
      <c r="H4" t="s">
        <v>202</v>
      </c>
      <c r="I4" t="s">
        <v>16</v>
      </c>
      <c r="J4" t="s">
        <v>17</v>
      </c>
      <c r="K4" t="s">
        <v>61</v>
      </c>
      <c r="L4" t="s">
        <v>63</v>
      </c>
      <c r="M4" t="s">
        <v>65</v>
      </c>
      <c r="N4" t="s">
        <v>67</v>
      </c>
      <c r="O4" t="s">
        <v>69</v>
      </c>
      <c r="P4" t="s">
        <v>71</v>
      </c>
      <c r="Q4" t="s">
        <v>73</v>
      </c>
      <c r="R4" t="s">
        <v>99</v>
      </c>
      <c r="S4" t="s">
        <v>102</v>
      </c>
      <c r="T4" t="s">
        <v>102</v>
      </c>
      <c r="U4" t="s">
        <v>214</v>
      </c>
      <c r="V4" t="s">
        <v>220</v>
      </c>
      <c r="W4" t="s">
        <v>223</v>
      </c>
      <c r="X4" t="s">
        <v>224</v>
      </c>
      <c r="Y4" t="s">
        <v>227</v>
      </c>
    </row>
    <row r="5" spans="1:25" x14ac:dyDescent="0.25">
      <c r="A5" t="s">
        <v>18</v>
      </c>
      <c r="B5" t="s">
        <v>19</v>
      </c>
      <c r="C5" t="s">
        <v>20</v>
      </c>
      <c r="D5" t="s">
        <v>170</v>
      </c>
      <c r="F5" t="s">
        <v>165</v>
      </c>
      <c r="G5" t="s">
        <v>17</v>
      </c>
      <c r="H5" t="s">
        <v>52</v>
      </c>
      <c r="I5" t="s">
        <v>21</v>
      </c>
      <c r="J5" t="s">
        <v>22</v>
      </c>
      <c r="K5" t="s">
        <v>62</v>
      </c>
      <c r="L5" t="s">
        <v>64</v>
      </c>
      <c r="M5" t="s">
        <v>66</v>
      </c>
      <c r="N5" t="s">
        <v>68</v>
      </c>
      <c r="O5" t="s">
        <v>70</v>
      </c>
      <c r="P5" t="s">
        <v>72</v>
      </c>
      <c r="Q5" t="s">
        <v>74</v>
      </c>
      <c r="R5" t="s">
        <v>24</v>
      </c>
      <c r="S5" t="s">
        <v>103</v>
      </c>
      <c r="T5" t="s">
        <v>104</v>
      </c>
      <c r="U5" s="87" t="s">
        <v>216</v>
      </c>
      <c r="V5" t="s">
        <v>219</v>
      </c>
      <c r="W5" t="s">
        <v>222</v>
      </c>
      <c r="X5" t="s">
        <v>225</v>
      </c>
      <c r="Y5" t="s">
        <v>226</v>
      </c>
    </row>
    <row r="6" spans="1:25" x14ac:dyDescent="0.25">
      <c r="A6" t="s">
        <v>23</v>
      </c>
      <c r="B6" t="s">
        <v>235</v>
      </c>
      <c r="C6" t="s">
        <v>115</v>
      </c>
      <c r="D6" t="s">
        <v>171</v>
      </c>
      <c r="F6" t="s">
        <v>166</v>
      </c>
      <c r="G6" t="s">
        <v>198</v>
      </c>
      <c r="H6" t="s">
        <v>24</v>
      </c>
      <c r="J6" t="s">
        <v>25</v>
      </c>
      <c r="Q6" t="s">
        <v>75</v>
      </c>
      <c r="R6" t="s">
        <v>100</v>
      </c>
      <c r="T6" t="s">
        <v>103</v>
      </c>
      <c r="U6" t="s">
        <v>215</v>
      </c>
    </row>
    <row r="7" spans="1:25" x14ac:dyDescent="0.25">
      <c r="A7" t="s">
        <v>26</v>
      </c>
      <c r="B7" t="s">
        <v>236</v>
      </c>
      <c r="C7" t="s">
        <v>140</v>
      </c>
      <c r="D7" t="s">
        <v>172</v>
      </c>
      <c r="F7" t="s">
        <v>167</v>
      </c>
      <c r="G7" t="s">
        <v>25</v>
      </c>
      <c r="H7" t="s">
        <v>27</v>
      </c>
      <c r="J7" t="s">
        <v>28</v>
      </c>
    </row>
    <row r="8" spans="1:25" x14ac:dyDescent="0.25">
      <c r="B8" t="s">
        <v>237</v>
      </c>
      <c r="C8" t="s">
        <v>141</v>
      </c>
      <c r="D8" t="s">
        <v>173</v>
      </c>
      <c r="G8" t="s">
        <v>199</v>
      </c>
      <c r="H8" t="s">
        <v>29</v>
      </c>
    </row>
    <row r="9" spans="1:25" x14ac:dyDescent="0.25">
      <c r="B9" t="s">
        <v>238</v>
      </c>
      <c r="D9" t="s">
        <v>174</v>
      </c>
    </row>
    <row r="10" spans="1:25" x14ac:dyDescent="0.25">
      <c r="B10" t="s">
        <v>239</v>
      </c>
      <c r="D10" t="s">
        <v>175</v>
      </c>
    </row>
    <row r="11" spans="1:25" x14ac:dyDescent="0.25">
      <c r="B11" t="s">
        <v>30</v>
      </c>
      <c r="D11" t="s">
        <v>47</v>
      </c>
    </row>
    <row r="12" spans="1:25" x14ac:dyDescent="0.25">
      <c r="B12" t="s">
        <v>240</v>
      </c>
    </row>
    <row r="13" spans="1:25" x14ac:dyDescent="0.25">
      <c r="B13" t="s">
        <v>241</v>
      </c>
    </row>
    <row r="14" spans="1:25" x14ac:dyDescent="0.25">
      <c r="B14" t="s">
        <v>31</v>
      </c>
    </row>
    <row r="15" spans="1:25" x14ac:dyDescent="0.25">
      <c r="B15" t="s">
        <v>242</v>
      </c>
    </row>
    <row r="16" spans="1:25" x14ac:dyDescent="0.25">
      <c r="B16" t="s">
        <v>32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BE9-16DF-49E9-B9A6-A9CE56A18C4B}">
  <dimension ref="B1:I36"/>
  <sheetViews>
    <sheetView workbookViewId="0">
      <selection activeCell="B1" sqref="B1"/>
    </sheetView>
  </sheetViews>
  <sheetFormatPr baseColWidth="10" defaultRowHeight="15" x14ac:dyDescent="0.25"/>
  <cols>
    <col min="1" max="1" width="6.5703125" customWidth="1"/>
    <col min="2" max="3" width="41.85546875" customWidth="1"/>
    <col min="4" max="4" width="57.7109375" customWidth="1"/>
    <col min="5" max="5" width="12.5703125" bestFit="1" customWidth="1"/>
    <col min="6" max="6" width="12" bestFit="1" customWidth="1"/>
    <col min="7" max="7" width="13.7109375" bestFit="1" customWidth="1"/>
    <col min="8" max="8" width="13" bestFit="1" customWidth="1"/>
    <col min="9" max="9" width="12.28515625" bestFit="1" customWidth="1"/>
  </cols>
  <sheetData>
    <row r="1" spans="2:9" ht="15.75" thickBot="1" x14ac:dyDescent="0.3">
      <c r="B1" s="93" t="s">
        <v>154</v>
      </c>
      <c r="C1" s="94" t="s">
        <v>153</v>
      </c>
      <c r="D1" s="94" t="s">
        <v>147</v>
      </c>
      <c r="E1" s="94" t="s">
        <v>148</v>
      </c>
      <c r="F1" s="94" t="s">
        <v>149</v>
      </c>
      <c r="G1" s="94" t="s">
        <v>150</v>
      </c>
      <c r="H1" s="94" t="s">
        <v>151</v>
      </c>
      <c r="I1" s="95" t="s">
        <v>152</v>
      </c>
    </row>
    <row r="2" spans="2:9" ht="60" x14ac:dyDescent="0.25">
      <c r="B2" s="104" t="s">
        <v>14</v>
      </c>
      <c r="C2" s="103" t="s">
        <v>261</v>
      </c>
      <c r="D2" s="103" t="s">
        <v>262</v>
      </c>
      <c r="E2" s="96" t="s">
        <v>263</v>
      </c>
      <c r="F2" s="96" t="s">
        <v>263</v>
      </c>
      <c r="G2" s="96" t="s">
        <v>263</v>
      </c>
      <c r="H2" s="96" t="s">
        <v>263</v>
      </c>
      <c r="I2" s="107" t="s">
        <v>264</v>
      </c>
    </row>
    <row r="3" spans="2:9" x14ac:dyDescent="0.25">
      <c r="B3" s="105" t="s">
        <v>19</v>
      </c>
      <c r="C3" s="100"/>
      <c r="D3" s="100"/>
      <c r="E3" s="91"/>
      <c r="F3" s="91"/>
      <c r="G3" s="91"/>
      <c r="H3" s="91"/>
      <c r="I3" s="97"/>
    </row>
    <row r="4" spans="2:9" x14ac:dyDescent="0.25">
      <c r="B4" s="105" t="s">
        <v>235</v>
      </c>
      <c r="C4" s="100"/>
      <c r="D4" s="100"/>
      <c r="E4" s="91"/>
      <c r="F4" s="91"/>
      <c r="G4" s="91"/>
      <c r="H4" s="91"/>
      <c r="I4" s="97"/>
    </row>
    <row r="5" spans="2:9" ht="30" x14ac:dyDescent="0.25">
      <c r="B5" s="105" t="s">
        <v>236</v>
      </c>
      <c r="C5" s="100"/>
      <c r="D5" s="100"/>
      <c r="E5" s="91"/>
      <c r="F5" s="91"/>
      <c r="G5" s="91"/>
      <c r="H5" s="91"/>
      <c r="I5" s="97"/>
    </row>
    <row r="6" spans="2:9" ht="30" x14ac:dyDescent="0.25">
      <c r="B6" s="105" t="s">
        <v>237</v>
      </c>
      <c r="C6" s="100"/>
      <c r="D6" s="100"/>
      <c r="E6" s="91"/>
      <c r="F6" s="91"/>
      <c r="G6" s="91"/>
      <c r="H6" s="91"/>
      <c r="I6" s="97"/>
    </row>
    <row r="7" spans="2:9" x14ac:dyDescent="0.25">
      <c r="B7" s="105" t="s">
        <v>238</v>
      </c>
      <c r="C7" s="100"/>
      <c r="D7" s="100"/>
      <c r="E7" s="91"/>
      <c r="F7" s="91"/>
      <c r="G7" s="91"/>
      <c r="H7" s="91"/>
      <c r="I7" s="97"/>
    </row>
    <row r="8" spans="2:9" ht="30" x14ac:dyDescent="0.25">
      <c r="B8" s="105" t="s">
        <v>239</v>
      </c>
      <c r="C8" s="100"/>
      <c r="D8" s="100"/>
      <c r="E8" s="91"/>
      <c r="F8" s="91"/>
      <c r="G8" s="91"/>
      <c r="H8" s="91"/>
      <c r="I8" s="97"/>
    </row>
    <row r="9" spans="2:9" x14ac:dyDescent="0.25">
      <c r="B9" s="105" t="s">
        <v>30</v>
      </c>
      <c r="C9" s="100"/>
      <c r="D9" s="100"/>
      <c r="E9" s="91"/>
      <c r="F9" s="91"/>
      <c r="G9" s="91"/>
      <c r="H9" s="91"/>
      <c r="I9" s="97"/>
    </row>
    <row r="10" spans="2:9" ht="30" x14ac:dyDescent="0.25">
      <c r="B10" s="105" t="s">
        <v>240</v>
      </c>
      <c r="C10" s="100"/>
      <c r="D10" s="100"/>
      <c r="E10" s="91"/>
      <c r="F10" s="91"/>
      <c r="G10" s="91"/>
      <c r="H10" s="91"/>
      <c r="I10" s="97"/>
    </row>
    <row r="11" spans="2:9" x14ac:dyDescent="0.25">
      <c r="B11" s="105" t="s">
        <v>241</v>
      </c>
      <c r="C11" s="100"/>
      <c r="D11" s="100"/>
      <c r="E11" s="91"/>
      <c r="F11" s="91"/>
      <c r="G11" s="91"/>
      <c r="H11" s="91"/>
      <c r="I11" s="97"/>
    </row>
    <row r="12" spans="2:9" x14ac:dyDescent="0.25">
      <c r="B12" s="105" t="s">
        <v>31</v>
      </c>
      <c r="C12" s="100"/>
      <c r="D12" s="100"/>
      <c r="E12" s="91"/>
      <c r="F12" s="91"/>
      <c r="G12" s="91"/>
      <c r="H12" s="91"/>
      <c r="I12" s="97"/>
    </row>
    <row r="13" spans="2:9" x14ac:dyDescent="0.25">
      <c r="B13" s="105" t="s">
        <v>242</v>
      </c>
      <c r="C13" s="100"/>
      <c r="D13" s="100"/>
      <c r="E13" s="91"/>
      <c r="F13" s="91"/>
      <c r="G13" s="91"/>
      <c r="H13" s="91"/>
      <c r="I13" s="97"/>
    </row>
    <row r="14" spans="2:9" ht="15.75" thickBot="1" x14ac:dyDescent="0.3">
      <c r="B14" s="106" t="s">
        <v>32</v>
      </c>
      <c r="C14" s="101"/>
      <c r="D14" s="101"/>
      <c r="E14" s="98"/>
      <c r="F14" s="98"/>
      <c r="G14" s="98"/>
      <c r="H14" s="98"/>
      <c r="I14" s="99"/>
    </row>
    <row r="15" spans="2:9" ht="15" customHeight="1" thickBot="1" x14ac:dyDescent="0.3"/>
    <row r="16" spans="2:9" ht="15.75" thickBot="1" x14ac:dyDescent="0.3">
      <c r="B16" s="92" t="s">
        <v>155</v>
      </c>
      <c r="C16" s="78" t="s">
        <v>154</v>
      </c>
    </row>
    <row r="17" spans="2:3" ht="15" customHeight="1" x14ac:dyDescent="0.25">
      <c r="B17" s="345" t="s">
        <v>254</v>
      </c>
      <c r="C17" s="79" t="s">
        <v>238</v>
      </c>
    </row>
    <row r="18" spans="2:3" ht="24" x14ac:dyDescent="0.25">
      <c r="B18" s="346"/>
      <c r="C18" s="79" t="s">
        <v>237</v>
      </c>
    </row>
    <row r="19" spans="2:3" ht="15.75" thickBot="1" x14ac:dyDescent="0.3">
      <c r="B19" s="347"/>
      <c r="C19" s="80" t="s">
        <v>242</v>
      </c>
    </row>
    <row r="20" spans="2:3" ht="24" customHeight="1" x14ac:dyDescent="0.25">
      <c r="B20" s="345" t="s">
        <v>255</v>
      </c>
      <c r="C20" s="79" t="s">
        <v>256</v>
      </c>
    </row>
    <row r="21" spans="2:3" ht="24" customHeight="1" x14ac:dyDescent="0.25">
      <c r="B21" s="346"/>
      <c r="C21" s="81" t="s">
        <v>238</v>
      </c>
    </row>
    <row r="22" spans="2:3" ht="24" customHeight="1" thickBot="1" x14ac:dyDescent="0.3">
      <c r="B22" s="347"/>
      <c r="C22" s="82" t="s">
        <v>236</v>
      </c>
    </row>
    <row r="23" spans="2:3" ht="15" customHeight="1" x14ac:dyDescent="0.25">
      <c r="B23" s="345" t="s">
        <v>258</v>
      </c>
      <c r="C23" s="79" t="s">
        <v>14</v>
      </c>
    </row>
    <row r="24" spans="2:3" ht="25.5" x14ac:dyDescent="0.25">
      <c r="B24" s="346"/>
      <c r="C24" s="81" t="s">
        <v>236</v>
      </c>
    </row>
    <row r="25" spans="2:3" ht="15" customHeight="1" thickBot="1" x14ac:dyDescent="0.3">
      <c r="B25" s="347"/>
      <c r="C25" s="82" t="s">
        <v>241</v>
      </c>
    </row>
    <row r="26" spans="2:3" ht="36" customHeight="1" x14ac:dyDescent="0.25">
      <c r="B26" s="345" t="s">
        <v>259</v>
      </c>
      <c r="C26" s="81" t="s">
        <v>235</v>
      </c>
    </row>
    <row r="27" spans="2:3" ht="15.75" thickBot="1" x14ac:dyDescent="0.3">
      <c r="B27" s="347"/>
      <c r="C27" s="80" t="s">
        <v>257</v>
      </c>
    </row>
    <row r="28" spans="2:3" ht="36" customHeight="1" x14ac:dyDescent="0.25">
      <c r="B28" s="345" t="s">
        <v>260</v>
      </c>
      <c r="C28" s="79" t="s">
        <v>14</v>
      </c>
    </row>
    <row r="29" spans="2:3" x14ac:dyDescent="0.25">
      <c r="B29" s="346"/>
      <c r="C29" s="79" t="s">
        <v>256</v>
      </c>
    </row>
    <row r="30" spans="2:3" x14ac:dyDescent="0.25">
      <c r="B30" s="346"/>
      <c r="C30" s="81" t="s">
        <v>241</v>
      </c>
    </row>
    <row r="31" spans="2:3" x14ac:dyDescent="0.25">
      <c r="B31" s="346"/>
      <c r="C31" s="79" t="s">
        <v>31</v>
      </c>
    </row>
    <row r="32" spans="2:3" x14ac:dyDescent="0.25">
      <c r="B32" s="346"/>
      <c r="C32" s="79" t="s">
        <v>257</v>
      </c>
    </row>
    <row r="33" spans="2:3" ht="25.5" x14ac:dyDescent="0.25">
      <c r="B33" s="346"/>
      <c r="C33" s="81" t="s">
        <v>240</v>
      </c>
    </row>
    <row r="34" spans="2:3" x14ac:dyDescent="0.25">
      <c r="B34" s="346"/>
      <c r="C34" s="81" t="s">
        <v>242</v>
      </c>
    </row>
    <row r="35" spans="2:3" ht="15.75" thickBot="1" x14ac:dyDescent="0.3">
      <c r="B35" s="347"/>
      <c r="C35" s="80" t="s">
        <v>26</v>
      </c>
    </row>
    <row r="36" spans="2:3" x14ac:dyDescent="0.25">
      <c r="C36" s="84"/>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BA6A9-471C-455A-8615-FD0922C3622C}">
  <dimension ref="A1:F6"/>
  <sheetViews>
    <sheetView workbookViewId="0">
      <selection activeCell="C11" sqref="C11"/>
    </sheetView>
  </sheetViews>
  <sheetFormatPr baseColWidth="10" defaultRowHeight="15" x14ac:dyDescent="0.25"/>
  <cols>
    <col min="2" max="6" width="15.7109375" customWidth="1"/>
  </cols>
  <sheetData>
    <row r="1" spans="1:6" x14ac:dyDescent="0.25">
      <c r="B1" t="s">
        <v>163</v>
      </c>
      <c r="C1" t="s">
        <v>164</v>
      </c>
      <c r="D1" t="s">
        <v>165</v>
      </c>
      <c r="E1" t="s">
        <v>166</v>
      </c>
      <c r="F1" t="s">
        <v>167</v>
      </c>
    </row>
    <row r="2" spans="1:6" ht="24" x14ac:dyDescent="0.25">
      <c r="A2" s="88" t="s">
        <v>163</v>
      </c>
      <c r="B2" s="86" t="s">
        <v>178</v>
      </c>
      <c r="C2" s="86" t="s">
        <v>182</v>
      </c>
      <c r="D2" s="86" t="s">
        <v>185</v>
      </c>
      <c r="E2" s="86" t="s">
        <v>189</v>
      </c>
      <c r="F2" s="86" t="s">
        <v>192</v>
      </c>
    </row>
    <row r="3" spans="1:6" ht="60" x14ac:dyDescent="0.25">
      <c r="A3" s="88" t="s">
        <v>195</v>
      </c>
      <c r="B3" s="86" t="s">
        <v>179</v>
      </c>
      <c r="C3" s="86" t="s">
        <v>183</v>
      </c>
      <c r="D3" s="86" t="s">
        <v>186</v>
      </c>
      <c r="E3" s="86" t="s">
        <v>190</v>
      </c>
      <c r="F3" s="86" t="s">
        <v>193</v>
      </c>
    </row>
    <row r="4" spans="1:6" ht="48" x14ac:dyDescent="0.25">
      <c r="A4" s="88" t="s">
        <v>165</v>
      </c>
      <c r="B4" s="86" t="s">
        <v>180</v>
      </c>
      <c r="C4" s="86" t="s">
        <v>184</v>
      </c>
      <c r="D4" s="86" t="s">
        <v>187</v>
      </c>
      <c r="E4" s="86" t="s">
        <v>191</v>
      </c>
      <c r="F4" s="86" t="s">
        <v>194</v>
      </c>
    </row>
    <row r="5" spans="1:6" ht="36" x14ac:dyDescent="0.25">
      <c r="A5" s="88" t="s">
        <v>166</v>
      </c>
      <c r="B5" s="86" t="s">
        <v>181</v>
      </c>
      <c r="C5" s="83"/>
      <c r="D5" s="86" t="s">
        <v>188</v>
      </c>
      <c r="E5" s="83"/>
      <c r="F5" s="83"/>
    </row>
    <row r="6" spans="1:6" x14ac:dyDescent="0.25">
      <c r="A6" s="88" t="s">
        <v>167</v>
      </c>
      <c r="B6" s="83"/>
      <c r="C6" s="83"/>
      <c r="D6" s="83"/>
      <c r="E6" s="83"/>
      <c r="F6" s="8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6"/>
  <sheetViews>
    <sheetView topLeftCell="E1" zoomScale="80" zoomScaleNormal="80" workbookViewId="0">
      <selection activeCell="R7" sqref="R7"/>
    </sheetView>
  </sheetViews>
  <sheetFormatPr baseColWidth="10" defaultRowHeight="15" x14ac:dyDescent="0.25"/>
  <cols>
    <col min="1" max="1" width="6.5703125" customWidth="1"/>
    <col min="2" max="2" width="63" customWidth="1"/>
    <col min="3" max="10" width="15.5703125" customWidth="1"/>
    <col min="11" max="11" width="17.28515625" customWidth="1"/>
    <col min="12" max="12" width="15.5703125" customWidth="1"/>
    <col min="13" max="13" width="17.28515625" customWidth="1"/>
    <col min="14" max="14" width="16.140625" customWidth="1"/>
    <col min="15" max="18" width="15.5703125" customWidth="1"/>
    <col min="19" max="19" width="15.7109375" customWidth="1"/>
  </cols>
  <sheetData>
    <row r="1" spans="1:19" ht="15.75" thickBot="1" x14ac:dyDescent="0.3"/>
    <row r="2" spans="1:19" ht="55.5" customHeight="1" thickBot="1" x14ac:dyDescent="0.3">
      <c r="A2" s="348" t="s">
        <v>109</v>
      </c>
      <c r="B2" s="349"/>
      <c r="C2" s="349"/>
      <c r="D2" s="349"/>
      <c r="E2" s="349"/>
      <c r="F2" s="349"/>
      <c r="G2" s="349"/>
      <c r="H2" s="349"/>
      <c r="I2" s="349"/>
      <c r="J2" s="349"/>
      <c r="K2" s="349"/>
      <c r="L2" s="349"/>
      <c r="M2" s="349"/>
      <c r="N2" s="349"/>
      <c r="O2" s="349"/>
      <c r="P2" s="349"/>
      <c r="Q2" s="349"/>
      <c r="R2" s="349"/>
      <c r="S2" s="350"/>
    </row>
    <row r="3" spans="1:19" ht="15.75" thickBot="1" x14ac:dyDescent="0.3"/>
    <row r="4" spans="1:19" x14ac:dyDescent="0.25">
      <c r="B4" s="74" t="s">
        <v>95</v>
      </c>
      <c r="C4" s="43">
        <f>COUNTIF(C8:C26,"SI")</f>
        <v>9</v>
      </c>
      <c r="D4" s="44">
        <f>COUNTIF(D8:D26,"SI")</f>
        <v>7</v>
      </c>
      <c r="E4" s="44">
        <f t="shared" ref="E4:Q4" si="0">COUNTIF(E8:E26,"SI")</f>
        <v>7</v>
      </c>
      <c r="F4" s="44">
        <f t="shared" si="0"/>
        <v>8</v>
      </c>
      <c r="G4" s="44">
        <f t="shared" si="0"/>
        <v>11</v>
      </c>
      <c r="H4" s="44">
        <f t="shared" ref="H4" si="1">COUNTIF(H8:H26,"SI")</f>
        <v>7</v>
      </c>
      <c r="I4" s="44">
        <f t="shared" si="0"/>
        <v>10</v>
      </c>
      <c r="J4" s="44">
        <f t="shared" si="0"/>
        <v>10</v>
      </c>
      <c r="K4" s="44">
        <f t="shared" si="0"/>
        <v>11</v>
      </c>
      <c r="L4" s="44">
        <f t="shared" si="0"/>
        <v>10</v>
      </c>
      <c r="M4" s="44">
        <f t="shared" si="0"/>
        <v>11</v>
      </c>
      <c r="N4" s="44">
        <f t="shared" si="0"/>
        <v>16</v>
      </c>
      <c r="O4" s="44">
        <f t="shared" si="0"/>
        <v>11</v>
      </c>
      <c r="P4" s="44">
        <f t="shared" si="0"/>
        <v>12</v>
      </c>
      <c r="Q4" s="44">
        <f t="shared" si="0"/>
        <v>12</v>
      </c>
      <c r="R4" s="44">
        <f t="shared" ref="R4" si="2">COUNTIF(R8:R26,"SI")</f>
        <v>12</v>
      </c>
      <c r="S4" s="36">
        <f>COUNTIF(S8:S26,"SI")</f>
        <v>10</v>
      </c>
    </row>
    <row r="5" spans="1:19" ht="15.75" thickBot="1" x14ac:dyDescent="0.3">
      <c r="B5" s="75" t="s">
        <v>8</v>
      </c>
      <c r="C5" s="45" t="str">
        <f>IF(C4=0,"-",IF(C4&lt;=5,"Moderado",IF(C4&lt;=11,"Mayor",IF(C4&lt;=19,"Catastrófico"))))</f>
        <v>Mayor</v>
      </c>
      <c r="D5" s="46" t="str">
        <f>IF(D4=0,"-",IF(D4&lt;=5,"Moderado",IF(D4&lt;=11,"Mayor",IF(D4&lt;=19,"Catastrófico"))))</f>
        <v>Mayor</v>
      </c>
      <c r="E5" s="46" t="str">
        <f t="shared" ref="E5:Q5" si="3">IF(E4=0,"-",IF(E4&lt;=5,"Moderado",IF(E4&lt;=11,"Mayor",IF(E4&lt;=19,"Catastrófico"))))</f>
        <v>Mayor</v>
      </c>
      <c r="F5" s="46" t="str">
        <f t="shared" si="3"/>
        <v>Mayor</v>
      </c>
      <c r="G5" s="46" t="str">
        <f t="shared" si="3"/>
        <v>Mayor</v>
      </c>
      <c r="H5" s="46" t="str">
        <f t="shared" ref="H5" si="4">IF(H4=0,"-",IF(H4&lt;=5,"Moderado",IF(H4&lt;=11,"Mayor",IF(H4&lt;=19,"Catastrófico"))))</f>
        <v>Mayor</v>
      </c>
      <c r="I5" s="46" t="str">
        <f t="shared" si="3"/>
        <v>Mayor</v>
      </c>
      <c r="J5" s="46" t="str">
        <f t="shared" si="3"/>
        <v>Mayor</v>
      </c>
      <c r="K5" s="46" t="str">
        <f t="shared" si="3"/>
        <v>Mayor</v>
      </c>
      <c r="L5" s="46" t="str">
        <f t="shared" si="3"/>
        <v>Mayor</v>
      </c>
      <c r="M5" s="46" t="str">
        <f t="shared" si="3"/>
        <v>Mayor</v>
      </c>
      <c r="N5" s="46" t="str">
        <f t="shared" si="3"/>
        <v>Catastrófico</v>
      </c>
      <c r="O5" s="46" t="str">
        <f t="shared" si="3"/>
        <v>Mayor</v>
      </c>
      <c r="P5" s="46" t="str">
        <f t="shared" si="3"/>
        <v>Catastrófico</v>
      </c>
      <c r="Q5" s="46" t="str">
        <f t="shared" si="3"/>
        <v>Catastrófico</v>
      </c>
      <c r="R5" s="46" t="str">
        <f t="shared" ref="R5" si="5">IF(R4=0,"-",IF(R4&lt;=5,"Moderado",IF(R4&lt;=11,"Mayor",IF(R4&lt;=19,"Catastrófico"))))</f>
        <v>Catastrófico</v>
      </c>
      <c r="S5" s="37" t="str">
        <f>IF(S4=0,"-",IF(S4&lt;=5,"Moderado",IF(S4&lt;=11,"Mayor",IF(S4&lt;=19,"Catastrófico"))))</f>
        <v>Mayor</v>
      </c>
    </row>
    <row r="6" spans="1:19" ht="15.75" thickBot="1" x14ac:dyDescent="0.3">
      <c r="C6" s="35"/>
      <c r="D6" s="35"/>
      <c r="S6" s="35"/>
    </row>
    <row r="7" spans="1:19" ht="22.5" customHeight="1" thickBot="1" x14ac:dyDescent="0.3">
      <c r="A7" s="56"/>
      <c r="B7" s="56"/>
      <c r="C7" s="47" t="s">
        <v>121</v>
      </c>
      <c r="D7" s="48" t="s">
        <v>135</v>
      </c>
      <c r="E7" s="48" t="s">
        <v>122</v>
      </c>
      <c r="F7" s="48" t="s">
        <v>123</v>
      </c>
      <c r="G7" s="48" t="s">
        <v>124</v>
      </c>
      <c r="H7" s="48" t="s">
        <v>469</v>
      </c>
      <c r="I7" s="48" t="s">
        <v>125</v>
      </c>
      <c r="J7" s="48" t="s">
        <v>126</v>
      </c>
      <c r="K7" s="48" t="s">
        <v>132</v>
      </c>
      <c r="L7" s="48" t="s">
        <v>133</v>
      </c>
      <c r="M7" s="48" t="s">
        <v>134</v>
      </c>
      <c r="N7" s="48" t="s">
        <v>136</v>
      </c>
      <c r="O7" s="48" t="s">
        <v>127</v>
      </c>
      <c r="P7" s="48" t="s">
        <v>128</v>
      </c>
      <c r="Q7" s="48" t="s">
        <v>129</v>
      </c>
      <c r="R7" s="48" t="s">
        <v>419</v>
      </c>
      <c r="S7" s="49" t="s">
        <v>130</v>
      </c>
    </row>
    <row r="8" spans="1:19" x14ac:dyDescent="0.25">
      <c r="A8" s="67">
        <v>1</v>
      </c>
      <c r="B8" s="70" t="s">
        <v>77</v>
      </c>
      <c r="C8" s="63" t="s">
        <v>16</v>
      </c>
      <c r="D8" s="64" t="s">
        <v>16</v>
      </c>
      <c r="E8" s="65" t="s">
        <v>16</v>
      </c>
      <c r="F8" s="65" t="s">
        <v>16</v>
      </c>
      <c r="G8" s="65" t="s">
        <v>16</v>
      </c>
      <c r="H8" s="65" t="s">
        <v>21</v>
      </c>
      <c r="I8" s="65" t="s">
        <v>16</v>
      </c>
      <c r="J8" s="64" t="s">
        <v>16</v>
      </c>
      <c r="K8" s="65" t="s">
        <v>16</v>
      </c>
      <c r="L8" s="65" t="s">
        <v>16</v>
      </c>
      <c r="M8" s="66" t="s">
        <v>16</v>
      </c>
      <c r="N8" s="65" t="s">
        <v>16</v>
      </c>
      <c r="O8" s="65" t="s">
        <v>16</v>
      </c>
      <c r="P8" s="65" t="s">
        <v>16</v>
      </c>
      <c r="Q8" s="65" t="s">
        <v>16</v>
      </c>
      <c r="R8" s="65" t="s">
        <v>16</v>
      </c>
      <c r="S8" s="73" t="s">
        <v>16</v>
      </c>
    </row>
    <row r="9" spans="1:19" x14ac:dyDescent="0.25">
      <c r="A9" s="68">
        <v>2</v>
      </c>
      <c r="B9" s="71" t="s">
        <v>78</v>
      </c>
      <c r="C9" s="50" t="s">
        <v>16</v>
      </c>
      <c r="D9" s="41" t="s">
        <v>21</v>
      </c>
      <c r="E9" s="40" t="s">
        <v>16</v>
      </c>
      <c r="F9" s="40" t="s">
        <v>16</v>
      </c>
      <c r="G9" s="40" t="s">
        <v>16</v>
      </c>
      <c r="H9" s="40" t="s">
        <v>16</v>
      </c>
      <c r="I9" s="40" t="s">
        <v>16</v>
      </c>
      <c r="J9" s="41" t="s">
        <v>16</v>
      </c>
      <c r="K9" s="40" t="s">
        <v>16</v>
      </c>
      <c r="L9" s="40" t="s">
        <v>16</v>
      </c>
      <c r="M9" s="54" t="s">
        <v>16</v>
      </c>
      <c r="N9" s="40" t="s">
        <v>16</v>
      </c>
      <c r="O9" s="40" t="s">
        <v>16</v>
      </c>
      <c r="P9" s="40" t="s">
        <v>16</v>
      </c>
      <c r="Q9" s="40" t="s">
        <v>16</v>
      </c>
      <c r="R9" s="40" t="s">
        <v>16</v>
      </c>
      <c r="S9" s="52" t="s">
        <v>16</v>
      </c>
    </row>
    <row r="10" spans="1:19" x14ac:dyDescent="0.25">
      <c r="A10" s="68">
        <v>3</v>
      </c>
      <c r="B10" s="71" t="s">
        <v>79</v>
      </c>
      <c r="C10" s="50" t="s">
        <v>21</v>
      </c>
      <c r="D10" s="41" t="s">
        <v>16</v>
      </c>
      <c r="E10" s="40" t="s">
        <v>21</v>
      </c>
      <c r="F10" s="40" t="s">
        <v>16</v>
      </c>
      <c r="G10" s="40" t="s">
        <v>16</v>
      </c>
      <c r="H10" s="40" t="s">
        <v>16</v>
      </c>
      <c r="I10" s="40" t="s">
        <v>131</v>
      </c>
      <c r="J10" s="41" t="s">
        <v>131</v>
      </c>
      <c r="K10" s="40" t="s">
        <v>16</v>
      </c>
      <c r="L10" s="40" t="s">
        <v>16</v>
      </c>
      <c r="M10" s="54" t="s">
        <v>21</v>
      </c>
      <c r="N10" s="40" t="s">
        <v>16</v>
      </c>
      <c r="O10" s="40" t="s">
        <v>16</v>
      </c>
      <c r="P10" s="40" t="s">
        <v>16</v>
      </c>
      <c r="Q10" s="40" t="s">
        <v>16</v>
      </c>
      <c r="R10" s="40" t="s">
        <v>16</v>
      </c>
      <c r="S10" s="52" t="s">
        <v>21</v>
      </c>
    </row>
    <row r="11" spans="1:19" ht="25.5" x14ac:dyDescent="0.25">
      <c r="A11" s="68">
        <v>4</v>
      </c>
      <c r="B11" s="71" t="s">
        <v>80</v>
      </c>
      <c r="C11" s="50" t="s">
        <v>21</v>
      </c>
      <c r="D11" s="41" t="s">
        <v>21</v>
      </c>
      <c r="E11" s="40" t="s">
        <v>21</v>
      </c>
      <c r="F11" s="40" t="s">
        <v>21</v>
      </c>
      <c r="G11" s="40" t="s">
        <v>16</v>
      </c>
      <c r="H11" s="40" t="s">
        <v>21</v>
      </c>
      <c r="I11" s="40" t="s">
        <v>21</v>
      </c>
      <c r="J11" s="41" t="s">
        <v>21</v>
      </c>
      <c r="K11" s="40" t="s">
        <v>21</v>
      </c>
      <c r="L11" s="40" t="s">
        <v>21</v>
      </c>
      <c r="M11" s="54" t="s">
        <v>21</v>
      </c>
      <c r="N11" s="40" t="s">
        <v>21</v>
      </c>
      <c r="O11" s="40" t="s">
        <v>21</v>
      </c>
      <c r="P11" s="40" t="s">
        <v>21</v>
      </c>
      <c r="Q11" s="40" t="s">
        <v>21</v>
      </c>
      <c r="R11" s="40" t="s">
        <v>21</v>
      </c>
      <c r="S11" s="52" t="s">
        <v>21</v>
      </c>
    </row>
    <row r="12" spans="1:19" x14ac:dyDescent="0.25">
      <c r="A12" s="68">
        <v>5</v>
      </c>
      <c r="B12" s="71" t="s">
        <v>81</v>
      </c>
      <c r="C12" s="50" t="s">
        <v>16</v>
      </c>
      <c r="D12" s="41" t="s">
        <v>16</v>
      </c>
      <c r="E12" s="40" t="s">
        <v>16</v>
      </c>
      <c r="F12" s="40" t="s">
        <v>16</v>
      </c>
      <c r="G12" s="40" t="s">
        <v>16</v>
      </c>
      <c r="H12" s="40" t="s">
        <v>16</v>
      </c>
      <c r="I12" s="40" t="s">
        <v>16</v>
      </c>
      <c r="J12" s="41" t="s">
        <v>16</v>
      </c>
      <c r="K12" s="40" t="s">
        <v>21</v>
      </c>
      <c r="L12" s="40" t="s">
        <v>16</v>
      </c>
      <c r="M12" s="54" t="s">
        <v>16</v>
      </c>
      <c r="N12" s="40" t="s">
        <v>16</v>
      </c>
      <c r="O12" s="40" t="s">
        <v>16</v>
      </c>
      <c r="P12" s="40" t="s">
        <v>16</v>
      </c>
      <c r="Q12" s="40" t="s">
        <v>16</v>
      </c>
      <c r="R12" s="40" t="s">
        <v>16</v>
      </c>
      <c r="S12" s="52" t="s">
        <v>16</v>
      </c>
    </row>
    <row r="13" spans="1:19" x14ac:dyDescent="0.25">
      <c r="A13" s="68">
        <v>6</v>
      </c>
      <c r="B13" s="71" t="s">
        <v>82</v>
      </c>
      <c r="C13" s="50" t="s">
        <v>21</v>
      </c>
      <c r="D13" s="41" t="s">
        <v>21</v>
      </c>
      <c r="E13" s="40" t="s">
        <v>21</v>
      </c>
      <c r="F13" s="40" t="s">
        <v>16</v>
      </c>
      <c r="G13" s="40" t="s">
        <v>16</v>
      </c>
      <c r="H13" s="40" t="s">
        <v>21</v>
      </c>
      <c r="I13" s="40" t="s">
        <v>16</v>
      </c>
      <c r="J13" s="41" t="s">
        <v>16</v>
      </c>
      <c r="K13" s="40" t="s">
        <v>16</v>
      </c>
      <c r="L13" s="40" t="s">
        <v>16</v>
      </c>
      <c r="M13" s="54" t="s">
        <v>16</v>
      </c>
      <c r="N13" s="40" t="s">
        <v>16</v>
      </c>
      <c r="O13" s="40" t="s">
        <v>16</v>
      </c>
      <c r="P13" s="40" t="s">
        <v>16</v>
      </c>
      <c r="Q13" s="40" t="s">
        <v>16</v>
      </c>
      <c r="R13" s="40" t="s">
        <v>16</v>
      </c>
      <c r="S13" s="52" t="s">
        <v>16</v>
      </c>
    </row>
    <row r="14" spans="1:19" x14ac:dyDescent="0.25">
      <c r="A14" s="68">
        <v>7</v>
      </c>
      <c r="B14" s="71" t="s">
        <v>83</v>
      </c>
      <c r="C14" s="50" t="s">
        <v>21</v>
      </c>
      <c r="D14" s="41" t="s">
        <v>21</v>
      </c>
      <c r="E14" s="40" t="s">
        <v>16</v>
      </c>
      <c r="F14" s="40" t="s">
        <v>21</v>
      </c>
      <c r="G14" s="40" t="s">
        <v>16</v>
      </c>
      <c r="H14" s="40" t="s">
        <v>16</v>
      </c>
      <c r="I14" s="40" t="s">
        <v>16</v>
      </c>
      <c r="J14" s="41" t="s">
        <v>16</v>
      </c>
      <c r="K14" s="40" t="s">
        <v>16</v>
      </c>
      <c r="L14" s="40" t="s">
        <v>21</v>
      </c>
      <c r="M14" s="54" t="s">
        <v>16</v>
      </c>
      <c r="N14" s="40" t="s">
        <v>16</v>
      </c>
      <c r="O14" s="40" t="s">
        <v>16</v>
      </c>
      <c r="P14" s="40" t="s">
        <v>16</v>
      </c>
      <c r="Q14" s="40" t="s">
        <v>16</v>
      </c>
      <c r="R14" s="40" t="s">
        <v>16</v>
      </c>
      <c r="S14" s="52" t="s">
        <v>16</v>
      </c>
    </row>
    <row r="15" spans="1:19" ht="26.25" customHeight="1" x14ac:dyDescent="0.25">
      <c r="A15" s="68">
        <v>8</v>
      </c>
      <c r="B15" s="71" t="s">
        <v>96</v>
      </c>
      <c r="C15" s="50" t="s">
        <v>21</v>
      </c>
      <c r="D15" s="41" t="s">
        <v>21</v>
      </c>
      <c r="E15" s="40" t="s">
        <v>21</v>
      </c>
      <c r="F15" s="40" t="s">
        <v>21</v>
      </c>
      <c r="G15" s="40" t="s">
        <v>21</v>
      </c>
      <c r="H15" s="40" t="s">
        <v>21</v>
      </c>
      <c r="I15" s="40" t="s">
        <v>21</v>
      </c>
      <c r="J15" s="41" t="s">
        <v>21</v>
      </c>
      <c r="K15" s="40" t="s">
        <v>21</v>
      </c>
      <c r="L15" s="40" t="s">
        <v>21</v>
      </c>
      <c r="M15" s="54" t="s">
        <v>21</v>
      </c>
      <c r="N15" s="40" t="s">
        <v>16</v>
      </c>
      <c r="O15" s="40" t="s">
        <v>21</v>
      </c>
      <c r="P15" s="40" t="s">
        <v>21</v>
      </c>
      <c r="Q15" s="40" t="s">
        <v>21</v>
      </c>
      <c r="R15" s="40" t="s">
        <v>21</v>
      </c>
      <c r="S15" s="52" t="s">
        <v>21</v>
      </c>
    </row>
    <row r="16" spans="1:19" x14ac:dyDescent="0.25">
      <c r="A16" s="68">
        <v>9</v>
      </c>
      <c r="B16" s="71" t="s">
        <v>84</v>
      </c>
      <c r="C16" s="50" t="s">
        <v>16</v>
      </c>
      <c r="D16" s="41" t="s">
        <v>21</v>
      </c>
      <c r="E16" s="40" t="s">
        <v>21</v>
      </c>
      <c r="F16" s="40" t="s">
        <v>21</v>
      </c>
      <c r="G16" s="40" t="s">
        <v>21</v>
      </c>
      <c r="H16" s="40" t="s">
        <v>16</v>
      </c>
      <c r="I16" s="40" t="s">
        <v>21</v>
      </c>
      <c r="J16" s="41" t="s">
        <v>21</v>
      </c>
      <c r="K16" s="40" t="s">
        <v>16</v>
      </c>
      <c r="L16" s="40" t="s">
        <v>21</v>
      </c>
      <c r="M16" s="54" t="s">
        <v>16</v>
      </c>
      <c r="N16" s="40" t="s">
        <v>16</v>
      </c>
      <c r="O16" s="40" t="s">
        <v>21</v>
      </c>
      <c r="P16" s="40" t="s">
        <v>16</v>
      </c>
      <c r="Q16" s="40" t="s">
        <v>16</v>
      </c>
      <c r="R16" s="40" t="s">
        <v>16</v>
      </c>
      <c r="S16" s="52" t="s">
        <v>21</v>
      </c>
    </row>
    <row r="17" spans="1:19" ht="25.5" x14ac:dyDescent="0.25">
      <c r="A17" s="68">
        <v>10</v>
      </c>
      <c r="B17" s="71" t="s">
        <v>85</v>
      </c>
      <c r="C17" s="50" t="s">
        <v>16</v>
      </c>
      <c r="D17" s="41" t="s">
        <v>16</v>
      </c>
      <c r="E17" s="40" t="s">
        <v>16</v>
      </c>
      <c r="F17" s="40" t="s">
        <v>16</v>
      </c>
      <c r="G17" s="40" t="s">
        <v>16</v>
      </c>
      <c r="H17" s="40" t="s">
        <v>16</v>
      </c>
      <c r="I17" s="40" t="s">
        <v>16</v>
      </c>
      <c r="J17" s="41" t="s">
        <v>16</v>
      </c>
      <c r="K17" s="40" t="s">
        <v>16</v>
      </c>
      <c r="L17" s="40" t="s">
        <v>16</v>
      </c>
      <c r="M17" s="54" t="s">
        <v>16</v>
      </c>
      <c r="N17" s="40" t="s">
        <v>16</v>
      </c>
      <c r="O17" s="40" t="s">
        <v>16</v>
      </c>
      <c r="P17" s="40" t="s">
        <v>16</v>
      </c>
      <c r="Q17" s="40" t="s">
        <v>16</v>
      </c>
      <c r="R17" s="40" t="s">
        <v>16</v>
      </c>
      <c r="S17" s="52" t="s">
        <v>16</v>
      </c>
    </row>
    <row r="18" spans="1:19" x14ac:dyDescent="0.25">
      <c r="A18" s="68">
        <v>11</v>
      </c>
      <c r="B18" s="71" t="s">
        <v>86</v>
      </c>
      <c r="C18" s="50" t="s">
        <v>16</v>
      </c>
      <c r="D18" s="41" t="s">
        <v>16</v>
      </c>
      <c r="E18" s="40" t="s">
        <v>16</v>
      </c>
      <c r="F18" s="40" t="s">
        <v>16</v>
      </c>
      <c r="G18" s="40" t="s">
        <v>21</v>
      </c>
      <c r="H18" s="40" t="s">
        <v>21</v>
      </c>
      <c r="I18" s="40" t="s">
        <v>16</v>
      </c>
      <c r="J18" s="41" t="s">
        <v>16</v>
      </c>
      <c r="K18" s="40" t="s">
        <v>16</v>
      </c>
      <c r="L18" s="40" t="s">
        <v>16</v>
      </c>
      <c r="M18" s="54" t="s">
        <v>16</v>
      </c>
      <c r="N18" s="40" t="s">
        <v>16</v>
      </c>
      <c r="O18" s="40" t="s">
        <v>16</v>
      </c>
      <c r="P18" s="40" t="s">
        <v>16</v>
      </c>
      <c r="Q18" s="40" t="s">
        <v>16</v>
      </c>
      <c r="R18" s="40" t="s">
        <v>16</v>
      </c>
      <c r="S18" s="52" t="s">
        <v>16</v>
      </c>
    </row>
    <row r="19" spans="1:19" x14ac:dyDescent="0.25">
      <c r="A19" s="68">
        <v>12</v>
      </c>
      <c r="B19" s="71" t="s">
        <v>87</v>
      </c>
      <c r="C19" s="50" t="s">
        <v>16</v>
      </c>
      <c r="D19" s="41" t="s">
        <v>16</v>
      </c>
      <c r="E19" s="40" t="s">
        <v>16</v>
      </c>
      <c r="F19" s="40" t="s">
        <v>16</v>
      </c>
      <c r="G19" s="40" t="s">
        <v>16</v>
      </c>
      <c r="H19" s="40" t="s">
        <v>16</v>
      </c>
      <c r="I19" s="40" t="s">
        <v>16</v>
      </c>
      <c r="J19" s="41" t="s">
        <v>16</v>
      </c>
      <c r="K19" s="40" t="s">
        <v>16</v>
      </c>
      <c r="L19" s="40" t="s">
        <v>16</v>
      </c>
      <c r="M19" s="54" t="s">
        <v>16</v>
      </c>
      <c r="N19" s="40" t="s">
        <v>16</v>
      </c>
      <c r="O19" s="40" t="s">
        <v>16</v>
      </c>
      <c r="P19" s="40" t="s">
        <v>16</v>
      </c>
      <c r="Q19" s="40" t="s">
        <v>16</v>
      </c>
      <c r="R19" s="40" t="s">
        <v>16</v>
      </c>
      <c r="S19" s="52" t="s">
        <v>16</v>
      </c>
    </row>
    <row r="20" spans="1:19" x14ac:dyDescent="0.25">
      <c r="A20" s="68">
        <v>13</v>
      </c>
      <c r="B20" s="71" t="s">
        <v>88</v>
      </c>
      <c r="C20" s="50" t="s">
        <v>16</v>
      </c>
      <c r="D20" s="41" t="s">
        <v>21</v>
      </c>
      <c r="E20" s="40" t="s">
        <v>21</v>
      </c>
      <c r="F20" s="40" t="s">
        <v>21</v>
      </c>
      <c r="G20" s="40" t="s">
        <v>16</v>
      </c>
      <c r="H20" s="40" t="s">
        <v>21</v>
      </c>
      <c r="I20" s="40" t="s">
        <v>16</v>
      </c>
      <c r="J20" s="41" t="s">
        <v>16</v>
      </c>
      <c r="K20" s="40" t="s">
        <v>16</v>
      </c>
      <c r="L20" s="40" t="s">
        <v>16</v>
      </c>
      <c r="M20" s="54" t="s">
        <v>16</v>
      </c>
      <c r="N20" s="40" t="s">
        <v>16</v>
      </c>
      <c r="O20" s="40" t="s">
        <v>16</v>
      </c>
      <c r="P20" s="40" t="s">
        <v>16</v>
      </c>
      <c r="Q20" s="40" t="s">
        <v>16</v>
      </c>
      <c r="R20" s="40" t="s">
        <v>16</v>
      </c>
      <c r="S20" s="52" t="s">
        <v>16</v>
      </c>
    </row>
    <row r="21" spans="1:19" x14ac:dyDescent="0.25">
      <c r="A21" s="68">
        <v>14</v>
      </c>
      <c r="B21" s="71" t="s">
        <v>89</v>
      </c>
      <c r="C21" s="50" t="s">
        <v>21</v>
      </c>
      <c r="D21" s="41" t="s">
        <v>16</v>
      </c>
      <c r="E21" s="40" t="s">
        <v>21</v>
      </c>
      <c r="F21" s="40" t="s">
        <v>21</v>
      </c>
      <c r="G21" s="40" t="s">
        <v>16</v>
      </c>
      <c r="H21" s="40" t="s">
        <v>21</v>
      </c>
      <c r="I21" s="40" t="s">
        <v>16</v>
      </c>
      <c r="J21" s="41" t="s">
        <v>16</v>
      </c>
      <c r="K21" s="40" t="s">
        <v>16</v>
      </c>
      <c r="L21" s="40" t="s">
        <v>16</v>
      </c>
      <c r="M21" s="54" t="s">
        <v>16</v>
      </c>
      <c r="N21" s="40" t="s">
        <v>16</v>
      </c>
      <c r="O21" s="40" t="s">
        <v>16</v>
      </c>
      <c r="P21" s="40" t="s">
        <v>16</v>
      </c>
      <c r="Q21" s="40" t="s">
        <v>16</v>
      </c>
      <c r="R21" s="40" t="s">
        <v>16</v>
      </c>
      <c r="S21" s="52" t="s">
        <v>16</v>
      </c>
    </row>
    <row r="22" spans="1:19" x14ac:dyDescent="0.25">
      <c r="A22" s="68">
        <v>15</v>
      </c>
      <c r="B22" s="71" t="s">
        <v>90</v>
      </c>
      <c r="C22" s="50" t="s">
        <v>16</v>
      </c>
      <c r="D22" s="41" t="s">
        <v>21</v>
      </c>
      <c r="E22" s="40" t="s">
        <v>21</v>
      </c>
      <c r="F22" s="40" t="s">
        <v>21</v>
      </c>
      <c r="G22" s="40" t="s">
        <v>21</v>
      </c>
      <c r="H22" s="40" t="s">
        <v>21</v>
      </c>
      <c r="I22" s="40" t="s">
        <v>21</v>
      </c>
      <c r="J22" s="41" t="s">
        <v>21</v>
      </c>
      <c r="K22" s="40" t="s">
        <v>21</v>
      </c>
      <c r="L22" s="40" t="s">
        <v>21</v>
      </c>
      <c r="M22" s="54" t="s">
        <v>21</v>
      </c>
      <c r="N22" s="40" t="s">
        <v>16</v>
      </c>
      <c r="O22" s="40" t="s">
        <v>21</v>
      </c>
      <c r="P22" s="40" t="s">
        <v>21</v>
      </c>
      <c r="Q22" s="40" t="s">
        <v>21</v>
      </c>
      <c r="R22" s="40" t="s">
        <v>21</v>
      </c>
      <c r="S22" s="52" t="s">
        <v>21</v>
      </c>
    </row>
    <row r="23" spans="1:19" x14ac:dyDescent="0.25">
      <c r="A23" s="68">
        <v>16</v>
      </c>
      <c r="B23" s="71" t="s">
        <v>91</v>
      </c>
      <c r="C23" s="50" t="s">
        <v>21</v>
      </c>
      <c r="D23" s="41" t="s">
        <v>21</v>
      </c>
      <c r="E23" s="40" t="s">
        <v>21</v>
      </c>
      <c r="F23" s="40" t="s">
        <v>21</v>
      </c>
      <c r="G23" s="40" t="s">
        <v>21</v>
      </c>
      <c r="H23" s="40" t="s">
        <v>21</v>
      </c>
      <c r="I23" s="40" t="s">
        <v>21</v>
      </c>
      <c r="J23" s="41" t="s">
        <v>21</v>
      </c>
      <c r="K23" s="40" t="s">
        <v>21</v>
      </c>
      <c r="L23" s="40" t="s">
        <v>21</v>
      </c>
      <c r="M23" s="54" t="s">
        <v>21</v>
      </c>
      <c r="N23" s="40" t="s">
        <v>21</v>
      </c>
      <c r="O23" s="40" t="s">
        <v>21</v>
      </c>
      <c r="P23" s="40" t="s">
        <v>21</v>
      </c>
      <c r="Q23" s="40" t="s">
        <v>21</v>
      </c>
      <c r="R23" s="40" t="s">
        <v>21</v>
      </c>
      <c r="S23" s="52" t="s">
        <v>21</v>
      </c>
    </row>
    <row r="24" spans="1:19" x14ac:dyDescent="0.25">
      <c r="A24" s="68">
        <v>17</v>
      </c>
      <c r="B24" s="71" t="s">
        <v>92</v>
      </c>
      <c r="C24" s="50" t="s">
        <v>21</v>
      </c>
      <c r="D24" s="41" t="s">
        <v>21</v>
      </c>
      <c r="E24" s="40" t="s">
        <v>21</v>
      </c>
      <c r="F24" s="40" t="s">
        <v>21</v>
      </c>
      <c r="G24" s="40" t="s">
        <v>21</v>
      </c>
      <c r="H24" s="40" t="s">
        <v>21</v>
      </c>
      <c r="I24" s="40" t="s">
        <v>21</v>
      </c>
      <c r="J24" s="41" t="s">
        <v>21</v>
      </c>
      <c r="K24" s="40" t="s">
        <v>21</v>
      </c>
      <c r="L24" s="40" t="s">
        <v>21</v>
      </c>
      <c r="M24" s="54" t="s">
        <v>21</v>
      </c>
      <c r="N24" s="40" t="s">
        <v>16</v>
      </c>
      <c r="O24" s="40" t="s">
        <v>21</v>
      </c>
      <c r="P24" s="40" t="s">
        <v>21</v>
      </c>
      <c r="Q24" s="40" t="s">
        <v>21</v>
      </c>
      <c r="R24" s="40" t="s">
        <v>21</v>
      </c>
      <c r="S24" s="52" t="s">
        <v>21</v>
      </c>
    </row>
    <row r="25" spans="1:19" x14ac:dyDescent="0.25">
      <c r="A25" s="68">
        <v>18</v>
      </c>
      <c r="B25" s="71" t="s">
        <v>93</v>
      </c>
      <c r="C25" s="50" t="s">
        <v>21</v>
      </c>
      <c r="D25" s="41" t="s">
        <v>21</v>
      </c>
      <c r="E25" s="40" t="s">
        <v>21</v>
      </c>
      <c r="F25" s="40" t="s">
        <v>21</v>
      </c>
      <c r="G25" s="40" t="s">
        <v>21</v>
      </c>
      <c r="H25" s="40" t="s">
        <v>21</v>
      </c>
      <c r="I25" s="40" t="s">
        <v>21</v>
      </c>
      <c r="J25" s="41" t="s">
        <v>21</v>
      </c>
      <c r="K25" s="40" t="s">
        <v>21</v>
      </c>
      <c r="L25" s="40" t="s">
        <v>21</v>
      </c>
      <c r="M25" s="54" t="s">
        <v>21</v>
      </c>
      <c r="N25" s="40" t="s">
        <v>16</v>
      </c>
      <c r="O25" s="40" t="s">
        <v>21</v>
      </c>
      <c r="P25" s="40" t="s">
        <v>21</v>
      </c>
      <c r="Q25" s="40" t="s">
        <v>21</v>
      </c>
      <c r="R25" s="40" t="s">
        <v>21</v>
      </c>
      <c r="S25" s="52" t="s">
        <v>21</v>
      </c>
    </row>
    <row r="26" spans="1:19" ht="15.75" thickBot="1" x14ac:dyDescent="0.3">
      <c r="A26" s="69">
        <v>19</v>
      </c>
      <c r="B26" s="72" t="s">
        <v>94</v>
      </c>
      <c r="C26" s="51" t="s">
        <v>21</v>
      </c>
      <c r="D26" s="42" t="s">
        <v>21</v>
      </c>
      <c r="E26" s="42" t="s">
        <v>21</v>
      </c>
      <c r="F26" s="42" t="s">
        <v>21</v>
      </c>
      <c r="G26" s="42" t="s">
        <v>21</v>
      </c>
      <c r="H26" s="42" t="s">
        <v>21</v>
      </c>
      <c r="I26" s="42" t="s">
        <v>21</v>
      </c>
      <c r="J26" s="42" t="s">
        <v>21</v>
      </c>
      <c r="K26" s="42" t="s">
        <v>21</v>
      </c>
      <c r="L26" s="42" t="s">
        <v>21</v>
      </c>
      <c r="M26" s="55" t="s">
        <v>21</v>
      </c>
      <c r="N26" s="42" t="s">
        <v>21</v>
      </c>
      <c r="O26" s="42" t="s">
        <v>21</v>
      </c>
      <c r="P26" s="42" t="s">
        <v>21</v>
      </c>
      <c r="Q26" s="42" t="s">
        <v>21</v>
      </c>
      <c r="R26" s="42" t="s">
        <v>21</v>
      </c>
      <c r="S26" s="53" t="s">
        <v>21</v>
      </c>
    </row>
  </sheetData>
  <mergeCells count="1">
    <mergeCell ref="A2:S2"/>
  </mergeCells>
  <phoneticPr fontId="19" type="noConversion"/>
  <dataValidations count="2">
    <dataValidation type="list" allowBlank="1" showInputMessage="1" showErrorMessage="1" sqref="E8:E26 K8:L26 Q8:S26" xr:uid="{9F6D6014-7801-4AC1-9ABC-EA67A0468A1F}">
      <formula1>Si_No</formula1>
    </dataValidation>
    <dataValidation type="list" allowBlank="1" showErrorMessage="1" sqref="M8:M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Mapa</vt:lpstr>
      <vt:lpstr>Matriz</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García López</cp:lastModifiedBy>
  <cp:lastPrinted>2022-07-26T00:16:24Z</cp:lastPrinted>
  <dcterms:created xsi:type="dcterms:W3CDTF">2020-01-13T19:31:31Z</dcterms:created>
  <dcterms:modified xsi:type="dcterms:W3CDTF">2023-03-21T22:01:03Z</dcterms:modified>
</cp:coreProperties>
</file>