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jofga\Documents\John F\2023\PTEP - MRC\"/>
    </mc:Choice>
  </mc:AlternateContent>
  <xr:revisionPtr revIDLastSave="0" documentId="13_ncr:1_{2FF343D1-0891-4629-ADC2-9DBEB404FBB6}" xr6:coauthVersionLast="47" xr6:coauthVersionMax="47" xr10:uidLastSave="{00000000-0000-0000-0000-000000000000}"/>
  <bookViews>
    <workbookView xWindow="-120" yWindow="-120" windowWidth="20730" windowHeight="11310" tabRatio="476" firstSheet="1" activeTab="1" xr2:uid="{00000000-000D-0000-FFFF-FFFF00000000}"/>
  </bookViews>
  <sheets>
    <sheet name="Mapa" sheetId="4" state="hidden" r:id="rId1"/>
    <sheet name="Matriz" sheetId="1" r:id="rId2"/>
    <sheet name="Listas" sheetId="3" state="hidden" r:id="rId3"/>
    <sheet name="Análisis de O.E." sheetId="8" state="hidden" r:id="rId4"/>
    <sheet name="Factor R." sheetId="9" state="hidden" r:id="rId5"/>
    <sheet name="Anexo 1 - Impacto (RC)" sheetId="7" r:id="rId6"/>
  </sheets>
  <externalReferences>
    <externalReference r:id="rId7"/>
  </externalReferences>
  <definedNames>
    <definedName name="_xlnm._FilterDatabase" localSheetId="1" hidden="1">Matriz!$A$12:$AZ$37</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91029"/>
</workbook>
</file>

<file path=xl/calcChain.xml><?xml version="1.0" encoding="utf-8"?>
<calcChain xmlns="http://schemas.openxmlformats.org/spreadsheetml/2006/main">
  <c r="AJ27" i="1" l="1"/>
  <c r="AJ26" i="1"/>
  <c r="AB26" i="1"/>
  <c r="AD26" i="1"/>
  <c r="AN26" i="1" l="1"/>
  <c r="AD29" i="1" l="1"/>
  <c r="AB29" i="1"/>
  <c r="T29" i="1"/>
  <c r="AM29" i="1" s="1"/>
  <c r="AK29" i="1" s="1"/>
  <c r="AL29" i="1" s="1"/>
  <c r="S29" i="1"/>
  <c r="Q29" i="1"/>
  <c r="AJ29" i="1" s="1"/>
  <c r="AH29" i="1" s="1"/>
  <c r="AI29" i="1" s="1"/>
  <c r="AN29" i="1" s="1"/>
  <c r="AO29" i="1" s="1"/>
  <c r="AP29" i="1" s="1"/>
  <c r="P29" i="1"/>
  <c r="U29" i="1" s="1"/>
  <c r="V29" i="1" s="1"/>
  <c r="AD28" i="1"/>
  <c r="AB28" i="1"/>
  <c r="T28" i="1"/>
  <c r="AM28" i="1" s="1"/>
  <c r="AK28" i="1" s="1"/>
  <c r="AL28" i="1" s="1"/>
  <c r="S28" i="1"/>
  <c r="Q28" i="1"/>
  <c r="P28" i="1"/>
  <c r="U28" i="1" s="1"/>
  <c r="V28" i="1" s="1"/>
  <c r="AJ28" i="1" l="1"/>
  <c r="AH28" i="1" s="1"/>
  <c r="AI28" i="1" s="1"/>
  <c r="AN28" i="1" s="1"/>
  <c r="AO28" i="1" s="1"/>
  <c r="AP28" i="1" s="1"/>
  <c r="Q4" i="7"/>
  <c r="Q5" i="7" s="1"/>
  <c r="AD32" i="1"/>
  <c r="AB32" i="1"/>
  <c r="T32" i="1"/>
  <c r="AM32" i="1" s="1"/>
  <c r="AK32" i="1" s="1"/>
  <c r="AL32" i="1" s="1"/>
  <c r="S32" i="1"/>
  <c r="Q32" i="1"/>
  <c r="P32" i="1"/>
  <c r="AJ32" i="1" l="1"/>
  <c r="AH32" i="1" s="1"/>
  <c r="AI32" i="1" s="1"/>
  <c r="AN32" i="1" s="1"/>
  <c r="AO32" i="1" s="1"/>
  <c r="AP32" i="1" s="1"/>
  <c r="U32" i="1"/>
  <c r="V32" i="1" s="1"/>
  <c r="P31" i="1"/>
  <c r="Q31" i="1"/>
  <c r="S31" i="1"/>
  <c r="T31" i="1"/>
  <c r="AM31" i="1" s="1"/>
  <c r="AK31" i="1" s="1"/>
  <c r="AL31" i="1" s="1"/>
  <c r="AB31" i="1"/>
  <c r="AD31" i="1"/>
  <c r="P33" i="1"/>
  <c r="Q33" i="1"/>
  <c r="S33" i="1"/>
  <c r="T33" i="1"/>
  <c r="AB33" i="1"/>
  <c r="AD33" i="1"/>
  <c r="AB34" i="1"/>
  <c r="AD34" i="1"/>
  <c r="AB35" i="1"/>
  <c r="AD35" i="1"/>
  <c r="AB36" i="1"/>
  <c r="AD36" i="1"/>
  <c r="P37" i="1"/>
  <c r="Q37" i="1"/>
  <c r="AJ37" i="1" s="1"/>
  <c r="S37" i="1"/>
  <c r="T37" i="1"/>
  <c r="AM37" i="1" s="1"/>
  <c r="AB37" i="1"/>
  <c r="AD37" i="1"/>
  <c r="AH37" i="1"/>
  <c r="AI37" i="1" s="1"/>
  <c r="AK37" i="1"/>
  <c r="AL37" i="1" s="1"/>
  <c r="AJ31" i="1" l="1"/>
  <c r="AH31" i="1" s="1"/>
  <c r="AI31" i="1" s="1"/>
  <c r="AN31" i="1" s="1"/>
  <c r="AO31" i="1" s="1"/>
  <c r="AP31" i="1" s="1"/>
  <c r="AN37" i="1"/>
  <c r="AO37" i="1" s="1"/>
  <c r="AP37" i="1" s="1"/>
  <c r="AM33" i="1"/>
  <c r="AK33" i="1" s="1"/>
  <c r="AL33" i="1" s="1"/>
  <c r="AM36" i="1"/>
  <c r="AK36" i="1" s="1"/>
  <c r="AM34" i="1"/>
  <c r="AK34" i="1" s="1"/>
  <c r="AM35" i="1"/>
  <c r="AK35" i="1" s="1"/>
  <c r="AL36" i="1" s="1"/>
  <c r="U37" i="1"/>
  <c r="V37" i="1" s="1"/>
  <c r="AJ33" i="1"/>
  <c r="U33" i="1"/>
  <c r="V33" i="1" s="1"/>
  <c r="U31" i="1"/>
  <c r="V31" i="1" s="1"/>
  <c r="AD15" i="1"/>
  <c r="AB15" i="1"/>
  <c r="T15" i="1"/>
  <c r="AM15" i="1" s="1"/>
  <c r="AK15" i="1" s="1"/>
  <c r="AL15" i="1" s="1"/>
  <c r="S15" i="1"/>
  <c r="Q15" i="1"/>
  <c r="P15" i="1"/>
  <c r="AH33" i="1" l="1"/>
  <c r="AI33" i="1" s="1"/>
  <c r="AN33" i="1" s="1"/>
  <c r="AJ34" i="1"/>
  <c r="AL35" i="1"/>
  <c r="AL34" i="1"/>
  <c r="U15" i="1"/>
  <c r="V15" i="1" s="1"/>
  <c r="AJ15" i="1"/>
  <c r="AH15" i="1" s="1"/>
  <c r="AI15" i="1" s="1"/>
  <c r="AN15" i="1" s="1"/>
  <c r="AO15" i="1" s="1"/>
  <c r="AP15" i="1" s="1"/>
  <c r="T24" i="1"/>
  <c r="AM25" i="1" s="1"/>
  <c r="AK25" i="1" s="1"/>
  <c r="S24" i="1"/>
  <c r="Q24" i="1"/>
  <c r="P24" i="1"/>
  <c r="AH34" i="1" l="1"/>
  <c r="AI34" i="1" s="1"/>
  <c r="AN34" i="1" s="1"/>
  <c r="AJ35" i="1"/>
  <c r="U24" i="1"/>
  <c r="V24" i="1" s="1"/>
  <c r="AL25" i="1"/>
  <c r="AJ36" i="1" l="1"/>
  <c r="AH36" i="1" s="1"/>
  <c r="AI36" i="1" s="1"/>
  <c r="AN36" i="1" s="1"/>
  <c r="AO33" i="1" s="1"/>
  <c r="AP33" i="1" s="1"/>
  <c r="AH35" i="1"/>
  <c r="AI35" i="1" s="1"/>
  <c r="AN35" i="1" s="1"/>
  <c r="T22" i="1" l="1"/>
  <c r="AM23" i="1" s="1"/>
  <c r="AK23" i="1" s="1"/>
  <c r="AL23" i="1" s="1"/>
  <c r="S22" i="1"/>
  <c r="Q22" i="1"/>
  <c r="P22" i="1"/>
  <c r="U22" i="1" l="1"/>
  <c r="V22" i="1" s="1"/>
  <c r="AD16" i="1" l="1"/>
  <c r="AD17" i="1"/>
  <c r="AD18" i="1"/>
  <c r="AD19" i="1"/>
  <c r="AD20" i="1"/>
  <c r="AD21" i="1"/>
  <c r="AD22" i="1"/>
  <c r="AD23" i="1"/>
  <c r="AD24" i="1"/>
  <c r="AD25" i="1"/>
  <c r="AD27" i="1"/>
  <c r="AD30" i="1"/>
  <c r="AB16" i="1"/>
  <c r="AB17" i="1"/>
  <c r="AB18" i="1"/>
  <c r="AB19" i="1"/>
  <c r="AB20" i="1"/>
  <c r="AB21" i="1"/>
  <c r="AB22" i="1"/>
  <c r="AB23" i="1"/>
  <c r="AB24" i="1"/>
  <c r="AJ24" i="1" s="1"/>
  <c r="AB25" i="1"/>
  <c r="AB27" i="1"/>
  <c r="AB30" i="1"/>
  <c r="S16" i="1"/>
  <c r="T16" i="1"/>
  <c r="AM16" i="1" s="1"/>
  <c r="AK16" i="1" s="1"/>
  <c r="AL16" i="1" s="1"/>
  <c r="S17" i="1"/>
  <c r="T17" i="1"/>
  <c r="S18" i="1"/>
  <c r="T18" i="1"/>
  <c r="AM18" i="1" s="1"/>
  <c r="AK18" i="1" s="1"/>
  <c r="AL18" i="1" s="1"/>
  <c r="S19" i="1"/>
  <c r="T19" i="1"/>
  <c r="AM19" i="1" s="1"/>
  <c r="AK19" i="1" s="1"/>
  <c r="AL19" i="1" s="1"/>
  <c r="S20" i="1"/>
  <c r="T20" i="1"/>
  <c r="S30" i="1"/>
  <c r="T30" i="1"/>
  <c r="AM30" i="1" s="1"/>
  <c r="AK30" i="1" s="1"/>
  <c r="AL30" i="1" s="1"/>
  <c r="P16" i="1"/>
  <c r="Q16" i="1"/>
  <c r="P17" i="1"/>
  <c r="Q17" i="1"/>
  <c r="AJ17" i="1" s="1"/>
  <c r="AH17" i="1" s="1"/>
  <c r="AI17" i="1" s="1"/>
  <c r="P18" i="1"/>
  <c r="Q18" i="1"/>
  <c r="P19" i="1"/>
  <c r="Q19" i="1"/>
  <c r="P20" i="1"/>
  <c r="Q20" i="1"/>
  <c r="P30" i="1"/>
  <c r="U30" i="1" s="1"/>
  <c r="V30" i="1" s="1"/>
  <c r="Q30" i="1"/>
  <c r="AM22" i="1"/>
  <c r="AK22" i="1" s="1"/>
  <c r="AL22" i="1" s="1"/>
  <c r="AM24" i="1"/>
  <c r="AK24" i="1" s="1"/>
  <c r="AL24" i="1" s="1"/>
  <c r="AD14" i="1"/>
  <c r="AB14" i="1"/>
  <c r="AM17" i="1" l="1"/>
  <c r="AK17" i="1" s="1"/>
  <c r="AL17" i="1" s="1"/>
  <c r="AJ19" i="1"/>
  <c r="AH19" i="1" s="1"/>
  <c r="AI19" i="1" s="1"/>
  <c r="AJ30" i="1"/>
  <c r="AH30" i="1" s="1"/>
  <c r="AI30" i="1" s="1"/>
  <c r="AN30" i="1" s="1"/>
  <c r="AO30" i="1" s="1"/>
  <c r="AP30" i="1" s="1"/>
  <c r="AJ20" i="1"/>
  <c r="AJ21" i="1" s="1"/>
  <c r="AH21" i="1" s="1"/>
  <c r="AI21" i="1" s="1"/>
  <c r="AH24" i="1"/>
  <c r="AI24" i="1" s="1"/>
  <c r="AN24" i="1" s="1"/>
  <c r="AJ25" i="1"/>
  <c r="AJ16" i="1"/>
  <c r="AH16" i="1" s="1"/>
  <c r="AI16" i="1" s="1"/>
  <c r="AN16" i="1" s="1"/>
  <c r="AO16" i="1" s="1"/>
  <c r="AP16" i="1" s="1"/>
  <c r="AM20" i="1"/>
  <c r="AK20" i="1" s="1"/>
  <c r="AL20" i="1" s="1"/>
  <c r="AM21" i="1"/>
  <c r="AK21" i="1" s="1"/>
  <c r="AL21" i="1" s="1"/>
  <c r="AJ22" i="1"/>
  <c r="U20" i="1"/>
  <c r="V20" i="1" s="1"/>
  <c r="U19" i="1"/>
  <c r="V19" i="1" s="1"/>
  <c r="AJ18" i="1"/>
  <c r="AH18" i="1" s="1"/>
  <c r="AI18" i="1" s="1"/>
  <c r="AN18" i="1" s="1"/>
  <c r="AO18" i="1" s="1"/>
  <c r="AP18" i="1" s="1"/>
  <c r="U18" i="1"/>
  <c r="V18" i="1" s="1"/>
  <c r="U17" i="1"/>
  <c r="V17" i="1" s="1"/>
  <c r="U16" i="1"/>
  <c r="V16" i="1" s="1"/>
  <c r="AN17" i="1"/>
  <c r="AO17" i="1" s="1"/>
  <c r="AP17" i="1" s="1"/>
  <c r="AN19" i="1"/>
  <c r="AO19" i="1" s="1"/>
  <c r="AP19" i="1" s="1"/>
  <c r="AH20" i="1" l="1"/>
  <c r="AI20" i="1" s="1"/>
  <c r="AN20" i="1" s="1"/>
  <c r="AN21" i="1"/>
  <c r="AO20" i="1" s="1"/>
  <c r="AP20" i="1" s="1"/>
  <c r="AH22" i="1"/>
  <c r="AI22" i="1" s="1"/>
  <c r="AN22" i="1" s="1"/>
  <c r="AJ23" i="1"/>
  <c r="AH23" i="1" s="1"/>
  <c r="AI23" i="1" s="1"/>
  <c r="AN23" i="1" s="1"/>
  <c r="AO22" i="1" s="1"/>
  <c r="AP22" i="1" s="1"/>
  <c r="AH25" i="1"/>
  <c r="AI25" i="1" s="1"/>
  <c r="AN25" i="1" s="1"/>
  <c r="AN27" i="1"/>
  <c r="AO24" i="1" s="1"/>
  <c r="AP24" i="1" s="1"/>
  <c r="T14" i="1"/>
  <c r="AM14" i="1" s="1"/>
  <c r="AK14" i="1" s="1"/>
  <c r="AL14" i="1" s="1"/>
  <c r="S14" i="1"/>
  <c r="Q14" i="1"/>
  <c r="AJ14" i="1" s="1"/>
  <c r="AH14" i="1" s="1"/>
  <c r="AI14" i="1" s="1"/>
  <c r="P14" i="1"/>
  <c r="U14" i="1" l="1"/>
  <c r="V14" i="1" s="1"/>
  <c r="AN14" i="1"/>
  <c r="AO14" i="1" s="1"/>
  <c r="AP14" i="1" s="1"/>
  <c r="AD13" i="1" l="1"/>
  <c r="AB13" i="1"/>
  <c r="T13" i="1"/>
  <c r="S13" i="1"/>
  <c r="Q13" i="1"/>
  <c r="P13" i="1"/>
  <c r="AJ13" i="1" l="1"/>
  <c r="AM13" i="1"/>
  <c r="AK13" i="1" l="1"/>
  <c r="AL13" i="1" s="1"/>
  <c r="R4" i="7" l="1"/>
  <c r="R5" i="7" s="1"/>
  <c r="D4" i="7" l="1"/>
  <c r="D5" i="7" s="1"/>
  <c r="C4" i="7" l="1"/>
  <c r="E4" i="7"/>
  <c r="F4" i="7"/>
  <c r="G4" i="7"/>
  <c r="H4" i="7"/>
  <c r="I4" i="7"/>
  <c r="J4" i="7"/>
  <c r="K4" i="7"/>
  <c r="L4" i="7"/>
  <c r="M4" i="7"/>
  <c r="N4" i="7"/>
  <c r="O4" i="7"/>
  <c r="P4" i="7"/>
  <c r="E5" i="7" l="1"/>
  <c r="F5" i="7"/>
  <c r="G5" i="7"/>
  <c r="H5" i="7"/>
  <c r="I5" i="7"/>
  <c r="J5" i="7"/>
  <c r="K5" i="7"/>
  <c r="L5" i="7"/>
  <c r="M5" i="7"/>
  <c r="N5" i="7"/>
  <c r="O5" i="7"/>
  <c r="P5" i="7"/>
  <c r="U13" i="1" l="1"/>
  <c r="V13" i="1" s="1"/>
  <c r="C5" i="7" l="1"/>
  <c r="AH13" i="1" l="1"/>
  <c r="AI13" i="1" s="1"/>
  <c r="AN13" i="1" s="1"/>
  <c r="AO13" i="1" s="1"/>
  <c r="AP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10" authorId="0" shapeId="0" xr:uid="{54F8E494-C962-46D0-91B1-38CB709B0C0D}">
      <text>
        <r>
          <rPr>
            <sz val="9"/>
            <color indexed="81"/>
            <rFont val="Tahoma"/>
            <family val="2"/>
          </rPr>
          <t xml:space="preserve">Riesgo previo a la aplicación de controles
</t>
        </r>
      </text>
    </comment>
    <comment ref="AH10" authorId="0" shapeId="0" xr:uid="{1AFBCA72-8CD7-4927-A928-24073ED898F7}">
      <text>
        <r>
          <rPr>
            <sz val="9"/>
            <color indexed="81"/>
            <rFont val="Tahoma"/>
            <family val="2"/>
          </rPr>
          <t xml:space="preserve">Estado del riesgo después de la aplicación de controles </t>
        </r>
      </text>
    </comment>
    <comment ref="A11" authorId="0" shapeId="0" xr:uid="{EFF9775F-99CE-4E0D-9998-45AB02F27CA3}">
      <text>
        <r>
          <rPr>
            <sz val="9"/>
            <color indexed="81"/>
            <rFont val="Tahoma"/>
            <family val="2"/>
          </rPr>
          <t xml:space="preserve">Realice la identificación general de los datos del liderazgo del proceso sobre el cual existe el riesgo </t>
        </r>
      </text>
    </comment>
    <comment ref="G11" authorId="0" shapeId="0" xr:uid="{9314E352-90F6-488F-8244-AAAE50FB5930}">
      <text>
        <r>
          <rPr>
            <sz val="9"/>
            <color indexed="81"/>
            <rFont val="Tahoma"/>
            <family val="2"/>
          </rPr>
          <t xml:space="preserve">Seleccione de la lista desplegable el área de impacto para la organización </t>
        </r>
      </text>
    </comment>
    <comment ref="H11" authorId="1" shapeId="0" xr:uid="{00000000-0006-0000-0200-000001000000}">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11" authorId="0" shapeId="0" xr:uid="{87DEA24B-16A9-4DA9-A85F-9CF93FAF104A}">
      <text>
        <r>
          <rPr>
            <sz val="9"/>
            <color indexed="81"/>
            <rFont val="Tahoma"/>
            <family val="2"/>
          </rPr>
          <t>Son las fuentes generadoras de riesgos.</t>
        </r>
      </text>
    </comment>
    <comment ref="N11" authorId="1" shapeId="0" xr:uid="{00000000-0006-0000-0200-000003000000}">
      <text>
        <r>
          <rPr>
            <sz val="9"/>
            <color indexed="81"/>
            <rFont val="Tahoma"/>
            <family val="2"/>
          </rPr>
          <t>Seleccione de la lista desplegable de acuerdo con las tipologías descritas y el factor de riesgo identificado.</t>
        </r>
      </text>
    </comment>
    <comment ref="O11" authorId="1" shapeId="0" xr:uid="{00000000-0006-0000-0200-000006000000}">
      <text>
        <r>
          <rPr>
            <sz val="9"/>
            <color indexed="81"/>
            <rFont val="Tahoma"/>
            <family val="2"/>
          </rPr>
          <t>Analizar sobre las causas qué tan posible es que ocurra el riesgo, expresado en términos de frecuencia o factibilidad.</t>
        </r>
      </text>
    </comment>
    <comment ref="P11" authorId="1" shapeId="0" xr:uid="{00000000-0006-0000-0200-000007000000}">
      <text>
        <r>
          <rPr>
            <sz val="9"/>
            <color indexed="81"/>
            <rFont val="Tahoma"/>
            <family val="2"/>
          </rPr>
          <t xml:space="preserve">Cálculo Automático
</t>
        </r>
      </text>
    </comment>
    <comment ref="Q11" authorId="0" shapeId="0" xr:uid="{45AFE86B-A7AB-41AE-AA18-3449AF07E7FE}">
      <text>
        <r>
          <rPr>
            <sz val="9"/>
            <color indexed="81"/>
            <rFont val="Tahoma"/>
            <family val="2"/>
          </rPr>
          <t xml:space="preserve">Cálculo automático </t>
        </r>
      </text>
    </comment>
    <comment ref="R11" authorId="1" shapeId="0" xr:uid="{00000000-0006-0000-0200-000008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11" authorId="1" shapeId="0" xr:uid="{00000000-0006-0000-0200-000009000000}">
      <text>
        <r>
          <rPr>
            <sz val="9"/>
            <color indexed="81"/>
            <rFont val="Tahoma"/>
            <family val="2"/>
          </rPr>
          <t xml:space="preserve">Cálculo Automático
</t>
        </r>
      </text>
    </comment>
    <comment ref="T11" authorId="0" shapeId="0" xr:uid="{D91E4C3E-4DC1-43D9-9DC3-D196D9D1E461}">
      <text>
        <r>
          <rPr>
            <sz val="9"/>
            <color indexed="81"/>
            <rFont val="Tahoma"/>
            <family val="2"/>
          </rPr>
          <t xml:space="preserve">Cálculo Automático
</t>
        </r>
      </text>
    </comment>
    <comment ref="U11" authorId="1" shapeId="0" xr:uid="{00000000-0006-0000-0200-00000A000000}">
      <text>
        <r>
          <rPr>
            <sz val="9"/>
            <color indexed="81"/>
            <rFont val="Tahoma"/>
            <family val="2"/>
          </rPr>
          <t xml:space="preserve">Cálculo Automático
</t>
        </r>
      </text>
    </comment>
    <comment ref="V11" authorId="1" shapeId="0" xr:uid="{00000000-0006-0000-0200-00000B000000}">
      <text>
        <r>
          <rPr>
            <sz val="9"/>
            <color indexed="81"/>
            <rFont val="Tahoma"/>
            <family val="2"/>
          </rPr>
          <t>Cálculo Automático.</t>
        </r>
      </text>
    </comment>
    <comment ref="W11" authorId="2" shapeId="0" xr:uid="{00000000-0006-0000-0200-00000C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11" authorId="0" shapeId="0" xr:uid="{74217AE7-384C-4173-B263-8B74BC188185}">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11" authorId="0" shapeId="0" xr:uid="{F56D71D5-A106-4F27-96B0-8068B3A3CAB7}">
      <text>
        <r>
          <rPr>
            <sz val="9"/>
            <color indexed="81"/>
            <rFont val="Tahoma"/>
            <family val="2"/>
          </rPr>
          <t>Cálculo Automático</t>
        </r>
      </text>
    </comment>
    <comment ref="AC11" authorId="1" shapeId="0" xr:uid="{B1B23AA4-1E06-4AB6-B910-615CA6F8F139}">
      <text>
        <r>
          <rPr>
            <sz val="9"/>
            <color indexed="81"/>
            <rFont val="Tahoma"/>
            <family val="2"/>
          </rPr>
          <t>Diligenciar los criterios de evaluación de diseño del control, descritos en el Anexo 2 de la matriz, para los controles descritos por cada riesgo.</t>
        </r>
      </text>
    </comment>
    <comment ref="AH11" authorId="0" shapeId="0" xr:uid="{5CAF9C9A-D0DE-4B75-899D-CF3EFC4BBA32}">
      <text>
        <r>
          <rPr>
            <sz val="9"/>
            <color indexed="81"/>
            <rFont val="Tahoma"/>
            <family val="2"/>
          </rPr>
          <t>Cálculo automático</t>
        </r>
      </text>
    </comment>
    <comment ref="AI11" authorId="0" shapeId="0" xr:uid="{4AB3B720-249E-414F-83F1-4BD6B9F588EC}">
      <text>
        <r>
          <rPr>
            <sz val="9"/>
            <color indexed="81"/>
            <rFont val="Tahoma"/>
            <family val="2"/>
          </rPr>
          <t xml:space="preserve">Cálculo automático
</t>
        </r>
      </text>
    </comment>
    <comment ref="AJ11" authorId="0" shapeId="0" xr:uid="{B7246959-F7A2-42CC-8859-2F649680AA0C}">
      <text>
        <r>
          <rPr>
            <sz val="9"/>
            <color indexed="81"/>
            <rFont val="Tahoma"/>
            <family val="2"/>
          </rPr>
          <t>Cálculo automático</t>
        </r>
      </text>
    </comment>
    <comment ref="AK11" authorId="0" shapeId="0" xr:uid="{2935097F-1720-4299-A939-E9528DDB9991}">
      <text>
        <r>
          <rPr>
            <sz val="9"/>
            <color indexed="81"/>
            <rFont val="Tahoma"/>
            <family val="2"/>
          </rPr>
          <t>Cálculo automático</t>
        </r>
      </text>
    </comment>
    <comment ref="AL11" authorId="0" shapeId="0" xr:uid="{388D67BD-4BAA-4050-9337-6D46404C85CF}">
      <text>
        <r>
          <rPr>
            <sz val="9"/>
            <color indexed="81"/>
            <rFont val="Tahoma"/>
            <family val="2"/>
          </rPr>
          <t xml:space="preserve">Cálculo automático
</t>
        </r>
      </text>
    </comment>
    <comment ref="AM11" authorId="0" shapeId="0" xr:uid="{B696235C-13A1-44ED-997A-598F84F3870B}">
      <text>
        <r>
          <rPr>
            <sz val="9"/>
            <color indexed="81"/>
            <rFont val="Tahoma"/>
            <family val="2"/>
          </rPr>
          <t>Cálculo automático</t>
        </r>
      </text>
    </comment>
    <comment ref="AN11" authorId="1" shapeId="0" xr:uid="{C33B0E93-BC87-4606-8719-2C06700E85E6}">
      <text>
        <r>
          <rPr>
            <sz val="9"/>
            <color indexed="81"/>
            <rFont val="Tahoma"/>
            <family val="2"/>
          </rPr>
          <t xml:space="preserve">Cálculo Automático
</t>
        </r>
      </text>
    </comment>
    <comment ref="AO11" authorId="1" shapeId="0" xr:uid="{E2FA499F-C980-4945-84BE-816C37FED7F8}">
      <text>
        <r>
          <rPr>
            <sz val="9"/>
            <color indexed="81"/>
            <rFont val="Tahoma"/>
            <family val="2"/>
          </rPr>
          <t xml:space="preserve">Cálculo Automático, define la zona del riesgo después de la aplicación de o los controles. </t>
        </r>
      </text>
    </comment>
    <comment ref="AP11" authorId="1" shapeId="0" xr:uid="{00000000-0006-0000-0200-00001A000000}">
      <text>
        <r>
          <rPr>
            <sz val="9"/>
            <color indexed="81"/>
            <rFont val="Tahoma"/>
            <family val="2"/>
          </rPr>
          <t xml:space="preserve">Resultado automático, en función de la zona de riesgo residual identificada.
</t>
        </r>
      </text>
    </comment>
    <comment ref="AQ11" authorId="2" shapeId="0" xr:uid="{00000000-0006-0000-0200-00001B000000}">
      <text>
        <r>
          <rPr>
            <sz val="9"/>
            <color indexed="81"/>
            <rFont val="Tahoma"/>
            <family val="2"/>
          </rPr>
          <t>Registre las acciones necesarias para evidenciar la gestión de los riesgos en el proceso.</t>
        </r>
      </text>
    </comment>
    <comment ref="AR11" authorId="2" shapeId="0" xr:uid="{00000000-0006-0000-0200-00001C000000}">
      <text>
        <r>
          <rPr>
            <sz val="9"/>
            <color indexed="81"/>
            <rFont val="Tahoma"/>
            <family val="2"/>
          </rPr>
          <t>Indique el soporte de cumplimiento de la actividad propuesta</t>
        </r>
      </text>
    </comment>
    <comment ref="AS11" authorId="2" shapeId="0" xr:uid="{00000000-0006-0000-0200-00001D000000}">
      <text>
        <r>
          <rPr>
            <sz val="9"/>
            <color indexed="81"/>
            <rFont val="Tahoma"/>
            <family val="2"/>
          </rPr>
          <t>Toda acción de tratamiento debe tener un responsable.
Indique el cargo de la persona responsable.</t>
        </r>
      </text>
    </comment>
    <comment ref="AT11" authorId="2" shapeId="0" xr:uid="{00000000-0006-0000-0200-00001E000000}">
      <text>
        <r>
          <rPr>
            <sz val="9"/>
            <color indexed="81"/>
            <rFont val="Tahoma"/>
            <family val="2"/>
          </rPr>
          <t xml:space="preserve">Toda acción formulada debe tener una fecha de inicio y una fecha de finalización.
</t>
        </r>
      </text>
    </comment>
    <comment ref="AU11" authorId="2" shapeId="0" xr:uid="{00000000-0006-0000-0200-00001F000000}">
      <text>
        <r>
          <rPr>
            <sz val="9"/>
            <color indexed="81"/>
            <rFont val="Tahoma"/>
            <family val="2"/>
          </rPr>
          <t>Defina un indicador por cada acción de tratamiento que formule.
El indicador permitirá realizar un seguimiento al avance de la acción propuesta.</t>
        </r>
      </text>
    </comment>
    <comment ref="A12" authorId="1" shapeId="0" xr:uid="{00000000-0006-0000-0200-000020000000}">
      <text>
        <r>
          <rPr>
            <sz val="9"/>
            <color indexed="81"/>
            <rFont val="Tahoma"/>
            <family val="2"/>
          </rPr>
          <t>Seleccionar el macroproceso al que pertenece o se asocia el proceso / proyecto evaluado.</t>
        </r>
      </text>
    </comment>
    <comment ref="B12" authorId="1" shapeId="0" xr:uid="{00000000-0006-0000-0200-000021000000}">
      <text>
        <r>
          <rPr>
            <sz val="9"/>
            <color indexed="81"/>
            <rFont val="Tahoma"/>
            <family val="2"/>
          </rPr>
          <t>Seleccionar de la lista el proceso / proyecto sobre el cual se adelantará el análisis de riesgos.</t>
        </r>
      </text>
    </comment>
    <comment ref="C12" authorId="1" shapeId="0" xr:uid="{00000000-0006-0000-0200-000022000000}">
      <text>
        <r>
          <rPr>
            <sz val="9"/>
            <color indexed="81"/>
            <rFont val="Tahoma"/>
            <family val="2"/>
          </rPr>
          <t xml:space="preserve">Describir el objetivo, asociado a la caracterización del proceso identificado o al proyecto.
</t>
        </r>
      </text>
    </comment>
    <comment ref="D12" authorId="0" shapeId="0" xr:uid="{DA7FA77F-6491-4662-BC1A-5801DA82DEDB}">
      <text>
        <r>
          <rPr>
            <sz val="9"/>
            <color indexed="81"/>
            <rFont val="Tahoma"/>
            <family val="2"/>
          </rPr>
          <t xml:space="preserve">Relacione el alcance del proceso a partir de la caracterización del mismo o del alcance definido para el proyecto. </t>
        </r>
      </text>
    </comment>
    <comment ref="E12" authorId="1" shapeId="0" xr:uid="{00000000-0006-0000-0200-000023000000}">
      <text>
        <r>
          <rPr>
            <sz val="9"/>
            <color indexed="81"/>
            <rFont val="Tahoma"/>
            <family val="2"/>
          </rPr>
          <t>Seleccionar de la lista el tipo de riesgo a documentar:
- Gestión
- Corrupción
- Ambiental</t>
        </r>
      </text>
    </comment>
    <comment ref="F12" authorId="1" shapeId="0" xr:uid="{00000000-0006-0000-0200-000024000000}">
      <text>
        <r>
          <rPr>
            <sz val="9"/>
            <color indexed="81"/>
            <rFont val="Tahoma"/>
            <family val="2"/>
          </rPr>
          <t>Responsabilidad de planeación. Asignar código de identificación del riesgo, relacionado con el proceso y con el tipo de riesgo.</t>
        </r>
      </text>
    </comment>
    <comment ref="H12" authorId="0" shapeId="0" xr:uid="{953E55E7-9721-45E3-A5F8-6406DF5A7B8A}">
      <text>
        <r>
          <rPr>
            <sz val="9"/>
            <color indexed="81"/>
            <rFont val="Tahoma"/>
            <family val="2"/>
          </rPr>
          <t>Se recomienda iniciar la redacción del riesgo con la frase “posibilidad de”, o similares.</t>
        </r>
      </text>
    </comment>
    <comment ref="I12" authorId="0" shapeId="0" xr:uid="{9C97B361-0DB0-402E-8785-B03AA8EA6C4F}">
      <text>
        <r>
          <rPr>
            <sz val="9"/>
            <color indexed="81"/>
            <rFont val="Tahoma"/>
            <family val="2"/>
          </rPr>
          <t>Las consecuencias que puede ocasionar a la organización la materialización del riesgo.</t>
        </r>
      </text>
    </comment>
    <comment ref="J12" authorId="0" shapeId="0" xr:uid="{5543CE6C-0907-409C-BA04-5FC6A52FBF2E}">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2" authorId="0" shapeId="0" xr:uid="{31979983-CEEA-4A69-9E7C-29980FE851D1}">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2" authorId="0" shapeId="0" xr:uid="{B85588E0-4D80-46DD-9952-47B503B58A09}">
      <text>
        <r>
          <rPr>
            <sz val="9"/>
            <color indexed="81"/>
            <rFont val="Tahoma"/>
            <family val="2"/>
          </rPr>
          <t>Seleccione de la lista desplegable el factor de riesgo asociado</t>
        </r>
      </text>
    </comment>
    <comment ref="M12" authorId="0" shapeId="0" xr:uid="{28AE7479-03F1-4C2C-8D0F-148CE7E432FB}">
      <text>
        <r>
          <rPr>
            <sz val="9"/>
            <color indexed="81"/>
            <rFont val="Tahoma"/>
            <family val="2"/>
          </rPr>
          <t xml:space="preserve">Seleccione la descripción según el factor de riesgo identificado 
</t>
        </r>
      </text>
    </comment>
    <comment ref="W12" authorId="0" shapeId="0" xr:uid="{4B74A3C1-41D8-45DA-BFC8-393672BD74C4}">
      <text>
        <r>
          <rPr>
            <sz val="9"/>
            <color indexed="81"/>
            <rFont val="Tahoma"/>
            <family val="2"/>
          </rPr>
          <t>Relacione el o los responsables de aplicar el control al riesgo identificado en el proceso</t>
        </r>
      </text>
    </comment>
    <comment ref="X12" authorId="0" shapeId="0" xr:uid="{11797582-62F0-4483-9A1B-A70B49D5D30E}">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2" authorId="0" shapeId="0" xr:uid="{61A7ADE8-231A-438F-B87D-FF8E83006513}">
      <text>
        <r>
          <rPr>
            <sz val="9"/>
            <color indexed="81"/>
            <rFont val="Tahoma"/>
            <family val="2"/>
          </rPr>
          <t>Corresponde a los detalles que permiten identificar claramente el objeto del control.</t>
        </r>
      </text>
    </comment>
    <comment ref="AC12" authorId="0" shapeId="0" xr:uid="{F4B5B969-B10E-4A3C-8F45-C2A0EEF32084}">
      <text>
        <r>
          <rPr>
            <sz val="9"/>
            <color indexed="81"/>
            <rFont val="Tahoma"/>
            <family val="2"/>
          </rPr>
          <t xml:space="preserve">Seleccione de la lista desplegable </t>
        </r>
      </text>
    </comment>
    <comment ref="AD12" authorId="0" shapeId="0" xr:uid="{AA3B4AEA-826F-4110-8B76-84B2862235B9}">
      <text>
        <r>
          <rPr>
            <sz val="9"/>
            <color indexed="81"/>
            <rFont val="Tahoma"/>
            <family val="2"/>
          </rPr>
          <t>Cálculo Automático</t>
        </r>
      </text>
    </comment>
    <comment ref="AE12" authorId="0" shapeId="0" xr:uid="{F4F3C702-04B4-47CF-BA07-2B01EB8DF435}">
      <text>
        <r>
          <rPr>
            <sz val="9"/>
            <color indexed="81"/>
            <rFont val="Tahoma"/>
            <family val="2"/>
          </rPr>
          <t xml:space="preserve">Seleccione de la lista desplegable </t>
        </r>
      </text>
    </comment>
    <comment ref="AF12" authorId="0" shapeId="0" xr:uid="{82C92FD8-ADA5-4F4A-BCB0-9F3DE96D6E74}">
      <text>
        <r>
          <rPr>
            <sz val="9"/>
            <color indexed="81"/>
            <rFont val="Tahoma"/>
            <family val="2"/>
          </rPr>
          <t xml:space="preserve">Seleccione de la lista desplegable </t>
        </r>
      </text>
    </comment>
    <comment ref="AG12" authorId="0" shapeId="0" xr:uid="{B260A864-1435-4FEA-A30F-5C785F9A4200}">
      <text>
        <r>
          <rPr>
            <sz val="9"/>
            <color indexed="81"/>
            <rFont val="Tahoma"/>
            <family val="2"/>
          </rPr>
          <t xml:space="preserve">Seleccione de la lista desplegable </t>
        </r>
      </text>
    </comment>
  </commentList>
</comments>
</file>

<file path=xl/sharedStrings.xml><?xml version="1.0" encoding="utf-8"?>
<sst xmlns="http://schemas.openxmlformats.org/spreadsheetml/2006/main" count="1248" uniqueCount="499">
  <si>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</si>
  <si>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</si>
  <si>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</si>
  <si>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</si>
  <si>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</si>
  <si>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</si>
  <si>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</si>
  <si>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</si>
  <si>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</si>
  <si>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</si>
  <si>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</si>
  <si>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</si>
  <si>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</si>
  <si>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</si>
  <si>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</si>
  <si>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</si>
  <si>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</si>
  <si>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</si>
  <si>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</si>
  <si>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</si>
  <si>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</si>
  <si>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</si>
  <si>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</si>
  <si>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</si>
  <si>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</si>
  <si>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</si>
  <si>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</si>
  <si>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</si>
  <si>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</si>
  <si>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</si>
  <si>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</si>
  <si>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</si>
  <si>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</si>
  <si>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</si>
  <si>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</si>
  <si>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</si>
  <si>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</si>
  <si>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</si>
  <si>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</si>
  <si>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</si>
  <si>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</si>
  <si>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</si>
  <si>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</si>
  <si>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</si>
  <si>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</si>
  <si>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</si>
  <si>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</si>
  <si>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</si>
  <si>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</si>
  <si>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</si>
  <si>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</si>
  <si>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</si>
  <si>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</si>
  <si>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</si>
  <si>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</si>
  <si>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</si>
  <si>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</si>
  <si>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</si>
  <si>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</si>
  <si>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</si>
  <si>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</si>
  <si>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</si>
  <si>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</si>
  <si>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</si>
  <si>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</si>
  <si>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</si>
  <si>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</si>
  <si>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</si>
  <si>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</si>
  <si>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</si>
  <si>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</si>
  <si>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</si>
  <si>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</si>
  <si>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</si>
  <si>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</si>
  <si>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</si>
  <si>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</si>
  <si>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</si>
  <si>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</si>
  <si>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</si>
  <si>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</si>
  <si>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</si>
  <si>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</si>
  <si>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</si>
  <si>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</si>
  <si>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</si>
  <si>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</si>
  <si>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</si>
  <si>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</si>
  <si>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</si>
  <si>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</si>
  <si>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</si>
  <si>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</si>
  <si>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</si>
  <si>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</si>
  <si>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</si>
  <si>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</si>
  <si>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</si>
  <si>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</si>
  <si>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</si>
  <si>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</si>
  <si>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</si>
  <si>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</si>
  <si>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</si>
  <si>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</si>
  <si>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</si>
  <si>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</si>
  <si>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</si>
  <si>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</si>
  <si>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</si>
  <si>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</si>
  <si>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</si>
  <si>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</si>
  <si>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</si>
  <si>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</si>
  <si>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</si>
  <si>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CÓDIGO: EPLE-FT-025</t>
  </si>
  <si>
    <t>RESPONSABLE: PLANEACIÓN</t>
  </si>
  <si>
    <t>MATRIZ DE CALIFICACIÓN, EVALUACIÓN Y RESPUESTA A LOS RIESGOS</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</si>
  <si>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</si>
  <si>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</si>
  <si>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</si>
  <si>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</si>
  <si>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</si>
  <si>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</si>
  <si>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</si>
  <si>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</si>
  <si>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</si>
  <si>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</si>
  <si>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</si>
  <si>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</si>
  <si>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</si>
  <si>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</si>
  <si>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</si>
  <si>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</si>
  <si>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</si>
  <si>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</si>
  <si>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</si>
  <si>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r>
      <t xml:space="preserve">Riesgo 
</t>
    </r>
    <r>
      <rPr>
        <sz val="10"/>
        <rFont val="Arial"/>
        <family val="2"/>
      </rPr>
      <t>(¿Qué puede suceder?)</t>
    </r>
  </si>
  <si>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</si>
  <si>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</si>
  <si>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</si>
  <si>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</si>
  <si>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</si>
  <si>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</si>
  <si>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</si>
  <si>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</si>
  <si>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</si>
  <si>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</si>
  <si>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</si>
  <si>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</si>
  <si>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</si>
  <si>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</si>
  <si>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</si>
  <si>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</si>
  <si>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</si>
  <si>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</si>
  <si>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</si>
  <si>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</si>
  <si>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</si>
  <si>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</si>
  <si>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</si>
  <si>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</si>
  <si>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</si>
  <si>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</si>
  <si>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</si>
  <si>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</si>
  <si>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</si>
  <si>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</si>
  <si>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</si>
  <si>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</si>
  <si>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</si>
  <si>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</si>
  <si>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</si>
  <si>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</si>
  <si>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</si>
  <si>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</si>
  <si>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</si>
  <si>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</si>
  <si>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</si>
  <si>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</si>
  <si>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</si>
  <si>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</si>
  <si>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</si>
  <si>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</si>
  <si>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</si>
  <si>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</si>
  <si>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</si>
  <si>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</si>
  <si>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</si>
  <si>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</si>
  <si>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</si>
  <si>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</si>
  <si>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</si>
  <si>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</si>
  <si>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</si>
  <si>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</si>
  <si>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</si>
  <si>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</si>
  <si>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</si>
  <si>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</si>
  <si>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</si>
  <si>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</si>
  <si>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r>
      <t xml:space="preserve">Probabilidad o Frecuencia
</t>
    </r>
    <r>
      <rPr>
        <sz val="10"/>
        <rFont val="Arial"/>
        <family val="2"/>
      </rPr>
      <t>(Sobre las causas)</t>
    </r>
  </si>
  <si>
    <r>
      <t xml:space="preserve">Impacto
</t>
    </r>
    <r>
      <rPr>
        <sz val="10"/>
        <rFont val="Arial"/>
        <family val="2"/>
      </rPr>
      <t>(Sobre las consecuencias)</t>
    </r>
  </si>
  <si>
    <r>
      <t xml:space="preserve">Total Nivel de Exposición
</t>
    </r>
    <r>
      <rPr>
        <sz val="10"/>
        <rFont val="Arial"/>
        <family val="2"/>
      </rPr>
      <t>(F x I)</t>
    </r>
  </si>
  <si>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</si>
  <si>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</si>
  <si>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</si>
  <si>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</si>
  <si>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</si>
  <si>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</si>
  <si>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</si>
  <si>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</si>
  <si>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</si>
  <si>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</si>
  <si>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</si>
  <si>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</si>
  <si>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</si>
  <si>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</si>
  <si>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</si>
  <si>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</si>
  <si>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</si>
  <si>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</si>
  <si>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</si>
  <si>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</si>
  <si>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</si>
  <si>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</si>
  <si>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</si>
  <si>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</si>
  <si>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</si>
  <si>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</si>
  <si>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</si>
  <si>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</si>
  <si>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r>
      <t xml:space="preserve">Total Nivel de Exposición ajustado 
</t>
    </r>
    <r>
      <rPr>
        <sz val="10"/>
        <rFont val="Arial"/>
        <family val="2"/>
      </rPr>
      <t>(F' x I')</t>
    </r>
  </si>
  <si>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</si>
  <si>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</si>
  <si>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</si>
  <si>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</si>
  <si>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</si>
  <si>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</si>
  <si>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</si>
  <si>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</si>
  <si>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Plazo de ejecución (fecha de inicio y finalización)</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</si>
  <si>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</si>
  <si>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</si>
  <si>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</si>
  <si>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</si>
  <si>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</si>
  <si>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</si>
  <si>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</si>
  <si>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</si>
  <si>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</si>
  <si>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</si>
  <si>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</si>
  <si>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</si>
  <si>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</si>
  <si>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</si>
  <si>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</si>
  <si>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</si>
  <si>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</si>
  <si>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</si>
  <si>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</si>
  <si>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</si>
  <si>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</si>
  <si>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</si>
  <si>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</si>
  <si>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</si>
  <si>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</si>
  <si>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</si>
  <si>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</si>
  <si>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VERSIÓN: 10</t>
  </si>
  <si>
    <t>FECHA DE APROBACIÓN: 21/06/2022</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</si>
  <si>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</si>
  <si>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</si>
  <si>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</si>
  <si>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</si>
  <si>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Fecha inicial:
01/08/2022
Fecha de finalización:
31/07/2023</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</si>
  <si>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</si>
  <si>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</si>
  <si>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</si>
  <si>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</si>
  <si>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</si>
  <si>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</si>
  <si>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</si>
  <si>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</si>
  <si>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</si>
  <si>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</si>
  <si>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clientes y audiencias del canal, y gestionar 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Proyectos estratégicos
4. Producción de contenidos digitales
5. Producción de contenidos autopromos
6. Transmisiones culturales y deportivas</t>
  </si>
  <si>
    <t xml:space="preserve">afectación económica por procesos de selección inadecuados de la prestación de servicios y/o adquisición de bienes con los recursos asignados para la producción de contenidos </t>
  </si>
  <si>
    <t>con el fin obtener beneficio propio o para favorecer un tercero</t>
  </si>
  <si>
    <t>Debido a la ausencia o incumplimiento de controles adecuados, definidos por la oficina jurídica, para el proceso de selección y contratación de proveedores que prestan servicios de administración delegada, servicios logísticos y/o adquisición de contenidos</t>
  </si>
  <si>
    <t>Profesional especializado de producción grado 3 y/o Director Operativo</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</si>
  <si>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</si>
  <si>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</si>
  <si>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emisión de contenidos que no están asociados a la misionalidad de Capital o a un convenio o contrato suscrito por el canal</t>
  </si>
  <si>
    <t>Por presiones externas o conflictos de intereses de alguno(s) de los miembros de la cadena que define y pone en pantalla los contenidos a emitir</t>
  </si>
  <si>
    <t>Para favorecer a un tercero (persona, cliente o entidad)</t>
  </si>
  <si>
    <t>El profesional especializado de Programación grado 3 y el equipo de programación</t>
  </si>
  <si>
    <t>Hacen seguimiento y registro a la continuidad diaria de emisión, en cumplimiento de los procedimientos y manuales internos, para validar que los contenidos puestos en la parrilla den cumplimiento con los lineamientos editoriales de Capital.</t>
  </si>
  <si>
    <t>1. Acta en la que el director operativo aprueba la parrilla.
2. Correos electrónicos con la continuidad diaria de emisión.
3. Bitácoras diarias de seguimiento a la emisión.</t>
  </si>
  <si>
    <t>Profesional especializado de programación grado 3 
Auxiliar de tráfico</t>
  </si>
  <si>
    <t>1. Número de solicitudes realizadas al dirección operativa para la validación de la parrilla.
2. Número de correos electrónicos con la continuidad diaria de emisión.
3.  Número de bitácoras diarias de seguimiento a la emisión.</t>
  </si>
  <si>
    <t>recibir sanciones de tipo disciplinario, penal y/o fiscal, así como generar afectaciones en  la calidad de la emisión de la señal del canal.</t>
  </si>
  <si>
    <t>debido a la manipulación de la información precontractual para la adquisición de equipos y servicios asociados al proceso</t>
  </si>
  <si>
    <t xml:space="preserve">por el interés de obtener comisiones o beneficiar a terceros, así como por falta o incumplimiento de controles o lineamientos para establecer las condiciones técnicas, pliego de condiciones o reglas de participación según lo definido en el manual de contratación de Capital que se encuentre vigente. </t>
  </si>
  <si>
    <t>El profesional especializado grado 3 de técnica apoyado por su equipo de trabajo</t>
  </si>
  <si>
    <t>1. Total de procesos precontractuales, elaborados por técnica/ Total de procesos precontractuales  que requieren estudio de mercado.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</si>
  <si>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</si>
  <si>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</si>
  <si>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Vinculación de una persona sin el cumplimiento de la totalidad de requisitos.</t>
  </si>
  <si>
    <t>Por influencia externa o por presión de un tercero.</t>
  </si>
  <si>
    <t>Sin la verificación del cumplimiento de la totalidad de requisitos.</t>
  </si>
  <si>
    <t>Profesional de Talento Humano
Subdirector administrativo</t>
  </si>
  <si>
    <t>Ejecutar procedimiento AGTH-PD-005 INGRESO DE SERVIDORES PUBLICOS : Puntos de control: 5 Actividades: 3 (Formato AGTH-FT-036 VERIFICACIÓN DEL CUMPLIMIENTO DE PERFIL DEL CARGO)
Cada vez que ingresa un servidor se realiza la validación de la documentación teniendo en cuenta lo definido en el procedimiento.
Con la aplicación del punto de control se verifica el cumplimiento de los requisitos mínimos para desempeñar un cargo.</t>
  </si>
  <si>
    <t xml:space="preserve">La información de la evaluación reposa en la historia laboral del servidor. </t>
  </si>
  <si>
    <t xml:space="preserve">1. Realizar una reunión interna en el Área de Recursos Humanos, abordando la temática de selección de personal. </t>
  </si>
  <si>
    <t xml:space="preserve">* Acta de reunión interna tratando el tema de selección de personal. </t>
  </si>
  <si>
    <t xml:space="preserve">Profesional de Talento humano </t>
  </si>
  <si>
    <t>Número de reuniones realizadas / número de reuniones programadas.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</si>
  <si>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</si>
  <si>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</si>
  <si>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</si>
  <si>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</si>
  <si>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</si>
  <si>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</si>
  <si>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</si>
  <si>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</si>
  <si>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</si>
  <si>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</si>
  <si>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</si>
  <si>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</si>
  <si>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</si>
  <si>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</si>
  <si>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</si>
  <si>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</si>
  <si>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</si>
  <si>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</si>
  <si>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</si>
  <si>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</si>
  <si>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</si>
  <si>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</si>
  <si>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</si>
  <si>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</si>
  <si>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</si>
  <si>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</si>
  <si>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</si>
  <si>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</si>
  <si>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</si>
  <si>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</si>
  <si>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</si>
  <si>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</si>
  <si>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</si>
  <si>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</si>
  <si>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</si>
  <si>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</si>
  <si>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</si>
  <si>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</si>
  <si>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</si>
  <si>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 xml:space="preserve">1. Ejecutar el procedimiento AGRI-SA-PD-008 SALIDA DE ELEMENTOS DEL ALMACÉN y actualización en caso de  requerirlo. </t>
  </si>
  <si>
    <t>1. Salidas de elementos del almacén debidamente firmadas por los responsables de los bienes de Propiedad, planta y Equipo de Canal Capital</t>
  </si>
  <si>
    <t>2. Actas de reuniones firmadas por el área de Servicios Administrativos junto con registro fotográfico de la toma física realizada.</t>
  </si>
  <si>
    <t>3. Revisión de las obligaciones contractuales del servicio de vigilancia de la entidad en su etapa precontractual
4. Solicitar anualmente un estudio de seguridad para Capital.</t>
  </si>
  <si>
    <t>3. Contrato de seguridad firmado. 
4. Estudios de seguridad de los lugares donde se presta el servicio de vigilancia y seguridad privada</t>
  </si>
  <si>
    <t xml:space="preserve">Técnico de Servicios Administrativos  </t>
  </si>
  <si>
    <t>Fecha de inicio:
01/08/2022
Fecha de finalización:
31/07/2023</t>
  </si>
  <si>
    <t>1. Documentos de salida de elementos del almacén debidamente firmadas por los responsables de los nuevos bienes de Propiedad, planta y Equipo de Canal Capital</t>
  </si>
  <si>
    <t>1. Un (1) documento con el estudio de seguridad.
2. Una (1) minuta contractual del servicio de vigilancia con las obligaciones definidas por la entidad.</t>
  </si>
  <si>
    <t>Gestión de recursos administrativos - Sistemas</t>
  </si>
  <si>
    <t>Gestión de recursos administrativos - gestión documental</t>
  </si>
  <si>
    <t>Gestión de recursos administrativos - Servicios Administrativos</t>
  </si>
  <si>
    <t>Conceptualizar, diseñar y/o ejecutar estrategias de comunicación pública y estrategias de 360o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</si>
  <si>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</si>
  <si>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</si>
  <si>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</si>
  <si>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</si>
  <si>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 xml:space="preserve">Falta de control en el número consecutivo de radicación. 
Falta de herramientas ofimáticas que ejerzan control sobre el consecutivo generando las alertas necesarias. 
 </t>
  </si>
  <si>
    <t>Registrar información financiera errada.</t>
  </si>
  <si>
    <t xml:space="preserve">Falta de controles desde el origen (áreas productoras de la información) hasta el registro de la misma en la Subdirección Financiera. 
</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</si>
  <si>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</si>
  <si>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</si>
  <si>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</si>
  <si>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</si>
  <si>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</si>
  <si>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</si>
  <si>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 xml:space="preserve">1. Informe de ORDPAGO trámite de cuentas. 
Este reporte genera fecha de liquidación y de pago de las cuentas. </t>
  </si>
  <si>
    <t xml:space="preserve">1. Procedimientos actualizados y publicados
2. Política Financiera actualizada. 
3. Conciliaciones mensuales y cruces de información. 
4. Informe mensual de Gestión Financiera. </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</si>
  <si>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</si>
  <si>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1. Número de cuentas tramitadas/ Número de cuentas radicadas. 
2. Fecha de pago/ Fecha de radicación.
3. Informe de Ordpago.</t>
  </si>
  <si>
    <t xml:space="preserve">1. Número de conciliaciones 
2. Informes de gestión financiera.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</si>
  <si>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</si>
  <si>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 xml:space="preserve">por acción u omisión generada con dolo, presión de superiores o terceros, </t>
  </si>
  <si>
    <t>en busca de un beneficio privado resultando en una desviación de la gestión pública.</t>
  </si>
  <si>
    <t>Dar cumplimiento a lo definido en el  AGJC-CN-MN-001 MANUAL DE CONTRATACIÓN, teniendo en cuenta lo descrito en la sección ETAPAS DEL PROCESO DE CONTRATACIÓN - ETAPA DE PLANEACIÓN - Estudios y documentos previos, en la cual se establece que para personas naturales y jurídicas se debe realizar la verificación de idoneidad y experiencia de conformidad con la necesidad planteada por la dependencia solicitante de la contratación.</t>
  </si>
  <si>
    <t>1. Realizar dos jornadas de socialización sobre el Manual de contratación, en especial la relacionada con la elaboración de estudios previos indicando a las áreas las razones por las cuales no se debe direccionar ningún proceso de contratación en ninguna de sus modalidades.</t>
  </si>
  <si>
    <t>1. Acta de asistencia a jornada de socialización, presentación.</t>
  </si>
  <si>
    <t>Profesional especializado del área jurídica y contractual</t>
  </si>
  <si>
    <t>1. No. De actividades ejecutadas / No. De actividades programadas.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</si>
  <si>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</si>
  <si>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</si>
  <si>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Facilitar copias de material audiovisual</t>
  </si>
  <si>
    <t xml:space="preserve"> sin el debido procedimiento </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</si>
  <si>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</si>
  <si>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</si>
  <si>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</si>
  <si>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</si>
  <si>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</si>
  <si>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</si>
  <si>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</si>
  <si>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</si>
  <si>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</si>
  <si>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</si>
  <si>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</si>
  <si>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</si>
  <si>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</si>
  <si>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</si>
  <si>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</si>
  <si>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se verifica lo observado por el área con los soportes entregados por el área, en caso de no corresponder se procede a la modificación de manera previa a la publicación o emisión del seguimiento.</t>
  </si>
  <si>
    <t xml:space="preserve">Los profesionales de la Oficina de Control Interno </t>
  </si>
  <si>
    <t>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</si>
  <si>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En caso de detectarse fallas en la operación del control, se programan capacitaciones internas sobre el contenido del código y otros temas que fortalezcan las capacidades del equipo de la Oficina de Control Interno.</t>
  </si>
  <si>
    <t>suscriben sus contratos de prestación de servicios, incluida la cláusula de confidencialidad y uso de la información.</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</si>
  <si>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</si>
  <si>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1. Revisión y/o actualización del procedimiento AUDITORIAS DE GESTIÓN [CCSE-PD-002].
2. Revisión y/o actualización del procedimiento SEGUIMIENTOS [CCSE-PD-003].
3. Socializar el Procedimiento AUDITORIAS DE GESTIÓN (CCSE-PD-002) revisado o actualizado en la vigencia. 
4. Socializar el Procedimiento SEGUIMIENTOS (CCSE-PD-003) revisado o actualizado en la vigencia.</t>
  </si>
  <si>
    <t>1. Procedimientos revisados y/o actualizados.
2. Acta de reunión de la socialización de los procedimientos revisados o actualizados.</t>
  </si>
  <si>
    <t xml:space="preserve">Jefe de la Oficina de Control Interno y Profesionales de la Oficina de Control Interno </t>
  </si>
  <si>
    <t xml:space="preserve">1. Plan de Fomento de la Cultura del Autocontrol.
2. Seguimiento al Plan de Fomento de la Cultura del Autocontrol. </t>
  </si>
  <si>
    <t>1. Código de ética revisado y/o actualizado. 
2. Acta de reunión de socialización del documento revisado y/o actualizado.
3. Compromiso ético del auditor suscrito.</t>
  </si>
  <si>
    <t xml:space="preserve">1. Revisar y/o actualizar el Estatuto de Auditoría - Canal Capital
2. Revisar y/o actualizar el Manual de Auditoría Interna - Canal Capital
3. Socialización del Estatuto de Auditoría Interna y Manual de Auditoría al equipo de la Oficina de Control Interno. </t>
  </si>
  <si>
    <t>1. Formular el Plan de Fomento de la Cultura del Autocontrol.
2. Realizar seguimiento al Plan de Fomento de la Cultura del Autocontrol mínimo una (1) vez al mes.</t>
  </si>
  <si>
    <t>1. Procedimientos revisados y/o actualizados y socializados / 2</t>
  </si>
  <si>
    <t>1. Plan de fomento formulado / 1
2. Seguimientos adelantados / 11</t>
  </si>
  <si>
    <t>1. Documento revisado y/o actualizado y socializado / 1
2. Compromiso ético del auditor suscrito en el expediente de cada integrante de la OCI.</t>
  </si>
  <si>
    <t>1. Documentos revisados y/o actualizados y socializados / 2</t>
  </si>
  <si>
    <t>1. Documento drive que da soporte del seguimiento ejecutivo realizado a las cuentas en su medio de soporte</t>
  </si>
  <si>
    <t xml:space="preserve">obtención de comisiones u otro tipo de ventajas con los clientes de proyectos estratégicos,
</t>
  </si>
  <si>
    <t>favoreciendo intereses particulares</t>
  </si>
  <si>
    <t>en detrimento de la rentabilidad de Capital.</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</si>
  <si>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jurídicos y financieros, así mismo la resolución de tarifas y el seguimiento a la gestión del equipo de proyectos estratégicos presenta información confiable y trazable</t>
  </si>
  <si>
    <t>En caso de identificarse desviaciones en la formulación de cotizaciones  y/o propuesta creativa y presupuesto, así como para la aplicación de descuentos, el líder de proyectos estratégicos (contratista) y/o el profesional de ventas y mercadeo realizaran la revisión de los antecedentes del evento y el contexto del mismo y posteriormente elevara al caso al Gerente, con base en la decisión que esta instancia tome, se realizaran las acciones correspondientes</t>
  </si>
  <si>
    <t>AAUT-RC-002</t>
  </si>
  <si>
    <t>afectación en la prestación de servicios asociados al otorgamiento de permisos de retransmisión de señal,</t>
  </si>
  <si>
    <t>a cambio de beneficios económicos personales.</t>
  </si>
  <si>
    <t>a través de la solicitud de cobros no autorizados</t>
  </si>
  <si>
    <t>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</si>
  <si>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</si>
  <si>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</si>
  <si>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</si>
  <si>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</si>
  <si>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</si>
  <si>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</si>
  <si>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 xml:space="preserve">1. Mantener la aplicación de la ruta de revisión del contenido a publicar o difundir por parte de Prensa y Comunicaciones. 
2. Incluir la descripción de la ruta de revisión de contenido a publicar en la Política de Comunicaciones . </t>
  </si>
  <si>
    <t>1. Política de Comunicaciones con la ruta de aprobación incluida.</t>
  </si>
  <si>
    <t>Líder de proyectos estratégicos y
Profesional grado 1 de ventas y mercadeo</t>
  </si>
  <si>
    <t xml:space="preserve">El Líder de proyectos estratégicos y/o el profesional grado 1 de ventas y mercadeo, cada vez que se perfecciona un contrato u oferta de servicio, realizan la asignación de los productores para las diferentes cuentas del área, así mismo realizan las reuniones de tráfico (mínimo dos veces en el mes) con los equipos de proyectos estratégicos (comunicación pública y negocios estratégicos). Como soporte de la ejecución de estas actividades se realiza el registro de la información en la herramienta dispuesta para este fin.
Nota: este control incluye la información relacionada con contratos ejecutados directamente por los equipos de la dirección operativa.
</t>
  </si>
  <si>
    <t>Líder de proyectos estratégicos y/o
Profesional grado 1 de ventas y mercadeo</t>
  </si>
  <si>
    <r>
      <t xml:space="preserve">Cada vez que se identifica la necesidad de adquisición de contenidos o servicios logísticos para la Dirección Operativa, los equipos técnicos, financieros y jurídicos designados para el apoyo de los procesos de contratación de bienes y servicios, realizan la definición de las condiciones técnicas, jurídicas y financieras para la contratación de los proveedores requeridos para la producción de contenidos audiovisuales. Lo anterior con el objetivo de garantizar el cumplimiento del principio de selección objetiva y convalidando los requisitos mínimos definidos por Capital para la contratación de proveedores en el marco del Manual de contratación y procedimientos relacionados que se encuentren vigentes. 
</t>
    </r>
    <r>
      <rPr>
        <b/>
        <sz val="9"/>
        <rFont val="Arial"/>
        <family val="2"/>
      </rPr>
      <t>Nota:</t>
    </r>
    <r>
      <rPr>
        <sz val="9"/>
        <rFont val="Arial"/>
        <family val="2"/>
      </rPr>
      <t xml:space="preserve"> 
Se realiza una descripción ampliada de los responsables del control, los cuales participaran, según corresponda y de acuerdo con la etapa precontractual:
Coordinador de producción cambiar por profesional especializado grado 3
Profesional universitario de producción cambiar por profesional especializado grado 2
Profesional grado 1 de ventas y mercadeo
Contratista designado para coordinar las actividades del equipo digital
Contratista designado para coordinar las actividades del proyectos estratégicos
Contratista designado para coordinar las actividades del equipo cultura - ciudadanía y educación
Contratista designado como productor de contenido, ejecutivo y/o logístico de un proyecto audiovisual
Colaboradores de técnica y/o programación, según corresponda y de acuerdo a la pertinencia de la producción
Colaboradores de la subdirección financiera, jurídica y administrativa designados</t>
    </r>
  </si>
  <si>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será determinado por el área jurídica de la entidad y el equipo de la Dirección Operativa seguirá los lineamientos por dicha instancia definidos).</t>
  </si>
  <si>
    <t>Número de expedientes cargados  carpeta drive compartida o en el link de Secop II</t>
  </si>
  <si>
    <t>En caso de identificar una posible desviación, el profesional especializado de programación grado 3 o el director operativo realizará el análisis e indagación de la situación presentada sobre programación de contenidos que no están asociados a la misionalidad de Capital o a un convenio o contrato suscrito por el canal.</t>
  </si>
  <si>
    <t>1. El profesional especializado de programación grado 3 y el auxiliar de tráfico realizan mínimo una vez al mes solicitudes a la Dirección Operativa para la validación de la parrilla de programación y/o novedades.
2. El auxiliar de tráfico remite los correos electrónicos comunicando a las áreas competentes la continuidad de emisión de cada día.
3. Los operadores de máster diligencian diariamente las bitácoras de seguimiento de los contenidos emitidos
Todo lo anterior se realiza con el objeto de verificar el cumplimiento de los puntos de control en la gestión de la programación en relación con contenidos que no provienen de los equipos de producción o comercialización del canal.</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</si>
  <si>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</si>
  <si>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</si>
  <si>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cada vez que se tiene la necesidad de contratación que requiere estudios de mercado y de acuerdo al Plan Anual de Adquisiciones, se atienden los lineamientos definidos en el documento AGJC-CN-MN-001 Manual de contratación que se encuentre vigente, estableciendo las condiciones y validándola con la información suministrada por los oferentes.</t>
  </si>
  <si>
    <t xml:space="preserve">En caso de identificar una posible desviación se tomarán las medidas correspondientes. Por solicitud del área jurídica podrán presentarse revisiones e investigaciones adicionales. </t>
  </si>
  <si>
    <t xml:space="preserve">El Profesional Especializado grado 3 de técnica o el ingeniero de apoyo de técnica - servicio temporal o a quien delegue, cada vez que requieran iniciar un proceso de contratación en el cual sea necesario efectuar un estudio de mercado realiza las siguientes acciones:
1. Proyección de un anexo técnico
2. Invitación a cotizar a empresas con experiencia en el producto o servicios a contratar
3. Comparación de las ofertas </t>
  </si>
  <si>
    <t>Carpeta "estudio de mercado" con la siguiente información:
1. Estudio de mercado correspondiente al proceso a contratar cuando aplique.
2. Ofertas de proveedores
3. Anexos técnicos
4. Archivo "cuadro consolidado"
5. "AGJC-CN-FT-028 listado de documentos para contratar"</t>
  </si>
  <si>
    <t>Profesional especializado grado 3 de técnica</t>
  </si>
  <si>
    <t>de recibir o solicitar cualquier dádiva o beneficio</t>
  </si>
  <si>
    <t xml:space="preserve">Demora injustificada en los pagos para obligar al contratista a dar una dádiva a cambio de agilizar el pago. </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</si>
  <si>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</si>
  <si>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</si>
  <si>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</si>
  <si>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</si>
  <si>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</si>
  <si>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generar detrimentos patrimoniales, sanciones al equipo de la Oficina de Control Interno y/o impedir el inicio de indagaciones y/o investigaciones disciplinarias, penales y/o fiscales por</t>
  </si>
  <si>
    <t>1. Revisar y/o actualizar el Código de Ética del Auditor - Canal Capital.
2. Suscribir el Compromiso Ético del Auditor Interno al inicio de la nueva contratación- Canal Capital y remitir al expediente de cada integrante de la OCI.
3. Socializar a los integrantes de la OCI, sobre el Código de Ética del Auditor y el Código de Integridad.</t>
  </si>
  <si>
    <t xml:space="preserve">1. Estatuto de auditoría revisado y/o actualizado.
2. Manual de auditoría revisado y/o actualizado.
3. Acta de reunión de socialización de los documentos revisados y/o actualizados. </t>
  </si>
  <si>
    <t>El Profesional especializado de producción grado 3 o grado 2 de producción y/o director operativo</t>
  </si>
  <si>
    <t>Fecha inicial:
01/02/2023
Fecha de finalización:
31/01/2024</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</si>
  <si>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</si>
  <si>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</si>
  <si>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</si>
  <si>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</si>
  <si>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</si>
  <si>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</si>
  <si>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</si>
  <si>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</si>
  <si>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2. Ejecutar el procedimiento AGRI-SA-PD-010 TOMA FÍSICA DE INVENTARIOS de acuerdo con la periodicidad definida y/o ejecutar el procedimiento AGRI-SA-PD-011 ENTREGA DE INVENTARIO INDIVIDUAL cuando haya lugar.</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</si>
  <si>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proceso contractual que deba realizarse, incluyendo el acompañamiento durante  la ejecución y liquidación de los contratos.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</si>
  <si>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Establecer en los estudios de conveniencia y oportunidad y/o en los en los pliegos de condiciones, disposiciones que permitan direccionar hacia una persona, grupo y/o firma en particular, la obtención de un contrato determinado</t>
  </si>
  <si>
    <t>El área Jurídica y el área requirente en los procesos contractuales</t>
  </si>
  <si>
    <t>Los controles establecidos por el Área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
Durante el proceso de definición de los estudios de conveniencia y oportunidad y/o en los pliegos de condiciones se realizan mesas de trabajo y/o reuniones con el fin de aclarar las inquietudes que surjan en los procesos de contratación, con el área requirente.</t>
  </si>
  <si>
    <t>verifica que la formulación de condiciones técnicas y financieras contenidas en los documentos precontractuales a radicar en el área jurídica, para la adquisición de los bienes o servicios requeridos en el marco de la producción de contenidos audiovisuales, estén en coherencia con los lineamientos institucionales definidos en el Plan Anual de Adquisiciones - PAA y/o AGJC-CN-MN-001 manual de contratación que se encuentre vigente, según corresponda.</t>
  </si>
  <si>
    <t>a través de la firma del estudio previo suministrado al área jurídica para iniciar la etapa contractual, y una vez formalizado la minuta se evidencia a través de los soportes de la supervisión realizada al servicio o producto contratado por la entidad al proveedor seleccionado.
En caso de que el área jurídica identifique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interventoría.</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</si>
  <si>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</si>
  <si>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</si>
  <si>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Se publica el documento Matriz de Riesgos de Corrupción en su primera versión, de acuerdo con los compromisos definidos por las diferentes áreas de la entidad para la mitigación de posibles situaciones de corrupción en la gestión administrativa.</t>
  </si>
  <si>
    <t>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</si>
</sst>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7"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sz val="10"/>
      <name val="Arial Narrow"/>
      <family val="2"/>
    </font>
    <font>
      <sz val="10"/>
      <name val="Arial Narrow"/>
      <family val="2"/>
      <charset val="1"/>
    </font>
    <font>
      <i/>
      <sz val="9"/>
      <color indexed="81"/>
      <name val="Tahoma"/>
      <family val="2"/>
    </font>
    <font>
      <sz val="8"/>
      <name val="Calibri"/>
      <family val="2"/>
      <scheme val="minor"/>
    </font>
    <font>
      <b/>
      <sz val="9"/>
      <name val="Arial"/>
      <family val="2"/>
    </font>
    <font>
      <sz val="10"/>
      <color theme="1"/>
      <name val="Arial Narrow"/>
      <family val="2"/>
    </font>
    <font>
      <b/>
      <sz val="9"/>
      <color theme="1"/>
      <name val="Arial"/>
      <family val="2"/>
    </font>
    <font>
      <b/>
      <sz val="9"/>
      <color rgb="FF000000"/>
      <name val="Arial"/>
      <family val="2"/>
    </font>
    <font>
      <sz val="9"/>
      <color theme="1"/>
      <name val="Symbol"/>
      <family val="1"/>
      <charset val="2"/>
    </font>
    <font>
      <sz val="9"/>
      <name val="Arial"/>
      <family val="2"/>
    </font>
    <font>
      <sz val="9"/>
      <color rgb="FF000000"/>
      <name val="Arial"/>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60">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2" fillId="0" borderId="0"/>
    <xf numFmtId="0" fontId="7" fillId="0" borderId="0"/>
    <xf numFmtId="0" fontId="7" fillId="0" borderId="0"/>
    <xf numFmtId="9" fontId="13" fillId="0" borderId="0" applyFont="0" applyFill="0" applyBorder="0" applyAlignment="0" applyProtection="0"/>
    <xf numFmtId="0" fontId="2" fillId="0" borderId="0"/>
    <xf numFmtId="0" fontId="2" fillId="0" borderId="0"/>
    <xf numFmtId="164" fontId="13" fillId="0" borderId="0" applyFont="0" applyFill="0" applyBorder="0" applyAlignment="0" applyProtection="0"/>
  </cellStyleXfs>
  <cellXfs count="319">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25" xfId="0" applyBorder="1"/>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1" xfId="0" applyFont="1" applyBorder="1" applyAlignment="1" applyProtection="1">
      <alignment vertical="center" wrapText="1"/>
      <protection locked="0"/>
    </xf>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2" xfId="0" applyFont="1" applyBorder="1" applyAlignment="1">
      <alignment vertical="center" wrapText="1"/>
    </xf>
    <xf numFmtId="0" fontId="16"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10" fillId="0" borderId="12" xfId="0" applyFont="1" applyBorder="1" applyAlignment="1" applyProtection="1">
      <alignment vertical="center" wrapText="1"/>
      <protection locked="0"/>
    </xf>
    <xf numFmtId="0" fontId="5" fillId="2" borderId="4" xfId="1" applyFont="1" applyFill="1" applyBorder="1" applyAlignment="1">
      <alignment vertical="center" wrapText="1"/>
    </xf>
    <xf numFmtId="0" fontId="23" fillId="4" borderId="26" xfId="0" applyFont="1" applyFill="1" applyBorder="1" applyAlignment="1">
      <alignment horizontal="center" vertical="center" wrapText="1"/>
    </xf>
    <xf numFmtId="0" fontId="10" fillId="0" borderId="45" xfId="0" applyFont="1" applyBorder="1" applyAlignment="1">
      <alignment horizontal="left" vertical="center" wrapText="1" indent="5"/>
    </xf>
    <xf numFmtId="0" fontId="10" fillId="0" borderId="28" xfId="0" applyFont="1" applyBorder="1" applyAlignment="1">
      <alignment horizontal="left" vertical="center" wrapText="1" indent="5"/>
    </xf>
    <xf numFmtId="0" fontId="9" fillId="0" borderId="45" xfId="0" applyFont="1" applyBorder="1" applyAlignment="1">
      <alignment horizontal="left" vertical="center" wrapText="1" indent="5"/>
    </xf>
    <xf numFmtId="0" fontId="9" fillId="0" borderId="28" xfId="0" applyFont="1" applyBorder="1" applyAlignment="1">
      <alignment horizontal="left" vertical="center" wrapText="1" indent="5"/>
    </xf>
    <xf numFmtId="0" fontId="0" fillId="0" borderId="4" xfId="0" applyBorder="1"/>
    <xf numFmtId="0" fontId="9"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10"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9" fontId="10" fillId="0" borderId="12" xfId="4" applyFont="1" applyBorder="1" applyAlignment="1" applyProtection="1">
      <alignment horizontal="center" vertical="center" wrapText="1"/>
    </xf>
    <xf numFmtId="0" fontId="5" fillId="2" borderId="15" xfId="1" applyFont="1" applyFill="1" applyBorder="1" applyAlignment="1">
      <alignment horizontal="center" vertical="center" wrapText="1"/>
    </xf>
    <xf numFmtId="0" fontId="23" fillId="0" borderId="4" xfId="0" applyFont="1" applyBorder="1" applyAlignment="1">
      <alignment horizontal="center" vertical="center" wrapText="1"/>
    </xf>
    <xf numFmtId="0" fontId="23" fillId="4" borderId="50"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0" applyFont="1" applyBorder="1" applyAlignment="1">
      <alignment horizontal="justify" vertical="center" wrapText="1"/>
    </xf>
    <xf numFmtId="0" fontId="23" fillId="0" borderId="12" xfId="0" applyFont="1" applyBorder="1" applyAlignment="1">
      <alignment horizontal="justify" vertical="center" wrapText="1"/>
    </xf>
    <xf numFmtId="0" fontId="4" fillId="10" borderId="31" xfId="0" applyFont="1" applyFill="1" applyBorder="1" applyAlignment="1" applyProtection="1">
      <alignment horizontal="center" vertical="center"/>
      <protection locked="0"/>
    </xf>
    <xf numFmtId="0" fontId="26"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23" fillId="5" borderId="8" xfId="0" applyFont="1" applyFill="1" applyBorder="1" applyAlignment="1">
      <alignment horizontal="center" vertical="center" wrapText="1"/>
    </xf>
    <xf numFmtId="0" fontId="4" fillId="10" borderId="52" xfId="0" applyFont="1" applyFill="1" applyBorder="1" applyAlignment="1" applyProtection="1">
      <alignment horizontal="center" vertical="center"/>
      <protection locked="0"/>
    </xf>
    <xf numFmtId="0" fontId="4" fillId="10" borderId="51" xfId="0" applyFont="1" applyFill="1" applyBorder="1" applyAlignment="1" applyProtection="1">
      <alignment horizontal="center" vertical="center" wrapText="1"/>
      <protection locked="0"/>
    </xf>
    <xf numFmtId="0" fontId="4" fillId="10" borderId="51" xfId="0" applyFont="1" applyFill="1" applyBorder="1" applyAlignment="1" applyProtection="1">
      <alignment horizontal="center" vertical="center"/>
      <protection locked="0"/>
    </xf>
    <xf numFmtId="0" fontId="4" fillId="11" borderId="52" xfId="0" applyFont="1" applyFill="1" applyBorder="1" applyAlignment="1" applyProtection="1">
      <alignment horizontal="center" vertical="center" wrapText="1"/>
      <protection locked="0"/>
    </xf>
    <xf numFmtId="0" fontId="4" fillId="11" borderId="54" xfId="0" applyFont="1" applyFill="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10" fillId="0" borderId="7" xfId="0" applyFont="1" applyBorder="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7" xfId="0" applyFont="1" applyBorder="1" applyAlignment="1" applyProtection="1">
      <alignment vertical="center" wrapText="1"/>
      <protection locked="0"/>
    </xf>
    <xf numFmtId="0" fontId="10" fillId="0" borderId="8"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9" fontId="10" fillId="0" borderId="7" xfId="4" applyFont="1" applyBorder="1" applyAlignment="1" applyProtection="1">
      <alignment horizontal="center" vertical="center" wrapText="1"/>
    </xf>
    <xf numFmtId="0" fontId="10" fillId="0" borderId="6" xfId="0" applyFont="1" applyBorder="1" applyAlignment="1" applyProtection="1">
      <alignment vertical="center" wrapText="1"/>
      <protection locked="0"/>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9" fontId="10" fillId="0" borderId="7" xfId="4" applyFont="1" applyBorder="1" applyAlignment="1" applyProtection="1">
      <alignment horizontal="center" vertical="center" wrapText="1"/>
      <protection locked="0"/>
    </xf>
    <xf numFmtId="9" fontId="10" fillId="0" borderId="12" xfId="4" applyFont="1" applyBorder="1" applyAlignment="1" applyProtection="1">
      <alignment horizontal="center" vertical="center" wrapText="1"/>
      <protection locked="0"/>
    </xf>
    <xf numFmtId="0" fontId="22" fillId="0" borderId="0" xfId="0" applyFont="1" applyAlignment="1">
      <alignment vertical="center"/>
    </xf>
    <xf numFmtId="9" fontId="25" fillId="0" borderId="6" xfId="0" applyNumberFormat="1" applyFont="1" applyBorder="1" applyAlignment="1">
      <alignment horizontal="center" vertical="center" wrapText="1"/>
    </xf>
    <xf numFmtId="9" fontId="25" fillId="0" borderId="7" xfId="0" applyNumberFormat="1" applyFont="1" applyBorder="1" applyAlignment="1">
      <alignment horizontal="center" vertical="center" wrapText="1"/>
    </xf>
    <xf numFmtId="0" fontId="25" fillId="0" borderId="7" xfId="4" applyNumberFormat="1" applyFont="1" applyFill="1" applyBorder="1" applyAlignment="1" applyProtection="1">
      <alignment horizontal="center" vertical="center" wrapText="1"/>
    </xf>
    <xf numFmtId="0" fontId="2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0" xfId="0" applyFont="1" applyAlignment="1">
      <alignment vertical="center"/>
    </xf>
    <xf numFmtId="9" fontId="10" fillId="0" borderId="7" xfId="0" applyNumberFormat="1" applyFont="1" applyBorder="1" applyAlignment="1" applyProtection="1">
      <alignment horizontal="center" vertical="center" wrapText="1"/>
      <protection locked="0"/>
    </xf>
    <xf numFmtId="0" fontId="4" fillId="10" borderId="31"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vertical="center" wrapText="1"/>
      <protection locked="0"/>
    </xf>
    <xf numFmtId="0" fontId="10" fillId="0" borderId="4" xfId="0" applyFont="1" applyBorder="1" applyAlignment="1">
      <alignment horizontal="center" vertical="center" wrapText="1"/>
    </xf>
    <xf numFmtId="9" fontId="10" fillId="0" borderId="4" xfId="4" applyFont="1" applyBorder="1" applyAlignment="1" applyProtection="1">
      <alignment horizontal="center" vertical="center" wrapText="1"/>
    </xf>
    <xf numFmtId="0" fontId="20" fillId="0" borderId="4" xfId="0" applyFont="1" applyBorder="1" applyAlignment="1">
      <alignment horizontal="center" vertical="center" wrapText="1"/>
    </xf>
    <xf numFmtId="9" fontId="10" fillId="0" borderId="4" xfId="0" applyNumberFormat="1" applyFont="1" applyBorder="1" applyAlignment="1" applyProtection="1">
      <alignment horizontal="center" vertical="center" wrapText="1"/>
      <protection locked="0"/>
    </xf>
    <xf numFmtId="9" fontId="10" fillId="0" borderId="4" xfId="4" applyFont="1" applyBorder="1" applyAlignment="1" applyProtection="1">
      <alignment horizontal="center" vertical="center" wrapText="1"/>
      <protection locked="0"/>
    </xf>
    <xf numFmtId="0" fontId="25" fillId="0" borderId="4" xfId="0" applyFont="1" applyBorder="1" applyAlignment="1">
      <alignment horizontal="center" vertical="center" wrapText="1"/>
    </xf>
    <xf numFmtId="9" fontId="25" fillId="0" borderId="4" xfId="0" applyNumberFormat="1" applyFont="1" applyBorder="1" applyAlignment="1">
      <alignment horizontal="center" vertical="center" wrapText="1"/>
    </xf>
    <xf numFmtId="0" fontId="25" fillId="0" borderId="4" xfId="4" applyNumberFormat="1" applyFont="1" applyFill="1" applyBorder="1" applyAlignment="1" applyProtection="1">
      <alignment horizontal="center" vertical="center" wrapText="1"/>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2"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57" xfId="0" applyFont="1" applyBorder="1" applyAlignment="1">
      <alignment horizontal="center" vertical="center" wrapText="1"/>
    </xf>
    <xf numFmtId="0" fontId="4" fillId="11" borderId="56" xfId="0" applyFont="1" applyFill="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25" fillId="0" borderId="10"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2" borderId="10" xfId="0" applyFont="1" applyFill="1" applyBorder="1" applyAlignment="1" applyProtection="1">
      <alignment vertical="center" wrapText="1"/>
      <protection locked="0"/>
    </xf>
    <xf numFmtId="0" fontId="20" fillId="0" borderId="12" xfId="0" applyFont="1" applyBorder="1" applyAlignment="1">
      <alignment horizontal="center" vertical="center" wrapText="1"/>
    </xf>
    <xf numFmtId="9" fontId="10" fillId="0" borderId="12" xfId="0" applyNumberFormat="1" applyFont="1" applyBorder="1" applyAlignment="1" applyProtection="1">
      <alignment horizontal="center" vertical="center" wrapText="1"/>
      <protection locked="0"/>
    </xf>
    <xf numFmtId="9" fontId="25" fillId="0" borderId="12" xfId="0" applyNumberFormat="1" applyFont="1" applyBorder="1" applyAlignment="1">
      <alignment horizontal="center" vertical="center" wrapText="1"/>
    </xf>
    <xf numFmtId="0" fontId="25" fillId="0" borderId="12" xfId="4" applyNumberFormat="1" applyFont="1" applyFill="1" applyBorder="1" applyAlignment="1" applyProtection="1">
      <alignment horizontal="center" vertical="center" wrapText="1"/>
    </xf>
    <xf numFmtId="0" fontId="10" fillId="0" borderId="23" xfId="0" applyFont="1" applyBorder="1" applyAlignment="1">
      <alignment horizontal="center" vertical="center" wrapText="1"/>
    </xf>
    <xf numFmtId="0" fontId="25" fillId="0" borderId="9" xfId="0" applyFont="1" applyBorder="1" applyAlignment="1" applyProtection="1">
      <alignment horizontal="justify" vertical="center" wrapText="1"/>
      <protection locked="0"/>
    </xf>
    <xf numFmtId="9" fontId="25" fillId="0" borderId="11"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20" fillId="0" borderId="59" xfId="0" applyFont="1" applyBorder="1" applyAlignment="1">
      <alignment horizontal="center" vertical="center" wrapText="1"/>
    </xf>
    <xf numFmtId="0" fontId="2" fillId="0" borderId="4" xfId="0" applyFont="1" applyBorder="1" applyAlignment="1" applyProtection="1">
      <alignment horizontal="justify" vertical="center" wrapText="1"/>
      <protection locked="0"/>
    </xf>
    <xf numFmtId="0" fontId="2" fillId="0" borderId="4" xfId="0" applyFont="1" applyBorder="1" applyAlignment="1" applyProtection="1">
      <alignment vertical="center" wrapText="1"/>
      <protection locked="0"/>
    </xf>
    <xf numFmtId="0" fontId="2" fillId="0" borderId="9" xfId="0" applyFont="1" applyBorder="1" applyAlignment="1" applyProtection="1">
      <alignment horizontal="justify" vertical="center" wrapText="1"/>
      <protection locked="0"/>
    </xf>
    <xf numFmtId="0" fontId="25" fillId="0" borderId="4" xfId="0" applyFont="1" applyBorder="1" applyAlignment="1" applyProtection="1">
      <alignment horizontal="justify" vertical="center" wrapText="1"/>
      <protection locked="0"/>
    </xf>
    <xf numFmtId="0" fontId="2" fillId="0" borderId="9" xfId="0" applyFont="1" applyBorder="1" applyAlignment="1" applyProtection="1">
      <alignment vertical="center" wrapText="1"/>
      <protection locked="0"/>
    </xf>
    <xf numFmtId="0" fontId="22" fillId="0" borderId="0" xfId="0" applyFont="1" applyAlignment="1">
      <alignment horizontal="left" vertical="center"/>
    </xf>
    <xf numFmtId="0" fontId="25" fillId="0" borderId="6" xfId="0" applyFont="1" applyBorder="1" applyAlignment="1" applyProtection="1">
      <alignment vertical="center" wrapText="1"/>
      <protection locked="0"/>
    </xf>
    <xf numFmtId="0" fontId="25" fillId="0" borderId="7" xfId="0" applyFont="1" applyBorder="1" applyAlignment="1" applyProtection="1">
      <alignment horizontal="justify" vertical="center" wrapText="1"/>
      <protection locked="0"/>
    </xf>
    <xf numFmtId="14" fontId="22" fillId="0" borderId="0" xfId="0" applyNumberFormat="1" applyFont="1" applyAlignment="1">
      <alignment horizontal="left" vertical="center"/>
    </xf>
    <xf numFmtId="0" fontId="25" fillId="0" borderId="7" xfId="0" applyFont="1" applyBorder="1" applyAlignment="1" applyProtection="1">
      <alignment vertical="center" wrapText="1"/>
      <protection locked="0"/>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51"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10" fillId="0" borderId="5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4" fillId="14" borderId="14" xfId="0" applyFont="1" applyFill="1" applyBorder="1" applyAlignment="1" applyProtection="1">
      <alignment horizontal="center" vertical="center" wrapText="1"/>
      <protection locked="0"/>
    </xf>
    <xf numFmtId="0" fontId="4" fillId="14" borderId="51" xfId="0" applyFont="1" applyFill="1" applyBorder="1" applyAlignment="1" applyProtection="1">
      <alignment horizontal="center" vertical="center" wrapText="1"/>
      <protection locked="0"/>
    </xf>
    <xf numFmtId="0" fontId="4" fillId="11" borderId="18" xfId="0" applyFont="1" applyFill="1" applyBorder="1" applyAlignment="1" applyProtection="1">
      <alignment horizontal="center" vertical="center" textRotation="90" wrapText="1"/>
      <protection locked="0"/>
    </xf>
    <xf numFmtId="0" fontId="4" fillId="11" borderId="31" xfId="0" applyFont="1" applyFill="1" applyBorder="1" applyAlignment="1" applyProtection="1">
      <alignment horizontal="center" vertical="center" textRotation="90" wrapText="1"/>
      <protection locked="0"/>
    </xf>
    <xf numFmtId="0" fontId="4" fillId="17" borderId="8" xfId="0" applyFont="1" applyFill="1" applyBorder="1" applyAlignment="1" applyProtection="1">
      <alignment horizontal="center" vertical="center" wrapText="1"/>
      <protection locked="0"/>
    </xf>
    <xf numFmtId="0" fontId="4" fillId="17" borderId="55" xfId="0" applyFont="1" applyFill="1" applyBorder="1" applyAlignment="1" applyProtection="1">
      <alignment horizontal="center" vertical="center" wrapText="1"/>
      <protection locked="0"/>
    </xf>
    <xf numFmtId="0" fontId="4" fillId="17" borderId="7" xfId="0" applyFont="1" applyFill="1" applyBorder="1" applyAlignment="1" applyProtection="1">
      <alignment horizontal="center" vertical="center" wrapText="1"/>
      <protection locked="0"/>
    </xf>
    <xf numFmtId="0" fontId="4" fillId="17" borderId="51"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4" borderId="55" xfId="0" applyFont="1" applyFill="1" applyBorder="1" applyAlignment="1" applyProtection="1">
      <alignment horizontal="center" vertical="center" wrapText="1"/>
      <protection locked="0"/>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4" fillId="15" borderId="39" xfId="0" applyFont="1" applyFill="1" applyBorder="1" applyAlignment="1" applyProtection="1">
      <alignment horizontal="center" vertical="center"/>
      <protection locked="0"/>
    </xf>
    <xf numFmtId="0" fontId="4" fillId="15" borderId="40" xfId="0" applyFont="1" applyFill="1" applyBorder="1" applyAlignment="1" applyProtection="1">
      <alignment horizontal="center" vertical="center"/>
      <protection locked="0"/>
    </xf>
    <xf numFmtId="0" fontId="4" fillId="15" borderId="41" xfId="0" applyFont="1" applyFill="1" applyBorder="1" applyAlignment="1" applyProtection="1">
      <alignment horizontal="center" vertical="center"/>
      <protection locked="0"/>
    </xf>
    <xf numFmtId="0" fontId="4" fillId="11" borderId="18"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4" fillId="8" borderId="25" xfId="0" applyFont="1" applyFill="1" applyBorder="1" applyAlignment="1" applyProtection="1">
      <alignment horizontal="center" vertical="center"/>
      <protection locked="0"/>
    </xf>
    <xf numFmtId="0" fontId="4" fillId="8" borderId="30" xfId="0" applyFont="1" applyFill="1" applyBorder="1" applyAlignment="1" applyProtection="1">
      <alignment horizontal="center" vertical="center"/>
      <protection locked="0"/>
    </xf>
    <xf numFmtId="0" fontId="4" fillId="8" borderId="26" xfId="0" applyFont="1" applyFill="1" applyBorder="1" applyAlignment="1" applyProtection="1">
      <alignment horizontal="center" vertical="center"/>
      <protection locked="0"/>
    </xf>
    <xf numFmtId="0" fontId="4" fillId="14" borderId="20" xfId="0" applyFont="1" applyFill="1" applyBorder="1" applyAlignment="1" applyProtection="1">
      <alignment horizontal="center" vertical="center" wrapText="1"/>
      <protection locked="0"/>
    </xf>
    <xf numFmtId="0" fontId="4" fillId="14" borderId="52" xfId="0" applyFont="1" applyFill="1" applyBorder="1" applyAlignment="1" applyProtection="1">
      <alignment horizontal="center" vertical="center" wrapText="1"/>
      <protection locked="0"/>
    </xf>
    <xf numFmtId="0" fontId="8" fillId="0" borderId="6"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11" fillId="0" borderId="36" xfId="0" applyFont="1" applyBorder="1" applyAlignment="1">
      <alignment horizontal="center" vertical="center"/>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0" fontId="4" fillId="13" borderId="18" xfId="0" applyFont="1" applyFill="1" applyBorder="1" applyAlignment="1" applyProtection="1">
      <alignment horizontal="center" vertical="center" wrapText="1"/>
      <protection locked="0"/>
    </xf>
    <xf numFmtId="0" fontId="4" fillId="13" borderId="31" xfId="0" applyFont="1" applyFill="1" applyBorder="1" applyAlignment="1" applyProtection="1">
      <alignment horizontal="center" vertical="center" wrapText="1"/>
      <protection locked="0"/>
    </xf>
    <xf numFmtId="0" fontId="4" fillId="10" borderId="22" xfId="0" applyFont="1" applyFill="1" applyBorder="1" applyAlignment="1" applyProtection="1">
      <alignment horizontal="center" vertical="center" wrapText="1"/>
      <protection locked="0"/>
    </xf>
    <xf numFmtId="0" fontId="4" fillId="10" borderId="32" xfId="0" applyFont="1" applyFill="1" applyBorder="1" applyAlignment="1" applyProtection="1">
      <alignment horizontal="center" vertical="center" wrapText="1"/>
      <protection locked="0"/>
    </xf>
    <xf numFmtId="0" fontId="4" fillId="10" borderId="34" xfId="0" applyFont="1" applyFill="1" applyBorder="1" applyAlignment="1" applyProtection="1">
      <alignment horizontal="center" vertical="center" wrapText="1"/>
      <protection locked="0"/>
    </xf>
    <xf numFmtId="0" fontId="4" fillId="9" borderId="25" xfId="0" applyFont="1" applyFill="1" applyBorder="1" applyAlignment="1" applyProtection="1">
      <alignment horizontal="center" vertical="center"/>
      <protection locked="0"/>
    </xf>
    <xf numFmtId="0" fontId="4" fillId="9" borderId="30" xfId="0" applyFont="1" applyFill="1" applyBorder="1" applyAlignment="1" applyProtection="1">
      <alignment horizontal="center" vertical="center"/>
      <protection locked="0"/>
    </xf>
    <xf numFmtId="0" fontId="4" fillId="9" borderId="26" xfId="0" applyFont="1" applyFill="1" applyBorder="1" applyAlignment="1" applyProtection="1">
      <alignment horizontal="center" vertical="center"/>
      <protection locked="0"/>
    </xf>
    <xf numFmtId="0" fontId="4" fillId="10" borderId="18" xfId="0" applyFont="1" applyFill="1" applyBorder="1" applyAlignment="1" applyProtection="1">
      <alignment horizontal="center" vertical="center" wrapText="1"/>
      <protection locked="0"/>
    </xf>
    <xf numFmtId="0" fontId="4" fillId="10" borderId="31" xfId="0" applyFont="1" applyFill="1" applyBorder="1" applyAlignment="1" applyProtection="1">
      <alignment horizontal="center" vertical="center" wrapText="1"/>
      <protection locked="0"/>
    </xf>
    <xf numFmtId="0" fontId="4" fillId="16" borderId="39" xfId="0" applyFont="1" applyFill="1" applyBorder="1" applyAlignment="1" applyProtection="1">
      <alignment horizontal="center" vertical="center"/>
      <protection locked="0"/>
    </xf>
    <xf numFmtId="0" fontId="4" fillId="16" borderId="40" xfId="0" applyFont="1" applyFill="1" applyBorder="1" applyAlignment="1" applyProtection="1">
      <alignment horizontal="center" vertical="center"/>
      <protection locked="0"/>
    </xf>
    <xf numFmtId="0" fontId="4" fillId="16" borderId="41" xfId="0" applyFont="1" applyFill="1" applyBorder="1" applyAlignment="1" applyProtection="1">
      <alignment horizontal="center" vertical="center"/>
      <protection locked="0"/>
    </xf>
    <xf numFmtId="0" fontId="4" fillId="17" borderId="6" xfId="0" applyFont="1" applyFill="1" applyBorder="1" applyAlignment="1" applyProtection="1">
      <alignment horizontal="center" vertical="center" wrapText="1"/>
      <protection locked="0"/>
    </xf>
    <xf numFmtId="0" fontId="4" fillId="17" borderId="52" xfId="0" applyFont="1" applyFill="1" applyBorder="1" applyAlignment="1" applyProtection="1">
      <alignment horizontal="center" vertical="center" wrapText="1"/>
      <protection locked="0"/>
    </xf>
    <xf numFmtId="0" fontId="22" fillId="0" borderId="0" xfId="0" applyFont="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4" fillId="10" borderId="20"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protection locked="0"/>
    </xf>
    <xf numFmtId="0" fontId="4" fillId="10" borderId="56" xfId="0" applyFont="1" applyFill="1" applyBorder="1" applyAlignment="1" applyProtection="1">
      <alignment horizontal="center" vertical="center"/>
      <protection locked="0"/>
    </xf>
    <xf numFmtId="0" fontId="4" fillId="13" borderId="3" xfId="0" applyFont="1" applyFill="1" applyBorder="1" applyAlignment="1" applyProtection="1">
      <alignment horizontal="center" vertical="center" wrapText="1"/>
      <protection locked="0"/>
    </xf>
    <xf numFmtId="0" fontId="4" fillId="12" borderId="39" xfId="0" applyFont="1" applyFill="1" applyBorder="1" applyAlignment="1" applyProtection="1">
      <alignment horizontal="center" vertical="center"/>
      <protection locked="0"/>
    </xf>
    <xf numFmtId="0" fontId="4" fillId="12" borderId="40" xfId="0" applyFont="1" applyFill="1" applyBorder="1" applyAlignment="1" applyProtection="1">
      <alignment horizontal="center" vertical="center"/>
      <protection locked="0"/>
    </xf>
    <xf numFmtId="0" fontId="4" fillId="12" borderId="41" xfId="0" applyFont="1" applyFill="1" applyBorder="1" applyAlignment="1" applyProtection="1">
      <alignment horizontal="center" vertical="center"/>
      <protection locked="0"/>
    </xf>
    <xf numFmtId="0" fontId="4" fillId="13" borderId="24" xfId="0" applyFont="1" applyFill="1" applyBorder="1" applyAlignment="1" applyProtection="1">
      <alignment horizontal="center" vertical="center" wrapText="1"/>
      <protection locked="0"/>
    </xf>
    <xf numFmtId="0" fontId="4" fillId="13" borderId="53" xfId="0" applyFont="1" applyFill="1" applyBorder="1" applyAlignment="1" applyProtection="1">
      <alignment horizontal="center" vertical="center" wrapText="1"/>
      <protection locked="0"/>
    </xf>
    <xf numFmtId="0" fontId="4" fillId="13" borderId="46"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11" borderId="32" xfId="0" applyFont="1" applyFill="1" applyBorder="1" applyAlignment="1" applyProtection="1">
      <alignment horizontal="center" vertical="center" wrapText="1"/>
      <protection locked="0"/>
    </xf>
    <xf numFmtId="0" fontId="4" fillId="11" borderId="58" xfId="0" applyFont="1" applyFill="1" applyBorder="1" applyAlignment="1" applyProtection="1">
      <alignment horizontal="center" vertical="center" wrapText="1"/>
      <protection locked="0"/>
    </xf>
    <xf numFmtId="0" fontId="4" fillId="11" borderId="33" xfId="0" applyFont="1" applyFill="1" applyBorder="1" applyAlignment="1" applyProtection="1">
      <alignment horizontal="center" vertical="center" wrapText="1"/>
      <protection locked="0"/>
    </xf>
    <xf numFmtId="0" fontId="4" fillId="11" borderId="34" xfId="0" applyFont="1" applyFill="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4" fillId="10" borderId="22" xfId="0" applyFont="1" applyFill="1" applyBorder="1" applyAlignment="1" applyProtection="1">
      <alignment horizontal="center" vertical="center"/>
      <protection locked="0"/>
    </xf>
    <xf numFmtId="0" fontId="4" fillId="10" borderId="34" xfId="0" applyFont="1" applyFill="1" applyBorder="1" applyAlignment="1" applyProtection="1">
      <alignment horizontal="center" vertical="center"/>
      <protection locked="0"/>
    </xf>
    <xf numFmtId="9" fontId="10" fillId="0" borderId="4" xfId="4" applyFont="1" applyBorder="1" applyAlignment="1" applyProtection="1">
      <alignment horizontal="center" vertical="center" wrapText="1"/>
    </xf>
    <xf numFmtId="0" fontId="10" fillId="0" borderId="5"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0" fillId="0" borderId="4" xfId="0" applyBorder="1" applyAlignment="1">
      <alignment horizontal="left" vertical="center" wrapText="1"/>
    </xf>
    <xf numFmtId="0" fontId="10" fillId="0" borderId="10" xfId="0" applyFont="1" applyBorder="1" applyAlignment="1" applyProtection="1">
      <alignment horizontal="left" vertical="center" wrapText="1"/>
      <protection locked="0"/>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14" fillId="0" borderId="36" xfId="0" applyFont="1" applyBorder="1" applyAlignment="1">
      <alignment horizontal="center" vertical="center"/>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38"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0" fontId="10" fillId="0" borderId="49" xfId="0" applyFont="1" applyBorder="1" applyAlignment="1">
      <alignment horizontal="justify" vertical="center" wrapText="1"/>
    </xf>
    <xf numFmtId="0" fontId="24" fillId="0" borderId="48" xfId="0" applyFont="1" applyBorder="1" applyAlignment="1">
      <alignment horizontal="justify" vertical="center" wrapText="1"/>
    </xf>
    <xf numFmtId="0" fontId="24" fillId="0" borderId="47" xfId="0" applyFont="1" applyBorder="1" applyAlignment="1">
      <alignment horizontal="justify" vertical="center" wrapText="1"/>
    </xf>
    <xf numFmtId="0" fontId="1" fillId="0" borderId="25"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 vertical="center"/>
    </xf>
  </cellXfs>
  <cellStyles count="8">
    <cellStyle name="Moneda 2" xfId="7" xr:uid="{FB121C21-41C9-45ED-920B-F0D2C0691CAC}"/>
    <cellStyle name="Normal" xfId="0" builtinId="0"/>
    <cellStyle name="Normal 2" xfId="1" xr:uid="{00000000-0005-0000-0000-000001000000}"/>
    <cellStyle name="Normal 3" xfId="2" xr:uid="{00000000-0005-0000-0000-000002000000}"/>
    <cellStyle name="Normal 3 2" xfId="5" xr:uid="{FE4A26E3-0079-465F-BFC2-4B465381BEE5}"/>
    <cellStyle name="Normal 4" xfId="3" xr:uid="{00000000-0005-0000-0000-000003000000}"/>
    <cellStyle name="Normal 4 2" xfId="6" xr:uid="{B75F9B12-0342-41EF-8172-82EDDD9148B4}"/>
    <cellStyle name="Porcentaje" xfId="4" builtinId="5"/>
  </cellStyles>
  <dxfs count="4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10" name="3 Imagen" descr="C:\Users\john.garcia\Desktop\2020-01-08.png">
          <a:extLst>
            <a:ext uri="{FF2B5EF4-FFF2-40B4-BE49-F238E27FC236}">
              <a16:creationId xmlns:a16="http://schemas.microsoft.com/office/drawing/2014/main" id="{26C4FACD-3918-4C1F-9FA6-F4DBA6406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2415" y="74708"/>
          <a:ext cx="941918" cy="7931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15" name="5 Imagen" descr="C:\Users\john.garcia\Desktop\LOGO CAPITAL LETRA NEGRA.png">
          <a:extLst>
            <a:ext uri="{FF2B5EF4-FFF2-40B4-BE49-F238E27FC236}">
              <a16:creationId xmlns:a16="http://schemas.microsoft.com/office/drawing/2014/main" id="{B031B40C-D61F-4187-8C75-CC3121836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79833" y="63500"/>
          <a:ext cx="1291166" cy="793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178593</xdr:colOff>
      <xdr:row>1</xdr:row>
      <xdr:rowOff>27121</xdr:rowOff>
    </xdr:from>
    <xdr:to>
      <xdr:col>17</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
  <cols>
    <col min="1" max="1" width="4.28515625" style="1" customWidth="1"/>
    <col min="2" max="2" width="19.140625" style="1" customWidth="1"/>
    <col min="3" max="7" width="18.28515625" style="1" customWidth="1"/>
    <col min="8" max="8" width="9.85546875" style="1" customWidth="1"/>
    <col min="9" max="16384" width="9.85546875" style="1" hidden="1"/>
  </cols>
  <sheetData>
    <row r="1" spans="1:8" ht="13.5" customHeight="1" x14ac:dyDescent="0.2"/>
    <row r="2" spans="1:8" ht="37.5" customHeight="1" x14ac:dyDescent="0.2">
      <c r="A2" s="186" t="s">
        <v>120</v>
      </c>
      <c r="B2" s="186"/>
      <c r="C2" s="186"/>
      <c r="D2" s="186"/>
      <c r="E2" s="186"/>
      <c r="F2" s="186"/>
      <c r="G2" s="186"/>
    </row>
    <row r="3" spans="1:8" ht="8.25" customHeight="1" x14ac:dyDescent="0.2"/>
    <row r="4" spans="1:8" ht="13.5" customHeight="1" x14ac:dyDescent="0.2">
      <c r="E4" s="194" t="s">
        <v>46</v>
      </c>
      <c r="F4" s="194"/>
      <c r="G4" s="194"/>
    </row>
    <row r="5" spans="1:8" ht="6" customHeight="1" x14ac:dyDescent="0.2">
      <c r="D5" s="2"/>
      <c r="H5" s="3"/>
    </row>
    <row r="6" spans="1:8" ht="6" customHeight="1" thickBot="1" x14ac:dyDescent="0.25"/>
    <row r="7" spans="1:8" ht="20.25" customHeight="1" x14ac:dyDescent="0.2">
      <c r="A7" s="195" t="s">
        <v>3</v>
      </c>
      <c r="B7" s="4" t="s">
        <v>248</v>
      </c>
      <c r="C7" s="5">
        <v>5</v>
      </c>
      <c r="D7" s="6">
        <v>10</v>
      </c>
      <c r="E7" s="7">
        <v>15</v>
      </c>
      <c r="F7" s="8">
        <v>20</v>
      </c>
      <c r="G7" s="9">
        <v>25</v>
      </c>
    </row>
    <row r="8" spans="1:8" ht="20.25" customHeight="1" x14ac:dyDescent="0.2">
      <c r="A8" s="195"/>
      <c r="B8" s="4" t="s">
        <v>247</v>
      </c>
      <c r="C8" s="5">
        <v>4</v>
      </c>
      <c r="D8" s="6">
        <v>8</v>
      </c>
      <c r="E8" s="10">
        <v>12</v>
      </c>
      <c r="F8" s="11">
        <v>16</v>
      </c>
      <c r="G8" s="12">
        <v>20</v>
      </c>
    </row>
    <row r="9" spans="1:8" ht="20.25" customHeight="1" x14ac:dyDescent="0.2">
      <c r="A9" s="195"/>
      <c r="B9" s="4" t="s">
        <v>246</v>
      </c>
      <c r="C9" s="5">
        <v>3</v>
      </c>
      <c r="D9" s="13">
        <v>6</v>
      </c>
      <c r="E9" s="10">
        <v>9</v>
      </c>
      <c r="F9" s="14">
        <v>12</v>
      </c>
      <c r="G9" s="12">
        <v>15</v>
      </c>
    </row>
    <row r="10" spans="1:8" ht="20.25" customHeight="1" x14ac:dyDescent="0.2">
      <c r="A10" s="195"/>
      <c r="B10" s="4" t="s">
        <v>245</v>
      </c>
      <c r="C10" s="15">
        <v>2</v>
      </c>
      <c r="D10" s="13">
        <v>4</v>
      </c>
      <c r="E10" s="16">
        <v>6</v>
      </c>
      <c r="F10" s="14">
        <v>8</v>
      </c>
      <c r="G10" s="17">
        <v>10</v>
      </c>
    </row>
    <row r="11" spans="1:8" ht="20.25" customHeight="1" thickBot="1" x14ac:dyDescent="0.25">
      <c r="A11" s="195"/>
      <c r="B11" s="4" t="s">
        <v>244</v>
      </c>
      <c r="C11" s="15">
        <v>1</v>
      </c>
      <c r="D11" s="18">
        <v>2</v>
      </c>
      <c r="E11" s="19">
        <v>3</v>
      </c>
      <c r="F11" s="20">
        <v>4</v>
      </c>
      <c r="G11" s="21">
        <v>5</v>
      </c>
    </row>
    <row r="12" spans="1:8" ht="18" customHeight="1" x14ac:dyDescent="0.2">
      <c r="B12" s="196"/>
      <c r="C12" s="4" t="s">
        <v>249</v>
      </c>
      <c r="D12" s="4" t="s">
        <v>4</v>
      </c>
      <c r="E12" s="22" t="s">
        <v>5</v>
      </c>
      <c r="F12" s="22" t="s">
        <v>6</v>
      </c>
      <c r="G12" s="22" t="s">
        <v>7</v>
      </c>
    </row>
    <row r="13" spans="1:8" ht="22.5" customHeight="1" x14ac:dyDescent="0.2">
      <c r="B13" s="196"/>
      <c r="C13" s="197" t="s">
        <v>8</v>
      </c>
      <c r="D13" s="198"/>
      <c r="E13" s="198"/>
      <c r="F13" s="198"/>
      <c r="G13" s="199"/>
    </row>
    <row r="14" spans="1:8" ht="13.5" customHeight="1" x14ac:dyDescent="0.2">
      <c r="B14" s="23"/>
      <c r="C14" s="24"/>
      <c r="D14" s="24"/>
      <c r="E14" s="24"/>
    </row>
    <row r="15" spans="1:8" ht="13.5" customHeight="1" thickBot="1" x14ac:dyDescent="0.25">
      <c r="B15" s="23"/>
      <c r="C15" s="24"/>
      <c r="D15" s="24"/>
      <c r="E15" s="24"/>
    </row>
    <row r="16" spans="1:8" ht="13.5" customHeight="1" thickBot="1" x14ac:dyDescent="0.25">
      <c r="B16" s="191" t="s">
        <v>41</v>
      </c>
      <c r="C16" s="192"/>
      <c r="D16" s="192"/>
      <c r="E16" s="192"/>
      <c r="F16" s="192"/>
      <c r="G16" s="193"/>
    </row>
    <row r="17" spans="2:7" ht="13.5" customHeight="1" x14ac:dyDescent="0.2">
      <c r="B17" s="29" t="s">
        <v>37</v>
      </c>
      <c r="C17" s="30" t="s">
        <v>17</v>
      </c>
      <c r="D17" s="200" t="s">
        <v>42</v>
      </c>
      <c r="E17" s="200"/>
      <c r="F17" s="200"/>
      <c r="G17" s="201"/>
    </row>
    <row r="18" spans="2:7" ht="13.5" customHeight="1" x14ac:dyDescent="0.2">
      <c r="B18" s="31" t="s">
        <v>38</v>
      </c>
      <c r="C18" s="27" t="s">
        <v>22</v>
      </c>
      <c r="D18" s="187" t="s">
        <v>43</v>
      </c>
      <c r="E18" s="187"/>
      <c r="F18" s="187"/>
      <c r="G18" s="188"/>
    </row>
    <row r="19" spans="2:7" ht="13.5" customHeight="1" x14ac:dyDescent="0.2">
      <c r="B19" s="32" t="s">
        <v>39</v>
      </c>
      <c r="C19" s="27" t="s">
        <v>25</v>
      </c>
      <c r="D19" s="187" t="s">
        <v>44</v>
      </c>
      <c r="E19" s="187"/>
      <c r="F19" s="187"/>
      <c r="G19" s="188"/>
    </row>
    <row r="20" spans="2:7" ht="13.5" customHeight="1" thickBot="1" x14ac:dyDescent="0.25">
      <c r="B20" s="33" t="s">
        <v>40</v>
      </c>
      <c r="C20" s="28" t="s">
        <v>28</v>
      </c>
      <c r="D20" s="189" t="s">
        <v>45</v>
      </c>
      <c r="E20" s="189"/>
      <c r="F20" s="189"/>
      <c r="G20" s="190"/>
    </row>
    <row r="21" spans="2:7" ht="13.5" customHeight="1" x14ac:dyDescent="0.2">
      <c r="B21" s="25"/>
      <c r="C21" s="26"/>
      <c r="D21" s="26"/>
      <c r="E21" s="24"/>
    </row>
    <row r="22" spans="2:7" ht="75.75" customHeight="1" x14ac:dyDescent="0.2">
      <c r="B22" s="204" t="s">
        <v>142</v>
      </c>
      <c r="C22" s="78" t="s">
        <v>145</v>
      </c>
      <c r="D22" s="91">
        <v>25</v>
      </c>
      <c r="E22" s="203" t="s">
        <v>250</v>
      </c>
      <c r="F22" s="203"/>
      <c r="G22" s="203"/>
    </row>
    <row r="23" spans="2:7" ht="75.75" customHeight="1" x14ac:dyDescent="0.2">
      <c r="B23" s="205"/>
      <c r="C23" s="78" t="s">
        <v>146</v>
      </c>
      <c r="D23" s="86">
        <v>15</v>
      </c>
      <c r="E23" s="203" t="s">
        <v>251</v>
      </c>
      <c r="F23" s="203"/>
      <c r="G23" s="203"/>
    </row>
    <row r="24" spans="2:7" ht="75.75" customHeight="1" x14ac:dyDescent="0.2">
      <c r="B24" s="78" t="s">
        <v>143</v>
      </c>
      <c r="C24" s="202">
        <v>2</v>
      </c>
      <c r="D24" s="202"/>
      <c r="E24" s="203" t="s">
        <v>252</v>
      </c>
      <c r="F24" s="203"/>
      <c r="G24" s="203"/>
    </row>
    <row r="25" spans="2:7" ht="75.75" customHeight="1" x14ac:dyDescent="0.2">
      <c r="B25" s="78" t="s">
        <v>144</v>
      </c>
      <c r="C25" s="202">
        <v>6</v>
      </c>
      <c r="D25" s="202"/>
      <c r="E25" s="203" t="s">
        <v>253</v>
      </c>
      <c r="F25" s="203"/>
      <c r="G25" s="203"/>
    </row>
    <row r="26" spans="2:7" ht="13.5" customHeight="1" x14ac:dyDescent="0.2"/>
    <row r="27" spans="2:7" ht="13.5" customHeight="1" x14ac:dyDescent="0.2"/>
    <row r="28" spans="2:7" ht="13.5" customHeight="1" x14ac:dyDescent="0.2"/>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39"/>
  <sheetViews>
    <sheetView tabSelected="1" zoomScale="90" zoomScaleNormal="90" zoomScaleSheetLayoutView="85" workbookViewId="0">
      <selection activeCell="A6" sqref="A6:B6"/>
    </sheetView>
  </sheetViews>
  <sheetFormatPr baseColWidth="10" defaultColWidth="11.42578125" defaultRowHeight="14.25" zeroHeight="1" x14ac:dyDescent="0.2"/>
  <cols>
    <col min="1" max="1" width="14.42578125" style="38" customWidth="1"/>
    <col min="2" max="2" width="15.7109375" style="38" customWidth="1"/>
    <col min="3" max="3" width="26.42578125" style="38" customWidth="1"/>
    <col min="4" max="4" width="45.140625" style="38" customWidth="1"/>
    <col min="5" max="5" width="10.42578125" style="38" customWidth="1"/>
    <col min="6" max="6" width="13.140625" style="38" customWidth="1"/>
    <col min="7" max="7" width="14.42578125" style="38" customWidth="1"/>
    <col min="8" max="8" width="11.7109375" style="38" customWidth="1"/>
    <col min="9" max="11" width="20.5703125" style="38" customWidth="1"/>
    <col min="12" max="14" width="14.28515625" style="38" customWidth="1"/>
    <col min="15" max="15" width="12.7109375" style="38" customWidth="1"/>
    <col min="16" max="16" width="4.28515625" style="38" hidden="1" customWidth="1"/>
    <col min="17" max="17" width="6.140625" style="38" hidden="1" customWidth="1"/>
    <col min="18" max="18" width="15" style="38" customWidth="1"/>
    <col min="19" max="19" width="4.28515625" style="38" hidden="1" customWidth="1"/>
    <col min="20" max="20" width="5.28515625" style="38" hidden="1" customWidth="1"/>
    <col min="21" max="22" width="12.7109375" style="38" customWidth="1"/>
    <col min="23" max="23" width="21.5703125" style="38" customWidth="1"/>
    <col min="24" max="24" width="41.42578125" style="38" customWidth="1"/>
    <col min="25" max="25" width="40.85546875" style="38" customWidth="1"/>
    <col min="26" max="26" width="7.5703125" style="38" hidden="1" customWidth="1"/>
    <col min="27" max="27" width="9.28515625" style="38" customWidth="1"/>
    <col min="28" max="28" width="11" style="38" hidden="1" customWidth="1"/>
    <col min="29" max="29" width="16.7109375" style="38" customWidth="1"/>
    <col min="30" max="30" width="16.7109375" style="38" hidden="1" customWidth="1"/>
    <col min="31" max="31" width="15.7109375" style="38" customWidth="1"/>
    <col min="32" max="32" width="13.140625" style="38" customWidth="1"/>
    <col min="33" max="33" width="11.7109375" style="38" customWidth="1"/>
    <col min="34" max="34" width="13.42578125" style="38" customWidth="1"/>
    <col min="35" max="36" width="5.42578125" style="38" customWidth="1"/>
    <col min="37" max="37" width="12.42578125" style="38" customWidth="1"/>
    <col min="38" max="39" width="5.42578125" style="38" customWidth="1"/>
    <col min="40" max="40" width="12.85546875" style="38" customWidth="1"/>
    <col min="41" max="41" width="13.140625" style="38" customWidth="1"/>
    <col min="42" max="42" width="14" style="38" customWidth="1"/>
    <col min="43" max="43" width="84.140625" style="38" customWidth="1"/>
    <col min="44" max="44" width="28.42578125" style="38" customWidth="1"/>
    <col min="45" max="45" width="17.7109375" style="38" customWidth="1"/>
    <col min="46" max="46" width="16.5703125" style="38" customWidth="1"/>
    <col min="47" max="47" width="22.42578125" style="38" customWidth="1"/>
    <col min="48" max="16384" width="11.42578125" style="38"/>
  </cols>
  <sheetData>
    <row r="1" spans="1:52" ht="18" customHeight="1" x14ac:dyDescent="0.2">
      <c r="A1" s="262"/>
      <c r="B1" s="263"/>
      <c r="C1" s="304" t="s">
        <v>118</v>
      </c>
      <c r="D1" s="305"/>
      <c r="E1" s="305"/>
      <c r="F1" s="305"/>
      <c r="G1" s="305"/>
      <c r="H1" s="305"/>
      <c r="I1" s="305"/>
      <c r="J1" s="305"/>
      <c r="K1" s="305"/>
      <c r="L1" s="305"/>
      <c r="M1" s="306"/>
      <c r="N1" s="234" t="s">
        <v>116</v>
      </c>
      <c r="O1" s="234"/>
      <c r="P1" s="234"/>
      <c r="Q1" s="234"/>
      <c r="R1" s="234"/>
      <c r="S1" s="234"/>
      <c r="T1" s="234"/>
      <c r="U1" s="268"/>
      <c r="V1" s="269"/>
      <c r="W1" s="231"/>
      <c r="X1" s="237" t="s">
        <v>118</v>
      </c>
      <c r="Y1" s="238"/>
      <c r="Z1" s="238"/>
      <c r="AA1" s="238"/>
      <c r="AB1" s="238"/>
      <c r="AC1" s="238"/>
      <c r="AD1" s="238"/>
      <c r="AE1" s="238"/>
      <c r="AF1" s="238"/>
      <c r="AG1" s="238"/>
      <c r="AH1" s="238"/>
      <c r="AI1" s="238"/>
      <c r="AJ1" s="238"/>
      <c r="AK1" s="238"/>
      <c r="AL1" s="238"/>
      <c r="AM1" s="238"/>
      <c r="AN1" s="238"/>
      <c r="AO1" s="238"/>
      <c r="AP1" s="238"/>
      <c r="AQ1" s="239"/>
      <c r="AR1" s="234" t="s">
        <v>116</v>
      </c>
      <c r="AS1" s="234"/>
      <c r="AT1" s="234"/>
      <c r="AU1" s="218"/>
      <c r="AZ1" s="135"/>
    </row>
    <row r="2" spans="1:52" ht="18" customHeight="1" x14ac:dyDescent="0.2">
      <c r="A2" s="264"/>
      <c r="B2" s="265"/>
      <c r="C2" s="307"/>
      <c r="D2" s="308"/>
      <c r="E2" s="308"/>
      <c r="F2" s="308"/>
      <c r="G2" s="308"/>
      <c r="H2" s="308"/>
      <c r="I2" s="308"/>
      <c r="J2" s="308"/>
      <c r="K2" s="308"/>
      <c r="L2" s="308"/>
      <c r="M2" s="309"/>
      <c r="N2" s="235" t="s">
        <v>271</v>
      </c>
      <c r="O2" s="235"/>
      <c r="P2" s="235"/>
      <c r="Q2" s="235"/>
      <c r="R2" s="235"/>
      <c r="S2" s="235"/>
      <c r="T2" s="235"/>
      <c r="U2" s="270"/>
      <c r="V2" s="271"/>
      <c r="W2" s="232"/>
      <c r="X2" s="240"/>
      <c r="Y2" s="241"/>
      <c r="Z2" s="241"/>
      <c r="AA2" s="241"/>
      <c r="AB2" s="241"/>
      <c r="AC2" s="241"/>
      <c r="AD2" s="241"/>
      <c r="AE2" s="241"/>
      <c r="AF2" s="241"/>
      <c r="AG2" s="241"/>
      <c r="AH2" s="241"/>
      <c r="AI2" s="241"/>
      <c r="AJ2" s="241"/>
      <c r="AK2" s="241"/>
      <c r="AL2" s="241"/>
      <c r="AM2" s="241"/>
      <c r="AN2" s="241"/>
      <c r="AO2" s="241"/>
      <c r="AP2" s="241"/>
      <c r="AQ2" s="242"/>
      <c r="AR2" s="235" t="s">
        <v>271</v>
      </c>
      <c r="AS2" s="235"/>
      <c r="AT2" s="235"/>
      <c r="AU2" s="219"/>
      <c r="AZ2" s="135"/>
    </row>
    <row r="3" spans="1:52" ht="18" customHeight="1" x14ac:dyDescent="0.2">
      <c r="A3" s="264"/>
      <c r="B3" s="265"/>
      <c r="C3" s="307"/>
      <c r="D3" s="308"/>
      <c r="E3" s="308"/>
      <c r="F3" s="308"/>
      <c r="G3" s="308"/>
      <c r="H3" s="308"/>
      <c r="I3" s="308"/>
      <c r="J3" s="308"/>
      <c r="K3" s="308"/>
      <c r="L3" s="308"/>
      <c r="M3" s="309"/>
      <c r="N3" s="235" t="s">
        <v>272</v>
      </c>
      <c r="O3" s="235"/>
      <c r="P3" s="235"/>
      <c r="Q3" s="235"/>
      <c r="R3" s="235"/>
      <c r="S3" s="235"/>
      <c r="T3" s="235"/>
      <c r="U3" s="270"/>
      <c r="V3" s="271"/>
      <c r="W3" s="232"/>
      <c r="X3" s="240"/>
      <c r="Y3" s="241"/>
      <c r="Z3" s="241"/>
      <c r="AA3" s="241"/>
      <c r="AB3" s="241"/>
      <c r="AC3" s="241"/>
      <c r="AD3" s="241"/>
      <c r="AE3" s="241"/>
      <c r="AF3" s="241"/>
      <c r="AG3" s="241"/>
      <c r="AH3" s="241"/>
      <c r="AI3" s="241"/>
      <c r="AJ3" s="241"/>
      <c r="AK3" s="241"/>
      <c r="AL3" s="241"/>
      <c r="AM3" s="241"/>
      <c r="AN3" s="241"/>
      <c r="AO3" s="241"/>
      <c r="AP3" s="241"/>
      <c r="AQ3" s="242"/>
      <c r="AR3" s="235" t="s">
        <v>272</v>
      </c>
      <c r="AS3" s="235"/>
      <c r="AT3" s="235"/>
      <c r="AU3" s="219"/>
      <c r="AZ3" s="135"/>
    </row>
    <row r="4" spans="1:52" ht="18" customHeight="1" thickBot="1" x14ac:dyDescent="0.25">
      <c r="A4" s="266"/>
      <c r="B4" s="267"/>
      <c r="C4" s="310"/>
      <c r="D4" s="311"/>
      <c r="E4" s="311"/>
      <c r="F4" s="311"/>
      <c r="G4" s="311"/>
      <c r="H4" s="311"/>
      <c r="I4" s="311"/>
      <c r="J4" s="311"/>
      <c r="K4" s="311"/>
      <c r="L4" s="311"/>
      <c r="M4" s="312"/>
      <c r="N4" s="236" t="s">
        <v>117</v>
      </c>
      <c r="O4" s="236"/>
      <c r="P4" s="236"/>
      <c r="Q4" s="236"/>
      <c r="R4" s="236"/>
      <c r="S4" s="236"/>
      <c r="T4" s="236"/>
      <c r="U4" s="272"/>
      <c r="V4" s="273"/>
      <c r="W4" s="233"/>
      <c r="X4" s="243"/>
      <c r="Y4" s="244"/>
      <c r="Z4" s="244"/>
      <c r="AA4" s="244"/>
      <c r="AB4" s="244"/>
      <c r="AC4" s="244"/>
      <c r="AD4" s="244"/>
      <c r="AE4" s="244"/>
      <c r="AF4" s="244"/>
      <c r="AG4" s="244"/>
      <c r="AH4" s="244"/>
      <c r="AI4" s="244"/>
      <c r="AJ4" s="244"/>
      <c r="AK4" s="244"/>
      <c r="AL4" s="244"/>
      <c r="AM4" s="244"/>
      <c r="AN4" s="244"/>
      <c r="AO4" s="244"/>
      <c r="AP4" s="244"/>
      <c r="AQ4" s="245"/>
      <c r="AR4" s="236" t="s">
        <v>117</v>
      </c>
      <c r="AS4" s="236"/>
      <c r="AT4" s="236"/>
      <c r="AU4" s="220"/>
      <c r="AZ4" s="135"/>
    </row>
    <row r="5" spans="1:52" ht="6.75" customHeight="1" x14ac:dyDescent="0.2"/>
    <row r="6" spans="1:52" s="129" customFormat="1" ht="15.75" customHeight="1" x14ac:dyDescent="0.25">
      <c r="A6" s="261" t="s">
        <v>498</v>
      </c>
      <c r="B6" s="261"/>
      <c r="C6" s="178">
        <v>1</v>
      </c>
    </row>
    <row r="7" spans="1:52" s="129" customFormat="1" ht="15.75" customHeight="1" x14ac:dyDescent="0.25">
      <c r="A7" s="261" t="s">
        <v>137</v>
      </c>
      <c r="B7" s="261"/>
      <c r="C7" s="181">
        <v>44957</v>
      </c>
    </row>
    <row r="8" spans="1:52" s="129" customFormat="1" ht="15.75" customHeight="1" x14ac:dyDescent="0.25">
      <c r="A8" s="261" t="s">
        <v>448</v>
      </c>
      <c r="B8" s="261"/>
      <c r="C8" s="178" t="s">
        <v>497</v>
      </c>
    </row>
    <row r="9" spans="1:52" s="39" customFormat="1" ht="6.75" customHeight="1" thickBot="1" x14ac:dyDescent="0.3"/>
    <row r="10" spans="1:52" s="39" customFormat="1" ht="20.25" customHeight="1" thickBot="1" x14ac:dyDescent="0.3">
      <c r="A10" s="251" t="s">
        <v>0</v>
      </c>
      <c r="B10" s="252"/>
      <c r="C10" s="252"/>
      <c r="D10" s="252"/>
      <c r="E10" s="252"/>
      <c r="F10" s="252"/>
      <c r="G10" s="252"/>
      <c r="H10" s="252"/>
      <c r="I10" s="252"/>
      <c r="J10" s="252"/>
      <c r="K10" s="252"/>
      <c r="L10" s="252"/>
      <c r="M10" s="252"/>
      <c r="N10" s="253"/>
      <c r="O10" s="278" t="s">
        <v>48</v>
      </c>
      <c r="P10" s="279"/>
      <c r="Q10" s="279"/>
      <c r="R10" s="279"/>
      <c r="S10" s="279"/>
      <c r="T10" s="279"/>
      <c r="U10" s="279"/>
      <c r="V10" s="280"/>
      <c r="W10" s="226" t="s">
        <v>105</v>
      </c>
      <c r="X10" s="227"/>
      <c r="Y10" s="227"/>
      <c r="Z10" s="227"/>
      <c r="AA10" s="227"/>
      <c r="AB10" s="227"/>
      <c r="AC10" s="227"/>
      <c r="AD10" s="227"/>
      <c r="AE10" s="227"/>
      <c r="AF10" s="227"/>
      <c r="AG10" s="228"/>
      <c r="AH10" s="221" t="s">
        <v>229</v>
      </c>
      <c r="AI10" s="222"/>
      <c r="AJ10" s="222"/>
      <c r="AK10" s="222"/>
      <c r="AL10" s="222"/>
      <c r="AM10" s="222"/>
      <c r="AN10" s="222"/>
      <c r="AO10" s="222"/>
      <c r="AP10" s="223"/>
      <c r="AQ10" s="256" t="s">
        <v>111</v>
      </c>
      <c r="AR10" s="257"/>
      <c r="AS10" s="257"/>
      <c r="AT10" s="257"/>
      <c r="AU10" s="258"/>
    </row>
    <row r="11" spans="1:52" s="39" customFormat="1" ht="26.25" customHeight="1" x14ac:dyDescent="0.25">
      <c r="A11" s="274" t="s">
        <v>160</v>
      </c>
      <c r="B11" s="275"/>
      <c r="C11" s="275"/>
      <c r="D11" s="275"/>
      <c r="E11" s="275"/>
      <c r="F11" s="275"/>
      <c r="G11" s="254" t="s">
        <v>161</v>
      </c>
      <c r="H11" s="248" t="s">
        <v>138</v>
      </c>
      <c r="I11" s="249"/>
      <c r="J11" s="249"/>
      <c r="K11" s="250"/>
      <c r="L11" s="291" t="s">
        <v>156</v>
      </c>
      <c r="M11" s="292"/>
      <c r="N11" s="276" t="s">
        <v>112</v>
      </c>
      <c r="O11" s="283" t="s">
        <v>203</v>
      </c>
      <c r="P11" s="247" t="s">
        <v>50</v>
      </c>
      <c r="Q11" s="246" t="s">
        <v>197</v>
      </c>
      <c r="R11" s="247" t="s">
        <v>204</v>
      </c>
      <c r="S11" s="247" t="s">
        <v>51</v>
      </c>
      <c r="T11" s="246" t="s">
        <v>201</v>
      </c>
      <c r="U11" s="277" t="s">
        <v>205</v>
      </c>
      <c r="V11" s="281" t="s">
        <v>49</v>
      </c>
      <c r="W11" s="287" t="s">
        <v>53</v>
      </c>
      <c r="X11" s="285"/>
      <c r="Y11" s="288"/>
      <c r="Z11" s="210" t="s">
        <v>273</v>
      </c>
      <c r="AA11" s="224" t="s">
        <v>267</v>
      </c>
      <c r="AB11" s="224" t="s">
        <v>217</v>
      </c>
      <c r="AC11" s="284" t="s">
        <v>210</v>
      </c>
      <c r="AD11" s="285"/>
      <c r="AE11" s="285"/>
      <c r="AF11" s="285"/>
      <c r="AG11" s="286"/>
      <c r="AH11" s="229" t="s">
        <v>231</v>
      </c>
      <c r="AI11" s="208" t="s">
        <v>107</v>
      </c>
      <c r="AJ11" s="208" t="s">
        <v>230</v>
      </c>
      <c r="AK11" s="208" t="s">
        <v>232</v>
      </c>
      <c r="AL11" s="208" t="s">
        <v>108</v>
      </c>
      <c r="AM11" s="208" t="s">
        <v>233</v>
      </c>
      <c r="AN11" s="208" t="s">
        <v>234</v>
      </c>
      <c r="AO11" s="208" t="s">
        <v>101</v>
      </c>
      <c r="AP11" s="216" t="s">
        <v>110</v>
      </c>
      <c r="AQ11" s="259" t="s">
        <v>113</v>
      </c>
      <c r="AR11" s="214" t="s">
        <v>114</v>
      </c>
      <c r="AS11" s="214" t="s">
        <v>76</v>
      </c>
      <c r="AT11" s="214" t="s">
        <v>243</v>
      </c>
      <c r="AU11" s="212" t="s">
        <v>119</v>
      </c>
    </row>
    <row r="12" spans="1:52" s="39" customFormat="1" ht="52.5" customHeight="1" thickBot="1" x14ac:dyDescent="0.3">
      <c r="A12" s="109" t="s">
        <v>1</v>
      </c>
      <c r="B12" s="110" t="s">
        <v>2</v>
      </c>
      <c r="C12" s="110" t="s">
        <v>33</v>
      </c>
      <c r="D12" s="111" t="s">
        <v>139</v>
      </c>
      <c r="E12" s="111" t="s">
        <v>35</v>
      </c>
      <c r="F12" s="111" t="s">
        <v>34</v>
      </c>
      <c r="G12" s="255"/>
      <c r="H12" s="103" t="s">
        <v>196</v>
      </c>
      <c r="I12" s="137" t="s">
        <v>269</v>
      </c>
      <c r="J12" s="110" t="s">
        <v>268</v>
      </c>
      <c r="K12" s="137" t="s">
        <v>270</v>
      </c>
      <c r="L12" s="103" t="s">
        <v>176</v>
      </c>
      <c r="M12" s="103" t="s">
        <v>177</v>
      </c>
      <c r="N12" s="276"/>
      <c r="O12" s="283"/>
      <c r="P12" s="247"/>
      <c r="Q12" s="247"/>
      <c r="R12" s="247"/>
      <c r="S12" s="247"/>
      <c r="T12" s="247"/>
      <c r="U12" s="277"/>
      <c r="V12" s="282"/>
      <c r="W12" s="112" t="s">
        <v>206</v>
      </c>
      <c r="X12" s="113" t="s">
        <v>207</v>
      </c>
      <c r="Y12" s="113" t="s">
        <v>208</v>
      </c>
      <c r="Z12" s="211"/>
      <c r="AA12" s="225"/>
      <c r="AB12" s="225"/>
      <c r="AC12" s="138" t="s">
        <v>218</v>
      </c>
      <c r="AD12" s="138" t="s">
        <v>228</v>
      </c>
      <c r="AE12" s="138" t="s">
        <v>211</v>
      </c>
      <c r="AF12" s="138" t="s">
        <v>212</v>
      </c>
      <c r="AG12" s="156" t="s">
        <v>213</v>
      </c>
      <c r="AH12" s="230"/>
      <c r="AI12" s="209"/>
      <c r="AJ12" s="209"/>
      <c r="AK12" s="209"/>
      <c r="AL12" s="209"/>
      <c r="AM12" s="209"/>
      <c r="AN12" s="209"/>
      <c r="AO12" s="209"/>
      <c r="AP12" s="217"/>
      <c r="AQ12" s="260"/>
      <c r="AR12" s="215"/>
      <c r="AS12" s="215"/>
      <c r="AT12" s="215"/>
      <c r="AU12" s="213"/>
    </row>
    <row r="13" spans="1:52" ht="132" customHeight="1" x14ac:dyDescent="0.2">
      <c r="A13" s="121" t="s">
        <v>13</v>
      </c>
      <c r="B13" s="118" t="s">
        <v>14</v>
      </c>
      <c r="C13" s="117" t="s">
        <v>261</v>
      </c>
      <c r="D13" s="117" t="s">
        <v>262</v>
      </c>
      <c r="E13" s="118" t="s">
        <v>20</v>
      </c>
      <c r="F13" s="118" t="s">
        <v>121</v>
      </c>
      <c r="G13" s="118" t="s">
        <v>159</v>
      </c>
      <c r="H13" s="117" t="s">
        <v>265</v>
      </c>
      <c r="I13" s="117" t="s">
        <v>274</v>
      </c>
      <c r="J13" s="117" t="s">
        <v>449</v>
      </c>
      <c r="K13" s="117" t="s">
        <v>275</v>
      </c>
      <c r="L13" s="119" t="s">
        <v>195</v>
      </c>
      <c r="M13" s="119" t="s">
        <v>183</v>
      </c>
      <c r="N13" s="120" t="s">
        <v>171</v>
      </c>
      <c r="O13" s="121" t="s">
        <v>200</v>
      </c>
      <c r="P13" s="122">
        <f>IF($O13="Muy baja",1,IF($O13="Baja",2,IF($O13="Media",3,IF($O13="Alta",4,IF($O13="Muy alta",5,"")))))</f>
        <v>1</v>
      </c>
      <c r="Q13" s="123">
        <f>IF($O13="Muy baja",20%,IF($O13="Baja",40%,IF($O13="Media",60%,IF($O13="Alta",80%,IF($O13="Muy alta",100%,"")))))</f>
        <v>0.2</v>
      </c>
      <c r="R13" s="118" t="s">
        <v>27</v>
      </c>
      <c r="S13" s="122">
        <f>IF($R13="Leve",1,IF($R13="Menor",2,IF($R13="Moderado",3,IF($R13="Mayor",4,IF($R13="Catastrófico",5,"")))))</f>
        <v>4</v>
      </c>
      <c r="T13" s="123">
        <f>IF($R13="Leve",20%,IF($R13="Menor",40%,IF($R13="Moderado",60%,IF($R13="Mayor",80%,IF($R13="Catastrófico",100%,"")))))</f>
        <v>0.8</v>
      </c>
      <c r="U13" s="152">
        <f t="shared" ref="U13:U15" si="0">IF(OR(P13="",S13=""),"",P13*S13)</f>
        <v>4</v>
      </c>
      <c r="V13" s="154" t="str">
        <f t="shared" ref="V13:V15" si="1">IF(U13="","",IF(U13&lt;=2,"BAJA",IF(U13&lt;=6,"MODERADA",IF(U13&lt;=12,"ALTA","EXTREMA"))))</f>
        <v>MODERADA</v>
      </c>
      <c r="W13" s="124" t="s">
        <v>266</v>
      </c>
      <c r="X13" s="182" t="s">
        <v>480</v>
      </c>
      <c r="Y13" s="182" t="s">
        <v>481</v>
      </c>
      <c r="Z13" s="136">
        <v>1</v>
      </c>
      <c r="AA13" s="118" t="s">
        <v>214</v>
      </c>
      <c r="AB13" s="127">
        <f>IF(AA13="","",IF(AA13="Preventivo",25%,IF(AA13="Detectivo",15%,10%)))</f>
        <v>0.25</v>
      </c>
      <c r="AC13" s="125" t="s">
        <v>219</v>
      </c>
      <c r="AD13" s="127">
        <f>IF(AC13="","",IF(AC13="Automático",25%,15%))</f>
        <v>0.15</v>
      </c>
      <c r="AE13" s="125" t="s">
        <v>223</v>
      </c>
      <c r="AF13" s="125" t="s">
        <v>224</v>
      </c>
      <c r="AG13" s="126" t="s">
        <v>227</v>
      </c>
      <c r="AH13" s="130" t="str">
        <f>IF(OR(O13="",AA13="",AC13=""),"",IF(AJ13&lt;=20%,"Muy baja",IF(AJ13&lt;=40%,"Baja",IF(AJ13&lt;=60%,"Media",IF(AJ13&lt;=80%,"Alta","Muy alta")))))</f>
        <v>Muy baja</v>
      </c>
      <c r="AI13" s="122">
        <f>IF($AH13="Muy baja",1,IF($AH13="Baja",2,IF($AH13="Media",3,IF($AH13="Alta",4,IF($AH13="Muy alta",5,"")))))</f>
        <v>1</v>
      </c>
      <c r="AJ13" s="131">
        <f>IF(OR($AA13="Preventivo",$AA13="Detectivo"),($Q13-($Q13*($AD13+$AB13))),$Q13)</f>
        <v>0.12</v>
      </c>
      <c r="AK13" s="131" t="str">
        <f>IF(OR(R13="",AA13="",AC13=""),"",IF(AM13&lt;=20%,"Leve",IF(AM13&lt;=40%,"Menor",IF(AM13&lt;=60%,"Moderado",IF(AM13&lt;=80%,"Mayor","Catastrófico")))))</f>
        <v>Mayor</v>
      </c>
      <c r="AL13" s="122">
        <f>IF($AK13="Leve",1,IF($AK13="Menor",2,IF($AK13="Moderado",3,IF($AK13="Mayor",4,IF($AK13="Catastrófico",5,"")))))</f>
        <v>4</v>
      </c>
      <c r="AM13" s="131">
        <f>IF($AA13="Correctivo",($T13-($T13*($AD13+$AB13))),$T13)</f>
        <v>0.8</v>
      </c>
      <c r="AN13" s="132">
        <f>IF(OR(AI13="",AL13=""),"",AI13*AL13)</f>
        <v>4</v>
      </c>
      <c r="AO13" s="133" t="str">
        <f t="shared" ref="AO13:AO15" si="2">IF(AN13="","",IF(AN13&lt;=2,"BAJA",IF(AN13&lt;=6,"MODERADA",IF(AN13&lt;=12,"ALTA","EXTREMA"))))</f>
        <v>MODERADA</v>
      </c>
      <c r="AP13" s="134" t="str">
        <f>IF(AO13="","",IF(AO13="Baja","Asumir el Riesgo.",IF(AO13="Moderada","Asumir o reducir el Riesgo.",IF(AO13="Alta","Reducir el Riesgo, Evitar, Compartir o Transferir (pronta atención).",IF(AO13="Extrema","Reducir el Riesgo, Evitar o Compartir (Se requiere acción inmediata).","")))))</f>
        <v>Asumir o reducir el Riesgo.</v>
      </c>
      <c r="AQ13" s="183" t="s">
        <v>482</v>
      </c>
      <c r="AR13" s="184" t="s">
        <v>483</v>
      </c>
      <c r="AS13" s="184" t="s">
        <v>276</v>
      </c>
      <c r="AT13" s="184" t="s">
        <v>479</v>
      </c>
      <c r="AU13" s="185" t="s">
        <v>484</v>
      </c>
    </row>
    <row r="14" spans="1:52" ht="108" customHeight="1" x14ac:dyDescent="0.2">
      <c r="A14" s="150" t="s">
        <v>13</v>
      </c>
      <c r="B14" s="139" t="s">
        <v>19</v>
      </c>
      <c r="C14" s="140" t="s">
        <v>278</v>
      </c>
      <c r="D14" s="140" t="s">
        <v>279</v>
      </c>
      <c r="E14" s="139" t="s">
        <v>20</v>
      </c>
      <c r="F14" s="139" t="s">
        <v>135</v>
      </c>
      <c r="G14" s="139" t="s">
        <v>159</v>
      </c>
      <c r="H14" s="140" t="s">
        <v>265</v>
      </c>
      <c r="I14" s="140" t="s">
        <v>282</v>
      </c>
      <c r="J14" s="140" t="s">
        <v>281</v>
      </c>
      <c r="K14" s="140" t="s">
        <v>280</v>
      </c>
      <c r="L14" s="141" t="s">
        <v>195</v>
      </c>
      <c r="M14" s="141" t="s">
        <v>183</v>
      </c>
      <c r="N14" s="151" t="s">
        <v>174</v>
      </c>
      <c r="O14" s="150" t="s">
        <v>17</v>
      </c>
      <c r="P14" s="142">
        <f>IF($O14="Muy baja",1,IF($O14="Baja",2,IF($O14="Media",3,IF($O14="Alta",4,IF($O14="Muy alta",5,"")))))</f>
        <v>2</v>
      </c>
      <c r="Q14" s="143">
        <f>IF($O14="Muy baja",20%,IF($O14="Baja",40%,IF($O14="Media",60%,IF($O14="Alta",80%,IF($O14="Muy alta",100%,"")))))</f>
        <v>0.4</v>
      </c>
      <c r="R14" s="139" t="s">
        <v>27</v>
      </c>
      <c r="S14" s="142">
        <f>IF($R14="Leve",1,IF($R14="Menor",2,IF($R14="Moderado",3,IF($R14="Mayor",4,IF($R14="Catastrófico",5,"")))))</f>
        <v>4</v>
      </c>
      <c r="T14" s="143">
        <f>IF($R14="Leve",20%,IF($R14="Menor",40%,IF($R14="Moderado",60%,IF($R14="Mayor",80%,IF($R14="Catastrófico",100%,"")))))</f>
        <v>0.8</v>
      </c>
      <c r="U14" s="153">
        <f t="shared" si="0"/>
        <v>8</v>
      </c>
      <c r="V14" s="155" t="str">
        <f t="shared" si="1"/>
        <v>ALTA</v>
      </c>
      <c r="W14" s="157" t="s">
        <v>283</v>
      </c>
      <c r="X14" s="141" t="s">
        <v>284</v>
      </c>
      <c r="Y14" s="141" t="s">
        <v>450</v>
      </c>
      <c r="Z14" s="145">
        <v>1</v>
      </c>
      <c r="AA14" s="139" t="s">
        <v>214</v>
      </c>
      <c r="AB14" s="146">
        <f>IF(AA14="","",IF(AA14="Preventivo",25%,IF(AA14="Detectivo",15%,10%)))</f>
        <v>0.25</v>
      </c>
      <c r="AC14" s="147" t="s">
        <v>219</v>
      </c>
      <c r="AD14" s="146">
        <f>IF(AC14="","",IF(AC14="Automático",25%,15%))</f>
        <v>0.15</v>
      </c>
      <c r="AE14" s="147" t="s">
        <v>223</v>
      </c>
      <c r="AF14" s="147" t="s">
        <v>224</v>
      </c>
      <c r="AG14" s="158" t="s">
        <v>227</v>
      </c>
      <c r="AH14" s="159" t="str">
        <f>IF(OR(O14="",AA14="",AC14=""),"",IF(AJ14&lt;=20%,"Muy baja",IF(AJ14&lt;=40%,"Baja",IF(AJ14&lt;=60%,"Media",IF(AJ14&lt;=80%,"Alta","Muy alta")))))</f>
        <v>Baja</v>
      </c>
      <c r="AI14" s="142">
        <f>IF($AH14="Muy baja",1,IF($AH14="Baja",2,IF($AH14="Media",3,IF($AH14="Alta",4,IF($AH14="Muy alta",5,"")))))</f>
        <v>2</v>
      </c>
      <c r="AJ14" s="148">
        <f>IF(OR($AA14="Preventivo",$AA14="Detectivo"),($Q14-($Q14*($AD14+$AB14))),$Q14)</f>
        <v>0.24</v>
      </c>
      <c r="AK14" s="148" t="str">
        <f>IF(OR(R14="",AA14="",AC14=""),"",IF(AM14&lt;=20%,"Leve",IF(AM14&lt;=40%,"Menor",IF(AM14&lt;=60%,"Moderado",IF(AM14&lt;=80%,"Mayor","Catastrófico")))))</f>
        <v>Mayor</v>
      </c>
      <c r="AL14" s="142">
        <f>IF($AK14="Leve",1,IF($AK14="Menor",2,IF($AK14="Moderado",3,IF($AK14="Mayor",4,IF($AK14="Catastrófico",5,"")))))</f>
        <v>4</v>
      </c>
      <c r="AM14" s="148">
        <f>IF($AA14="Correctivo",($T14-($T14*($AD14+$AB14))),$T14)</f>
        <v>0.8</v>
      </c>
      <c r="AN14" s="149">
        <f>IF(OR(AI14="",AL14=""),"",AI14*AL14)</f>
        <v>8</v>
      </c>
      <c r="AO14" s="144" t="str">
        <f t="shared" si="2"/>
        <v>ALTA</v>
      </c>
      <c r="AP14" s="160"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61" t="s">
        <v>451</v>
      </c>
      <c r="AR14" s="140" t="s">
        <v>285</v>
      </c>
      <c r="AS14" s="140" t="s">
        <v>286</v>
      </c>
      <c r="AT14" s="140" t="s">
        <v>277</v>
      </c>
      <c r="AU14" s="163" t="s">
        <v>452</v>
      </c>
    </row>
    <row r="15" spans="1:52" ht="250.5" customHeight="1" thickBot="1" x14ac:dyDescent="0.25">
      <c r="A15" s="150" t="s">
        <v>13</v>
      </c>
      <c r="B15" s="139" t="s">
        <v>235</v>
      </c>
      <c r="C15" s="140" t="s">
        <v>371</v>
      </c>
      <c r="D15" s="140" t="s">
        <v>372</v>
      </c>
      <c r="E15" s="139" t="s">
        <v>20</v>
      </c>
      <c r="F15" s="139" t="s">
        <v>125</v>
      </c>
      <c r="G15" s="139" t="s">
        <v>158</v>
      </c>
      <c r="H15" s="173" t="s">
        <v>265</v>
      </c>
      <c r="I15" s="173" t="s">
        <v>435</v>
      </c>
      <c r="J15" s="173" t="s">
        <v>436</v>
      </c>
      <c r="K15" s="173" t="s">
        <v>437</v>
      </c>
      <c r="L15" s="141" t="s">
        <v>195</v>
      </c>
      <c r="M15" s="141" t="s">
        <v>184</v>
      </c>
      <c r="N15" s="151" t="s">
        <v>171</v>
      </c>
      <c r="O15" s="150" t="s">
        <v>198</v>
      </c>
      <c r="P15" s="142">
        <f>IF($O15="Muy baja",1,IF($O15="Baja",2,IF($O15="Media",3,IF($O15="Alta",4,IF($O15="Muy alta",5,"")))))</f>
        <v>3</v>
      </c>
      <c r="Q15" s="143">
        <f>IF($O15="Muy baja",20%,IF($O15="Baja",40%,IF($O15="Media",60%,IF($O15="Alta",80%,IF($O15="Muy alta",100%,"")))))</f>
        <v>0.6</v>
      </c>
      <c r="R15" s="139" t="s">
        <v>27</v>
      </c>
      <c r="S15" s="142">
        <f>IF($R15="Leve",1,IF($R15="Menor",2,IF($R15="Moderado",3,IF($R15="Mayor",4,IF($R15="Catastrófico",5,"")))))</f>
        <v>4</v>
      </c>
      <c r="T15" s="143">
        <f>IF($R15="Leve",20%,IF($R15="Menor",40%,IF($R15="Moderado",60%,IF($R15="Mayor",80%,IF($R15="Catastrófico",100%,"")))))</f>
        <v>0.8</v>
      </c>
      <c r="U15" s="153">
        <f t="shared" si="0"/>
        <v>12</v>
      </c>
      <c r="V15" s="155" t="str">
        <f t="shared" si="1"/>
        <v>ALTA</v>
      </c>
      <c r="W15" s="174" t="s">
        <v>453</v>
      </c>
      <c r="X15" s="175" t="s">
        <v>438</v>
      </c>
      <c r="Y15" s="176" t="s">
        <v>439</v>
      </c>
      <c r="Z15" s="145">
        <v>1</v>
      </c>
      <c r="AA15" s="139" t="s">
        <v>214</v>
      </c>
      <c r="AB15" s="146">
        <f>IF(AA15="","",IF(AA15="Preventivo",25%,IF(AA15="Detectivo",15%,10%)))</f>
        <v>0.25</v>
      </c>
      <c r="AC15" s="147" t="s">
        <v>219</v>
      </c>
      <c r="AD15" s="146">
        <f>IF(AC15="","",IF(AC15="Automático",25%,15%))</f>
        <v>0.15</v>
      </c>
      <c r="AE15" s="147" t="s">
        <v>223</v>
      </c>
      <c r="AF15" s="147" t="s">
        <v>224</v>
      </c>
      <c r="AG15" s="158" t="s">
        <v>227</v>
      </c>
      <c r="AH15" s="159" t="str">
        <f>IF(OR(O15="",AA15="",AC15=""),"",IF(AJ15&lt;=20%,"Muy baja",IF(AJ15&lt;=40%,"Baja",IF(AJ15&lt;=60%,"Media",IF(AJ15&lt;=80%,"Alta","Muy alta")))))</f>
        <v>Baja</v>
      </c>
      <c r="AI15" s="142">
        <f>IF($AH15="Muy baja",1,IF($AH15="Baja",2,IF($AH15="Media",3,IF($AH15="Alta",4,IF($AH15="Muy alta",5,"")))))</f>
        <v>2</v>
      </c>
      <c r="AJ15" s="148">
        <f>IF(OR($AA15="Preventivo",$AA15="Detectivo"),($Q15-($Q15*($AD15+$AB15))),$Q15)</f>
        <v>0.36</v>
      </c>
      <c r="AK15" s="148" t="str">
        <f>IF(OR(R15="",AA15="",AC15=""),"",IF(AM15&lt;=20%,"Leve",IF(AM15&lt;=40%,"Menor",IF(AM15&lt;=60%,"Moderado",IF(AM15&lt;=80%,"Mayor","Catastrófico")))))</f>
        <v>Mayor</v>
      </c>
      <c r="AL15" s="142">
        <f>IF($AK15="Leve",1,IF($AK15="Menor",2,IF($AK15="Moderado",3,IF($AK15="Mayor",4,IF($AK15="Catastrófico",5,"")))))</f>
        <v>4</v>
      </c>
      <c r="AM15" s="148">
        <f>IF($AA15="Correctivo",($T15-($T15*($AD15+$AB15))),$T15)</f>
        <v>0.8</v>
      </c>
      <c r="AN15" s="149">
        <f>IF(OR(AI15="",AL15=""),"",AI15*AL15)</f>
        <v>8</v>
      </c>
      <c r="AO15" s="144" t="str">
        <f t="shared" si="2"/>
        <v>ALTA</v>
      </c>
      <c r="AP15" s="160"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77" t="s">
        <v>454</v>
      </c>
      <c r="AR15" s="174" t="s">
        <v>434</v>
      </c>
      <c r="AS15" s="174" t="s">
        <v>455</v>
      </c>
      <c r="AT15" s="140" t="s">
        <v>277</v>
      </c>
      <c r="AU15" s="163" t="s">
        <v>373</v>
      </c>
    </row>
    <row r="16" spans="1:52" ht="257.25" customHeight="1" x14ac:dyDescent="0.2">
      <c r="A16" s="150" t="s">
        <v>18</v>
      </c>
      <c r="B16" s="139" t="s">
        <v>238</v>
      </c>
      <c r="C16" s="140" t="s">
        <v>287</v>
      </c>
      <c r="D16" s="140" t="s">
        <v>288</v>
      </c>
      <c r="E16" s="139" t="s">
        <v>20</v>
      </c>
      <c r="F16" s="139" t="s">
        <v>122</v>
      </c>
      <c r="G16" s="139" t="s">
        <v>158</v>
      </c>
      <c r="H16" s="140" t="s">
        <v>265</v>
      </c>
      <c r="I16" s="140" t="s">
        <v>289</v>
      </c>
      <c r="J16" s="140" t="s">
        <v>290</v>
      </c>
      <c r="K16" s="140" t="s">
        <v>291</v>
      </c>
      <c r="L16" s="141" t="s">
        <v>195</v>
      </c>
      <c r="M16" s="141" t="s">
        <v>183</v>
      </c>
      <c r="N16" s="151" t="s">
        <v>171</v>
      </c>
      <c r="O16" s="150" t="s">
        <v>17</v>
      </c>
      <c r="P16" s="142">
        <f t="shared" ref="P16:P37" si="3">IF($O16="Muy baja",1,IF($O16="Baja",2,IF($O16="Media",3,IF($O16="Alta",4,IF($O16="Muy alta",5,"")))))</f>
        <v>2</v>
      </c>
      <c r="Q16" s="143">
        <f t="shared" ref="Q16:Q37" si="4">IF($O16="Muy baja",20%,IF($O16="Baja",40%,IF($O16="Media",60%,IF($O16="Alta",80%,IF($O16="Muy alta",100%,"")))))</f>
        <v>0.4</v>
      </c>
      <c r="R16" s="139" t="s">
        <v>27</v>
      </c>
      <c r="S16" s="142">
        <f t="shared" ref="S16:S37" si="5">IF($R16="Leve",1,IF($R16="Menor",2,IF($R16="Moderado",3,IF($R16="Mayor",4,IF($R16="Catastrófico",5,"")))))</f>
        <v>4</v>
      </c>
      <c r="T16" s="143">
        <f t="shared" ref="T16:T37" si="6">IF($R16="Leve",20%,IF($R16="Menor",40%,IF($R16="Moderado",60%,IF($R16="Mayor",80%,IF($R16="Catastrófico",100%,"")))))</f>
        <v>0.8</v>
      </c>
      <c r="U16" s="153">
        <f t="shared" ref="U16:U30" si="7">IF(OR(P16="",S16=""),"",P16*S16)</f>
        <v>8</v>
      </c>
      <c r="V16" s="155" t="str">
        <f t="shared" ref="V16:V30" si="8">IF(U16="","",IF(U16&lt;=2,"BAJA",IF(U16&lt;=6,"MODERADA",IF(U16&lt;=12,"ALTA","EXTREMA"))))</f>
        <v>ALTA</v>
      </c>
      <c r="W16" s="179" t="s">
        <v>478</v>
      </c>
      <c r="X16" s="180" t="s">
        <v>493</v>
      </c>
      <c r="Y16" s="180" t="s">
        <v>494</v>
      </c>
      <c r="Z16" s="145">
        <v>1</v>
      </c>
      <c r="AA16" s="139" t="s">
        <v>214</v>
      </c>
      <c r="AB16" s="146">
        <f t="shared" ref="AB16:AB37" si="9">IF(AA16="","",IF(AA16="Preventivo",25%,IF(AA16="Detectivo",15%,10%)))</f>
        <v>0.25</v>
      </c>
      <c r="AC16" s="147" t="s">
        <v>219</v>
      </c>
      <c r="AD16" s="146">
        <f t="shared" ref="AD16:AD37" si="10">IF(AC16="","",IF(AC16="Automático",25%,15%))</f>
        <v>0.15</v>
      </c>
      <c r="AE16" s="147" t="s">
        <v>223</v>
      </c>
      <c r="AF16" s="147" t="s">
        <v>224</v>
      </c>
      <c r="AG16" s="158" t="s">
        <v>227</v>
      </c>
      <c r="AH16" s="159" t="str">
        <f t="shared" ref="AH16:AH30" si="11">IF(OR(O16="",AA16="",AC16=""),"",IF(AJ16&lt;=20%,"Muy baja",IF(AJ16&lt;=40%,"Baja",IF(AJ16&lt;=60%,"Media",IF(AJ16&lt;=80%,"Alta","Muy alta")))))</f>
        <v>Baja</v>
      </c>
      <c r="AI16" s="142">
        <f t="shared" ref="AI16:AI37" si="12">IF($AH16="Muy baja",1,IF($AH16="Baja",2,IF($AH16="Media",3,IF($AH16="Alta",4,IF($AH16="Muy alta",5,"")))))</f>
        <v>2</v>
      </c>
      <c r="AJ16" s="148">
        <f t="shared" ref="AJ16:AJ37" si="13">IF(OR($AA16="Preventivo",$AA16="Detectivo"),($Q16-($Q16*($AD16+$AB16))),$Q16)</f>
        <v>0.24</v>
      </c>
      <c r="AK16" s="148" t="str">
        <f t="shared" ref="AK16:AK30" si="14">IF(OR(R16="",AA16="",AC16=""),"",IF(AM16&lt;=20%,"Leve",IF(AM16&lt;=40%,"Menor",IF(AM16&lt;=60%,"Moderado",IF(AM16&lt;=80%,"Mayor","Catastrófico")))))</f>
        <v>Mayor</v>
      </c>
      <c r="AL16" s="142">
        <f t="shared" ref="AL16:AL37" si="15">IF($AK16="Leve",1,IF($AK16="Menor",2,IF($AK16="Moderado",3,IF($AK16="Mayor",4,IF($AK16="Catastrófico",5,"")))))</f>
        <v>4</v>
      </c>
      <c r="AM16" s="148">
        <f t="shared" ref="AM16:AM37" si="16">IF($AA16="Correctivo",($T16-($T16*($AD16+$AB16))),$T16)</f>
        <v>0.8</v>
      </c>
      <c r="AN16" s="149">
        <f t="shared" ref="AN16:AN30" si="17">IF(OR(AI16="",AL16=""),"",AI16*AL16)</f>
        <v>8</v>
      </c>
      <c r="AO16" s="144" t="str">
        <f t="shared" ref="AO16:AO30" si="18">IF(AN16="","",IF(AN16&lt;=2,"BAJA",IF(AN16&lt;=6,"MODERADA",IF(AN16&lt;=12,"ALTA","EXTREMA"))))</f>
        <v>ALTA</v>
      </c>
      <c r="AP16" s="160" t="str">
        <f t="shared" ref="AP16:AP37" si="19">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69" t="s">
        <v>456</v>
      </c>
      <c r="AR16" s="140" t="s">
        <v>457</v>
      </c>
      <c r="AS16" s="140" t="s">
        <v>292</v>
      </c>
      <c r="AT16" s="140" t="s">
        <v>277</v>
      </c>
      <c r="AU16" s="162" t="s">
        <v>458</v>
      </c>
    </row>
    <row r="17" spans="1:47" ht="168.75" customHeight="1" x14ac:dyDescent="0.2">
      <c r="A17" s="150" t="s">
        <v>18</v>
      </c>
      <c r="B17" s="139" t="s">
        <v>237</v>
      </c>
      <c r="C17" s="140" t="s">
        <v>293</v>
      </c>
      <c r="D17" s="140" t="s">
        <v>294</v>
      </c>
      <c r="E17" s="139" t="s">
        <v>20</v>
      </c>
      <c r="F17" s="139" t="s">
        <v>123</v>
      </c>
      <c r="G17" s="139" t="s">
        <v>159</v>
      </c>
      <c r="H17" s="140" t="s">
        <v>265</v>
      </c>
      <c r="I17" s="140" t="s">
        <v>295</v>
      </c>
      <c r="J17" s="140" t="s">
        <v>296</v>
      </c>
      <c r="K17" s="140" t="s">
        <v>297</v>
      </c>
      <c r="L17" s="141" t="s">
        <v>195</v>
      </c>
      <c r="M17" s="141" t="s">
        <v>183</v>
      </c>
      <c r="N17" s="151" t="s">
        <v>171</v>
      </c>
      <c r="O17" s="150" t="s">
        <v>198</v>
      </c>
      <c r="P17" s="142">
        <f t="shared" si="3"/>
        <v>3</v>
      </c>
      <c r="Q17" s="143">
        <f t="shared" si="4"/>
        <v>0.6</v>
      </c>
      <c r="R17" s="139" t="s">
        <v>27</v>
      </c>
      <c r="S17" s="142">
        <f t="shared" si="5"/>
        <v>4</v>
      </c>
      <c r="T17" s="143">
        <f t="shared" si="6"/>
        <v>0.8</v>
      </c>
      <c r="U17" s="153">
        <f t="shared" si="7"/>
        <v>12</v>
      </c>
      <c r="V17" s="155" t="str">
        <f t="shared" si="8"/>
        <v>ALTA</v>
      </c>
      <c r="W17" s="157" t="s">
        <v>298</v>
      </c>
      <c r="X17" s="141" t="s">
        <v>299</v>
      </c>
      <c r="Y17" s="141" t="s">
        <v>459</v>
      </c>
      <c r="Z17" s="145">
        <v>1</v>
      </c>
      <c r="AA17" s="139" t="s">
        <v>215</v>
      </c>
      <c r="AB17" s="146">
        <f t="shared" si="9"/>
        <v>0.1</v>
      </c>
      <c r="AC17" s="147" t="s">
        <v>219</v>
      </c>
      <c r="AD17" s="146">
        <f t="shared" si="10"/>
        <v>0.15</v>
      </c>
      <c r="AE17" s="147" t="s">
        <v>223</v>
      </c>
      <c r="AF17" s="147" t="s">
        <v>224</v>
      </c>
      <c r="AG17" s="158" t="s">
        <v>227</v>
      </c>
      <c r="AH17" s="159" t="str">
        <f t="shared" si="11"/>
        <v>Media</v>
      </c>
      <c r="AI17" s="142">
        <f t="shared" si="12"/>
        <v>3</v>
      </c>
      <c r="AJ17" s="148">
        <f t="shared" si="13"/>
        <v>0.6</v>
      </c>
      <c r="AK17" s="148" t="str">
        <f t="shared" si="14"/>
        <v>Moderado</v>
      </c>
      <c r="AL17" s="142">
        <f t="shared" si="15"/>
        <v>3</v>
      </c>
      <c r="AM17" s="148">
        <f t="shared" si="16"/>
        <v>0.60000000000000009</v>
      </c>
      <c r="AN17" s="149">
        <f t="shared" si="17"/>
        <v>9</v>
      </c>
      <c r="AO17" s="144" t="str">
        <f t="shared" si="18"/>
        <v>ALTA</v>
      </c>
      <c r="AP17" s="160" t="str">
        <f t="shared" si="19"/>
        <v>Reducir el Riesgo, Evitar, Compartir o Transferir (pronta atención).</v>
      </c>
      <c r="AQ17" s="161" t="s">
        <v>460</v>
      </c>
      <c r="AR17" s="140" t="s">
        <v>300</v>
      </c>
      <c r="AS17" s="140" t="s">
        <v>301</v>
      </c>
      <c r="AT17" s="140" t="s">
        <v>277</v>
      </c>
      <c r="AU17" s="162" t="s">
        <v>302</v>
      </c>
    </row>
    <row r="18" spans="1:47" ht="162" customHeight="1" x14ac:dyDescent="0.2">
      <c r="A18" s="150" t="s">
        <v>18</v>
      </c>
      <c r="B18" s="139" t="s">
        <v>236</v>
      </c>
      <c r="C18" s="140" t="s">
        <v>461</v>
      </c>
      <c r="D18" s="140" t="s">
        <v>462</v>
      </c>
      <c r="E18" s="139" t="s">
        <v>20</v>
      </c>
      <c r="F18" s="139" t="s">
        <v>124</v>
      </c>
      <c r="G18" s="139" t="s">
        <v>158</v>
      </c>
      <c r="H18" s="140" t="s">
        <v>265</v>
      </c>
      <c r="I18" s="140" t="s">
        <v>303</v>
      </c>
      <c r="J18" s="140" t="s">
        <v>304</v>
      </c>
      <c r="K18" s="140" t="s">
        <v>305</v>
      </c>
      <c r="L18" s="141" t="s">
        <v>195</v>
      </c>
      <c r="M18" s="141" t="s">
        <v>184</v>
      </c>
      <c r="N18" s="151" t="s">
        <v>171</v>
      </c>
      <c r="O18" s="150" t="s">
        <v>17</v>
      </c>
      <c r="P18" s="142">
        <f t="shared" si="3"/>
        <v>2</v>
      </c>
      <c r="Q18" s="143">
        <f t="shared" si="4"/>
        <v>0.4</v>
      </c>
      <c r="R18" s="139" t="s">
        <v>27</v>
      </c>
      <c r="S18" s="142">
        <f t="shared" si="5"/>
        <v>4</v>
      </c>
      <c r="T18" s="143">
        <f t="shared" si="6"/>
        <v>0.8</v>
      </c>
      <c r="U18" s="153">
        <f t="shared" si="7"/>
        <v>8</v>
      </c>
      <c r="V18" s="155" t="str">
        <f t="shared" si="8"/>
        <v>ALTA</v>
      </c>
      <c r="W18" s="157" t="s">
        <v>306</v>
      </c>
      <c r="X18" s="141" t="s">
        <v>463</v>
      </c>
      <c r="Y18" s="141" t="s">
        <v>464</v>
      </c>
      <c r="Z18" s="145">
        <v>1</v>
      </c>
      <c r="AA18" s="139" t="s">
        <v>214</v>
      </c>
      <c r="AB18" s="146">
        <f t="shared" si="9"/>
        <v>0.25</v>
      </c>
      <c r="AC18" s="147" t="s">
        <v>219</v>
      </c>
      <c r="AD18" s="146">
        <f t="shared" si="10"/>
        <v>0.15</v>
      </c>
      <c r="AE18" s="147" t="s">
        <v>223</v>
      </c>
      <c r="AF18" s="147" t="s">
        <v>224</v>
      </c>
      <c r="AG18" s="158" t="s">
        <v>227</v>
      </c>
      <c r="AH18" s="159" t="str">
        <f t="shared" si="11"/>
        <v>Baja</v>
      </c>
      <c r="AI18" s="142">
        <f t="shared" si="12"/>
        <v>2</v>
      </c>
      <c r="AJ18" s="148">
        <f t="shared" si="13"/>
        <v>0.24</v>
      </c>
      <c r="AK18" s="148" t="str">
        <f t="shared" si="14"/>
        <v>Mayor</v>
      </c>
      <c r="AL18" s="142">
        <f t="shared" si="15"/>
        <v>4</v>
      </c>
      <c r="AM18" s="148">
        <f t="shared" si="16"/>
        <v>0.8</v>
      </c>
      <c r="AN18" s="149">
        <f t="shared" si="17"/>
        <v>8</v>
      </c>
      <c r="AO18" s="144" t="str">
        <f t="shared" si="18"/>
        <v>ALTA</v>
      </c>
      <c r="AP18" s="160" t="str">
        <f t="shared" si="19"/>
        <v>Reducir el Riesgo, Evitar, Compartir o Transferir (pronta atención).</v>
      </c>
      <c r="AQ18" s="161" t="s">
        <v>465</v>
      </c>
      <c r="AR18" s="140" t="s">
        <v>466</v>
      </c>
      <c r="AS18" s="140" t="s">
        <v>467</v>
      </c>
      <c r="AT18" s="140" t="s">
        <v>277</v>
      </c>
      <c r="AU18" s="162" t="s">
        <v>307</v>
      </c>
    </row>
    <row r="19" spans="1:47" ht="187.5" customHeight="1" x14ac:dyDescent="0.2">
      <c r="A19" s="150" t="s">
        <v>23</v>
      </c>
      <c r="B19" s="139" t="s">
        <v>31</v>
      </c>
      <c r="C19" s="140" t="s">
        <v>308</v>
      </c>
      <c r="D19" s="140" t="s">
        <v>309</v>
      </c>
      <c r="E19" s="139" t="s">
        <v>20</v>
      </c>
      <c r="F19" s="139" t="s">
        <v>126</v>
      </c>
      <c r="G19" s="139" t="s">
        <v>159</v>
      </c>
      <c r="H19" s="140" t="s">
        <v>265</v>
      </c>
      <c r="I19" s="140" t="s">
        <v>310</v>
      </c>
      <c r="J19" s="140" t="s">
        <v>312</v>
      </c>
      <c r="K19" s="140" t="s">
        <v>311</v>
      </c>
      <c r="L19" s="141" t="s">
        <v>195</v>
      </c>
      <c r="M19" s="141" t="s">
        <v>183</v>
      </c>
      <c r="N19" s="151" t="s">
        <v>174</v>
      </c>
      <c r="O19" s="150" t="s">
        <v>200</v>
      </c>
      <c r="P19" s="142">
        <f t="shared" si="3"/>
        <v>1</v>
      </c>
      <c r="Q19" s="143">
        <f t="shared" si="4"/>
        <v>0.2</v>
      </c>
      <c r="R19" s="139" t="s">
        <v>27</v>
      </c>
      <c r="S19" s="142">
        <f t="shared" si="5"/>
        <v>4</v>
      </c>
      <c r="T19" s="143">
        <f t="shared" si="6"/>
        <v>0.8</v>
      </c>
      <c r="U19" s="153">
        <f t="shared" si="7"/>
        <v>4</v>
      </c>
      <c r="V19" s="155" t="str">
        <f t="shared" si="8"/>
        <v>MODERADA</v>
      </c>
      <c r="W19" s="157" t="s">
        <v>313</v>
      </c>
      <c r="X19" s="141" t="s">
        <v>314</v>
      </c>
      <c r="Y19" s="141" t="s">
        <v>315</v>
      </c>
      <c r="Z19" s="145">
        <v>1</v>
      </c>
      <c r="AA19" s="139" t="s">
        <v>214</v>
      </c>
      <c r="AB19" s="146">
        <f t="shared" si="9"/>
        <v>0.25</v>
      </c>
      <c r="AC19" s="147" t="s">
        <v>219</v>
      </c>
      <c r="AD19" s="146">
        <f t="shared" si="10"/>
        <v>0.15</v>
      </c>
      <c r="AE19" s="147" t="s">
        <v>223</v>
      </c>
      <c r="AF19" s="147" t="s">
        <v>224</v>
      </c>
      <c r="AG19" s="158" t="s">
        <v>227</v>
      </c>
      <c r="AH19" s="159" t="str">
        <f t="shared" si="11"/>
        <v>Muy baja</v>
      </c>
      <c r="AI19" s="142">
        <f t="shared" si="12"/>
        <v>1</v>
      </c>
      <c r="AJ19" s="148">
        <f t="shared" si="13"/>
        <v>0.12</v>
      </c>
      <c r="AK19" s="148" t="str">
        <f t="shared" si="14"/>
        <v>Mayor</v>
      </c>
      <c r="AL19" s="142">
        <f t="shared" si="15"/>
        <v>4</v>
      </c>
      <c r="AM19" s="148">
        <f t="shared" si="16"/>
        <v>0.8</v>
      </c>
      <c r="AN19" s="149">
        <f t="shared" si="17"/>
        <v>4</v>
      </c>
      <c r="AO19" s="144" t="str">
        <f t="shared" si="18"/>
        <v>MODERADA</v>
      </c>
      <c r="AP19" s="160" t="str">
        <f t="shared" si="19"/>
        <v>Asumir o reducir el Riesgo.</v>
      </c>
      <c r="AQ19" s="161" t="s">
        <v>316</v>
      </c>
      <c r="AR19" s="140" t="s">
        <v>317</v>
      </c>
      <c r="AS19" s="140" t="s">
        <v>318</v>
      </c>
      <c r="AT19" s="140" t="s">
        <v>277</v>
      </c>
      <c r="AU19" s="162" t="s">
        <v>319</v>
      </c>
    </row>
    <row r="20" spans="1:47" ht="111" customHeight="1" x14ac:dyDescent="0.2">
      <c r="A20" s="150" t="s">
        <v>23</v>
      </c>
      <c r="B20" s="139" t="s">
        <v>368</v>
      </c>
      <c r="C20" s="289" t="s">
        <v>320</v>
      </c>
      <c r="D20" s="289" t="s">
        <v>321</v>
      </c>
      <c r="E20" s="139" t="s">
        <v>20</v>
      </c>
      <c r="F20" s="139" t="s">
        <v>133</v>
      </c>
      <c r="G20" s="290" t="s">
        <v>158</v>
      </c>
      <c r="H20" s="289" t="s">
        <v>265</v>
      </c>
      <c r="I20" s="289" t="s">
        <v>322</v>
      </c>
      <c r="J20" s="289" t="s">
        <v>323</v>
      </c>
      <c r="K20" s="289" t="s">
        <v>324</v>
      </c>
      <c r="L20" s="141" t="s">
        <v>195</v>
      </c>
      <c r="M20" s="141" t="s">
        <v>183</v>
      </c>
      <c r="N20" s="151" t="s">
        <v>171</v>
      </c>
      <c r="O20" s="298" t="s">
        <v>17</v>
      </c>
      <c r="P20" s="299">
        <f t="shared" si="3"/>
        <v>2</v>
      </c>
      <c r="Q20" s="293">
        <f t="shared" si="4"/>
        <v>0.4</v>
      </c>
      <c r="R20" s="290" t="s">
        <v>27</v>
      </c>
      <c r="S20" s="299">
        <f t="shared" si="5"/>
        <v>4</v>
      </c>
      <c r="T20" s="293">
        <f t="shared" si="6"/>
        <v>0.8</v>
      </c>
      <c r="U20" s="294">
        <f t="shared" si="7"/>
        <v>8</v>
      </c>
      <c r="V20" s="295" t="str">
        <f t="shared" si="8"/>
        <v>ALTA</v>
      </c>
      <c r="W20" s="157" t="s">
        <v>325</v>
      </c>
      <c r="X20" s="141" t="s">
        <v>326</v>
      </c>
      <c r="Y20" s="141" t="s">
        <v>327</v>
      </c>
      <c r="Z20" s="145">
        <v>0.4</v>
      </c>
      <c r="AA20" s="139" t="s">
        <v>214</v>
      </c>
      <c r="AB20" s="146">
        <f t="shared" si="9"/>
        <v>0.25</v>
      </c>
      <c r="AC20" s="147" t="s">
        <v>219</v>
      </c>
      <c r="AD20" s="146">
        <f t="shared" si="10"/>
        <v>0.15</v>
      </c>
      <c r="AE20" s="147" t="s">
        <v>223</v>
      </c>
      <c r="AF20" s="147" t="s">
        <v>224</v>
      </c>
      <c r="AG20" s="158" t="s">
        <v>227</v>
      </c>
      <c r="AH20" s="159" t="str">
        <f t="shared" si="11"/>
        <v>Baja</v>
      </c>
      <c r="AI20" s="142">
        <f t="shared" si="12"/>
        <v>2</v>
      </c>
      <c r="AJ20" s="148">
        <f t="shared" si="13"/>
        <v>0.24</v>
      </c>
      <c r="AK20" s="148" t="str">
        <f t="shared" si="14"/>
        <v>Mayor</v>
      </c>
      <c r="AL20" s="142">
        <f t="shared" si="15"/>
        <v>4</v>
      </c>
      <c r="AM20" s="148">
        <f t="shared" si="16"/>
        <v>0.8</v>
      </c>
      <c r="AN20" s="149">
        <f t="shared" si="17"/>
        <v>8</v>
      </c>
      <c r="AO20" s="296" t="str">
        <f>IF(AN21="","",IF(AN21&lt;=2,"BAJA",IF(AN21&lt;=6,"MODERADA",IF(AN21&lt;=12,"ALTA","EXTREMA"))))</f>
        <v>MODERADA</v>
      </c>
      <c r="AP20" s="297" t="str">
        <f t="shared" si="19"/>
        <v>Asumir o reducir el Riesgo.</v>
      </c>
      <c r="AQ20" s="161" t="s">
        <v>330</v>
      </c>
      <c r="AR20" s="140" t="s">
        <v>331</v>
      </c>
      <c r="AS20" s="140" t="s">
        <v>334</v>
      </c>
      <c r="AT20" s="140" t="s">
        <v>277</v>
      </c>
      <c r="AU20" s="162" t="s">
        <v>335</v>
      </c>
    </row>
    <row r="21" spans="1:47" ht="89.25" customHeight="1" x14ac:dyDescent="0.2">
      <c r="A21" s="150" t="s">
        <v>23</v>
      </c>
      <c r="B21" s="139" t="s">
        <v>368</v>
      </c>
      <c r="C21" s="289"/>
      <c r="D21" s="289"/>
      <c r="E21" s="139" t="s">
        <v>20</v>
      </c>
      <c r="F21" s="139" t="s">
        <v>133</v>
      </c>
      <c r="G21" s="290"/>
      <c r="H21" s="289"/>
      <c r="I21" s="289"/>
      <c r="J21" s="289"/>
      <c r="K21" s="289"/>
      <c r="L21" s="141" t="s">
        <v>195</v>
      </c>
      <c r="M21" s="141" t="s">
        <v>183</v>
      </c>
      <c r="N21" s="151" t="s">
        <v>171</v>
      </c>
      <c r="O21" s="298"/>
      <c r="P21" s="299"/>
      <c r="Q21" s="293"/>
      <c r="R21" s="290"/>
      <c r="S21" s="299"/>
      <c r="T21" s="293"/>
      <c r="U21" s="294"/>
      <c r="V21" s="295"/>
      <c r="W21" s="157" t="s">
        <v>325</v>
      </c>
      <c r="X21" s="141" t="s">
        <v>328</v>
      </c>
      <c r="Y21" s="141" t="s">
        <v>329</v>
      </c>
      <c r="Z21" s="145">
        <v>0.6</v>
      </c>
      <c r="AA21" s="139" t="s">
        <v>214</v>
      </c>
      <c r="AB21" s="146">
        <f t="shared" si="9"/>
        <v>0.25</v>
      </c>
      <c r="AC21" s="147" t="s">
        <v>219</v>
      </c>
      <c r="AD21" s="146">
        <f t="shared" si="10"/>
        <v>0.15</v>
      </c>
      <c r="AE21" s="147" t="s">
        <v>223</v>
      </c>
      <c r="AF21" s="147" t="s">
        <v>224</v>
      </c>
      <c r="AG21" s="158" t="s">
        <v>227</v>
      </c>
      <c r="AH21" s="159" t="str">
        <f>IF(OR(O20="",AA21="",AC21=""),"",IF(AJ21&lt;=20%,"Muy baja",IF(AJ21&lt;=40%,"Baja",IF(AJ21&lt;=60%,"Media",IF(AJ21&lt;=80%,"Alta","Muy alta")))))</f>
        <v>Muy baja</v>
      </c>
      <c r="AI21" s="142">
        <f t="shared" si="12"/>
        <v>1</v>
      </c>
      <c r="AJ21" s="148">
        <f>IF(OR($AA21="Preventivo",$AA21="Detectivo"),($AJ20-($AJ20*($AD21+$AB21))),$AJ20)</f>
        <v>0.14399999999999999</v>
      </c>
      <c r="AK21" s="148" t="str">
        <f>IF(OR(R20="",AA21="",AC21=""),"",IF(AM21&lt;=20%,"Leve",IF(AM21&lt;=40%,"Menor",IF(AM21&lt;=60%,"Moderado",IF(AM21&lt;=80%,"Mayor","Catastrófico")))))</f>
        <v>Mayor</v>
      </c>
      <c r="AL21" s="142">
        <f t="shared" si="15"/>
        <v>4</v>
      </c>
      <c r="AM21" s="148">
        <f>IF($AA21="Correctivo",($T20-($T20*($AD21+$AB21))),$T20)</f>
        <v>0.8</v>
      </c>
      <c r="AN21" s="149">
        <f t="shared" si="17"/>
        <v>4</v>
      </c>
      <c r="AO21" s="296"/>
      <c r="AP21" s="297"/>
      <c r="AQ21" s="161" t="s">
        <v>332</v>
      </c>
      <c r="AR21" s="140" t="s">
        <v>333</v>
      </c>
      <c r="AS21" s="140" t="s">
        <v>334</v>
      </c>
      <c r="AT21" s="140" t="s">
        <v>277</v>
      </c>
      <c r="AU21" s="162" t="s">
        <v>336</v>
      </c>
    </row>
    <row r="22" spans="1:47" ht="92.25" customHeight="1" x14ac:dyDescent="0.2">
      <c r="A22" s="150" t="s">
        <v>23</v>
      </c>
      <c r="B22" s="139" t="s">
        <v>369</v>
      </c>
      <c r="C22" s="289" t="s">
        <v>320</v>
      </c>
      <c r="D22" s="289" t="s">
        <v>321</v>
      </c>
      <c r="E22" s="139" t="s">
        <v>20</v>
      </c>
      <c r="F22" s="139" t="s">
        <v>134</v>
      </c>
      <c r="G22" s="290" t="s">
        <v>159</v>
      </c>
      <c r="H22" s="289" t="s">
        <v>265</v>
      </c>
      <c r="I22" s="289" t="s">
        <v>337</v>
      </c>
      <c r="J22" s="289" t="s">
        <v>338</v>
      </c>
      <c r="K22" s="289" t="s">
        <v>339</v>
      </c>
      <c r="L22" s="141" t="s">
        <v>195</v>
      </c>
      <c r="M22" s="141" t="s">
        <v>183</v>
      </c>
      <c r="N22" s="151" t="s">
        <v>171</v>
      </c>
      <c r="O22" s="298" t="s">
        <v>198</v>
      </c>
      <c r="P22" s="299">
        <f t="shared" si="3"/>
        <v>3</v>
      </c>
      <c r="Q22" s="293">
        <f t="shared" si="4"/>
        <v>0.6</v>
      </c>
      <c r="R22" s="290" t="s">
        <v>27</v>
      </c>
      <c r="S22" s="299">
        <f t="shared" si="5"/>
        <v>4</v>
      </c>
      <c r="T22" s="293">
        <f t="shared" si="6"/>
        <v>0.8</v>
      </c>
      <c r="U22" s="294">
        <f t="shared" ref="U22" si="20">IF(OR(P22="",S22=""),"",P22*S22)</f>
        <v>12</v>
      </c>
      <c r="V22" s="295" t="str">
        <f t="shared" si="8"/>
        <v>ALTA</v>
      </c>
      <c r="W22" s="157" t="s">
        <v>340</v>
      </c>
      <c r="X22" s="141" t="s">
        <v>341</v>
      </c>
      <c r="Y22" s="141" t="s">
        <v>343</v>
      </c>
      <c r="Z22" s="145">
        <v>0.5</v>
      </c>
      <c r="AA22" s="139" t="s">
        <v>216</v>
      </c>
      <c r="AB22" s="146">
        <f t="shared" si="9"/>
        <v>0.15</v>
      </c>
      <c r="AC22" s="147" t="s">
        <v>219</v>
      </c>
      <c r="AD22" s="146">
        <f t="shared" si="10"/>
        <v>0.15</v>
      </c>
      <c r="AE22" s="147" t="s">
        <v>223</v>
      </c>
      <c r="AF22" s="147" t="s">
        <v>224</v>
      </c>
      <c r="AG22" s="158" t="s">
        <v>227</v>
      </c>
      <c r="AH22" s="159" t="str">
        <f t="shared" si="11"/>
        <v>Media</v>
      </c>
      <c r="AI22" s="142">
        <f t="shared" si="12"/>
        <v>3</v>
      </c>
      <c r="AJ22" s="148">
        <f t="shared" si="13"/>
        <v>0.42</v>
      </c>
      <c r="AK22" s="148" t="str">
        <f t="shared" si="14"/>
        <v>Mayor</v>
      </c>
      <c r="AL22" s="142">
        <f t="shared" si="15"/>
        <v>4</v>
      </c>
      <c r="AM22" s="148">
        <f t="shared" si="16"/>
        <v>0.8</v>
      </c>
      <c r="AN22" s="149">
        <f t="shared" si="17"/>
        <v>12</v>
      </c>
      <c r="AO22" s="296" t="str">
        <f>IF(AN23="","",IF(AN23&lt;=2,"BAJA",IF(AN23&lt;=6,"MODERADA",IF(AN23&lt;=12,"ALTA","EXTREMA"))))</f>
        <v>ALTA</v>
      </c>
      <c r="AP22" s="297" t="str">
        <f t="shared" si="19"/>
        <v>Reducir el Riesgo, Evitar, Compartir o Transferir (pronta atención).</v>
      </c>
      <c r="AQ22" s="303" t="s">
        <v>345</v>
      </c>
      <c r="AR22" s="289" t="s">
        <v>346</v>
      </c>
      <c r="AS22" s="141" t="s">
        <v>347</v>
      </c>
      <c r="AT22" s="141" t="s">
        <v>277</v>
      </c>
      <c r="AU22" s="301" t="s">
        <v>348</v>
      </c>
    </row>
    <row r="23" spans="1:47" ht="101.25" customHeight="1" x14ac:dyDescent="0.2">
      <c r="A23" s="150" t="s">
        <v>23</v>
      </c>
      <c r="B23" s="139" t="s">
        <v>369</v>
      </c>
      <c r="C23" s="289"/>
      <c r="D23" s="289"/>
      <c r="E23" s="139" t="s">
        <v>20</v>
      </c>
      <c r="F23" s="139" t="s">
        <v>134</v>
      </c>
      <c r="G23" s="290"/>
      <c r="H23" s="289"/>
      <c r="I23" s="289"/>
      <c r="J23" s="300"/>
      <c r="K23" s="300"/>
      <c r="L23" s="141" t="s">
        <v>195</v>
      </c>
      <c r="M23" s="141" t="s">
        <v>183</v>
      </c>
      <c r="N23" s="151" t="s">
        <v>171</v>
      </c>
      <c r="O23" s="298"/>
      <c r="P23" s="299"/>
      <c r="Q23" s="293"/>
      <c r="R23" s="290"/>
      <c r="S23" s="299"/>
      <c r="T23" s="293"/>
      <c r="U23" s="294"/>
      <c r="V23" s="295"/>
      <c r="W23" s="157" t="s">
        <v>340</v>
      </c>
      <c r="X23" s="141" t="s">
        <v>342</v>
      </c>
      <c r="Y23" s="141" t="s">
        <v>344</v>
      </c>
      <c r="Z23" s="145">
        <v>0.5</v>
      </c>
      <c r="AA23" s="139" t="s">
        <v>216</v>
      </c>
      <c r="AB23" s="146">
        <f t="shared" si="9"/>
        <v>0.15</v>
      </c>
      <c r="AC23" s="147" t="s">
        <v>219</v>
      </c>
      <c r="AD23" s="146">
        <f t="shared" si="10"/>
        <v>0.15</v>
      </c>
      <c r="AE23" s="147" t="s">
        <v>223</v>
      </c>
      <c r="AF23" s="147" t="s">
        <v>224</v>
      </c>
      <c r="AG23" s="158" t="s">
        <v>227</v>
      </c>
      <c r="AH23" s="159" t="str">
        <f>IF(OR(O22="",AA23="",AC23=""),"",IF(AJ23&lt;=20%,"Muy baja",IF(AJ23&lt;=40%,"Baja",IF(AJ23&lt;=60%,"Media",IF(AJ23&lt;=80%,"Alta","Muy alta")))))</f>
        <v>Baja</v>
      </c>
      <c r="AI23" s="142">
        <f t="shared" si="12"/>
        <v>2</v>
      </c>
      <c r="AJ23" s="148">
        <f>IF(OR($AA23="Preventivo",$AA23="Detectivo"),($AJ22-($AJ22*($AD23+$AB23))),$AJ22)</f>
        <v>0.29399999999999998</v>
      </c>
      <c r="AK23" s="148" t="str">
        <f>IF(OR(R22="",AA23="",AC23=""),"",IF(AM23&lt;=20%,"Leve",IF(AM23&lt;=40%,"Menor",IF(AM23&lt;=60%,"Moderado",IF(AM23&lt;=80%,"Mayor","Catastrófico")))))</f>
        <v>Mayor</v>
      </c>
      <c r="AL23" s="142">
        <f t="shared" si="15"/>
        <v>4</v>
      </c>
      <c r="AM23" s="148">
        <f>IF($AA23="Correctivo",($T22-($T22*($AD23+$AB23))),$T22)</f>
        <v>0.8</v>
      </c>
      <c r="AN23" s="149">
        <f t="shared" si="17"/>
        <v>8</v>
      </c>
      <c r="AO23" s="296"/>
      <c r="AP23" s="297"/>
      <c r="AQ23" s="303"/>
      <c r="AR23" s="289"/>
      <c r="AS23" s="141" t="s">
        <v>347</v>
      </c>
      <c r="AT23" s="141" t="s">
        <v>277</v>
      </c>
      <c r="AU23" s="301"/>
    </row>
    <row r="24" spans="1:47" ht="145.5" customHeight="1" x14ac:dyDescent="0.2">
      <c r="A24" s="150" t="s">
        <v>23</v>
      </c>
      <c r="B24" s="139" t="s">
        <v>370</v>
      </c>
      <c r="C24" s="289" t="s">
        <v>320</v>
      </c>
      <c r="D24" s="289" t="s">
        <v>321</v>
      </c>
      <c r="E24" s="139" t="s">
        <v>20</v>
      </c>
      <c r="F24" s="139" t="s">
        <v>132</v>
      </c>
      <c r="G24" s="290" t="s">
        <v>158</v>
      </c>
      <c r="H24" s="290" t="s">
        <v>265</v>
      </c>
      <c r="I24" s="289" t="s">
        <v>349</v>
      </c>
      <c r="J24" s="289" t="s">
        <v>350</v>
      </c>
      <c r="K24" s="289" t="s">
        <v>351</v>
      </c>
      <c r="L24" s="289" t="s">
        <v>195</v>
      </c>
      <c r="M24" s="289" t="s">
        <v>183</v>
      </c>
      <c r="N24" s="302" t="s">
        <v>171</v>
      </c>
      <c r="O24" s="298" t="s">
        <v>198</v>
      </c>
      <c r="P24" s="299">
        <f t="shared" si="3"/>
        <v>3</v>
      </c>
      <c r="Q24" s="293">
        <f t="shared" si="4"/>
        <v>0.6</v>
      </c>
      <c r="R24" s="290" t="s">
        <v>27</v>
      </c>
      <c r="S24" s="299">
        <f t="shared" si="5"/>
        <v>4</v>
      </c>
      <c r="T24" s="293">
        <f t="shared" si="6"/>
        <v>0.8</v>
      </c>
      <c r="U24" s="294">
        <f t="shared" ref="U24" si="21">IF(OR(P24="",S24=""),"",P24*S24)</f>
        <v>12</v>
      </c>
      <c r="V24" s="295" t="str">
        <f t="shared" ref="V24" si="22">IF(U24="","",IF(U24&lt;=2,"BAJA",IF(U24&lt;=6,"MODERADA",IF(U24&lt;=12,"ALTA","EXTREMA"))))</f>
        <v>ALTA</v>
      </c>
      <c r="W24" s="157" t="s">
        <v>352</v>
      </c>
      <c r="X24" s="141" t="s">
        <v>358</v>
      </c>
      <c r="Y24" s="141" t="s">
        <v>353</v>
      </c>
      <c r="Z24" s="145">
        <v>0.33</v>
      </c>
      <c r="AA24" s="139" t="s">
        <v>214</v>
      </c>
      <c r="AB24" s="146">
        <f t="shared" si="9"/>
        <v>0.25</v>
      </c>
      <c r="AC24" s="147" t="s">
        <v>219</v>
      </c>
      <c r="AD24" s="146">
        <f t="shared" si="10"/>
        <v>0.15</v>
      </c>
      <c r="AE24" s="147" t="s">
        <v>223</v>
      </c>
      <c r="AF24" s="147" t="s">
        <v>224</v>
      </c>
      <c r="AG24" s="158" t="s">
        <v>227</v>
      </c>
      <c r="AH24" s="159" t="str">
        <f t="shared" si="11"/>
        <v>Baja</v>
      </c>
      <c r="AI24" s="142">
        <f t="shared" si="12"/>
        <v>2</v>
      </c>
      <c r="AJ24" s="148">
        <f t="shared" si="13"/>
        <v>0.36</v>
      </c>
      <c r="AK24" s="148" t="str">
        <f t="shared" si="14"/>
        <v>Mayor</v>
      </c>
      <c r="AL24" s="142">
        <f t="shared" si="15"/>
        <v>4</v>
      </c>
      <c r="AM24" s="148">
        <f t="shared" si="16"/>
        <v>0.8</v>
      </c>
      <c r="AN24" s="149">
        <f t="shared" si="17"/>
        <v>8</v>
      </c>
      <c r="AO24" s="296" t="str">
        <f>IF(AN27="","",IF(AN27&lt;=2,"BAJA",IF(AN27&lt;=6,"MODERADA",IF(AN27&lt;=12,"ALTA","EXTREMA"))))</f>
        <v>MODERADA</v>
      </c>
      <c r="AP24" s="297" t="str">
        <f t="shared" si="19"/>
        <v>Asumir o reducir el Riesgo.</v>
      </c>
      <c r="AQ24" s="161" t="s">
        <v>359</v>
      </c>
      <c r="AR24" s="140" t="s">
        <v>360</v>
      </c>
      <c r="AS24" s="140" t="s">
        <v>364</v>
      </c>
      <c r="AT24" s="140" t="s">
        <v>277</v>
      </c>
      <c r="AU24" s="162" t="s">
        <v>366</v>
      </c>
    </row>
    <row r="25" spans="1:47" ht="99.75" customHeight="1" x14ac:dyDescent="0.2">
      <c r="A25" s="150" t="s">
        <v>23</v>
      </c>
      <c r="B25" s="139" t="s">
        <v>370</v>
      </c>
      <c r="C25" s="289"/>
      <c r="D25" s="289"/>
      <c r="E25" s="139" t="s">
        <v>20</v>
      </c>
      <c r="F25" s="139" t="s">
        <v>132</v>
      </c>
      <c r="G25" s="290"/>
      <c r="H25" s="290"/>
      <c r="I25" s="289"/>
      <c r="J25" s="289"/>
      <c r="K25" s="289"/>
      <c r="L25" s="289"/>
      <c r="M25" s="289"/>
      <c r="N25" s="302"/>
      <c r="O25" s="298"/>
      <c r="P25" s="299"/>
      <c r="Q25" s="293"/>
      <c r="R25" s="290"/>
      <c r="S25" s="299"/>
      <c r="T25" s="293"/>
      <c r="U25" s="294"/>
      <c r="V25" s="295"/>
      <c r="W25" s="157" t="s">
        <v>352</v>
      </c>
      <c r="X25" s="141" t="s">
        <v>354</v>
      </c>
      <c r="Y25" s="141" t="s">
        <v>355</v>
      </c>
      <c r="Z25" s="145">
        <v>0.33</v>
      </c>
      <c r="AA25" s="139" t="s">
        <v>214</v>
      </c>
      <c r="AB25" s="146">
        <f t="shared" si="9"/>
        <v>0.25</v>
      </c>
      <c r="AC25" s="147" t="s">
        <v>219</v>
      </c>
      <c r="AD25" s="146">
        <f t="shared" si="10"/>
        <v>0.15</v>
      </c>
      <c r="AE25" s="147" t="s">
        <v>223</v>
      </c>
      <c r="AF25" s="147" t="s">
        <v>224</v>
      </c>
      <c r="AG25" s="158" t="s">
        <v>227</v>
      </c>
      <c r="AH25" s="159" t="str">
        <f>IF(OR(O24="",AA25="",AC25=""),"",IF(AJ25&lt;=20%,"Muy baja",IF(AJ25&lt;=40%,"Baja",IF(AJ25&lt;=60%,"Media",IF(AJ25&lt;=80%,"Alta","Muy alta")))))</f>
        <v>Baja</v>
      </c>
      <c r="AI25" s="142">
        <f t="shared" si="12"/>
        <v>2</v>
      </c>
      <c r="AJ25" s="148">
        <f>IF(OR($AA25="Preventivo",$AA25="Detectivo"),($AJ24-($AJ24*($AD25+$AB25))),$AJ24)</f>
        <v>0.216</v>
      </c>
      <c r="AK25" s="148" t="str">
        <f>IF(OR(R24="",AA25="",AC25=""),"",IF(AM25&lt;=20%,"Leve",IF(AM25&lt;=40%,"Menor",IF(AM25&lt;=60%,"Moderado",IF(AM25&lt;=80%,"Mayor","Catastrófico")))))</f>
        <v>Mayor</v>
      </c>
      <c r="AL25" s="142">
        <f t="shared" si="15"/>
        <v>4</v>
      </c>
      <c r="AM25" s="148">
        <f>IF($AA25="Correctivo",($T24-($T24*($AD25+$AB25))),$T24)</f>
        <v>0.8</v>
      </c>
      <c r="AN25" s="149">
        <f t="shared" ref="AN25:AN26" si="23">IF(OR(AI25="",AL25=""),"",AI25*AL25)</f>
        <v>8</v>
      </c>
      <c r="AO25" s="296"/>
      <c r="AP25" s="297"/>
      <c r="AQ25" s="206" t="s">
        <v>488</v>
      </c>
      <c r="AR25" s="140" t="s">
        <v>361</v>
      </c>
      <c r="AS25" s="140" t="s">
        <v>364</v>
      </c>
      <c r="AT25" s="140" t="s">
        <v>277</v>
      </c>
      <c r="AU25" s="162" t="s">
        <v>361</v>
      </c>
    </row>
    <row r="26" spans="1:47" ht="99.75" customHeight="1" x14ac:dyDescent="0.2">
      <c r="A26" s="150" t="s">
        <v>23</v>
      </c>
      <c r="B26" s="139" t="s">
        <v>370</v>
      </c>
      <c r="C26" s="289"/>
      <c r="D26" s="289"/>
      <c r="E26" s="139" t="s">
        <v>20</v>
      </c>
      <c r="F26" s="139" t="s">
        <v>132</v>
      </c>
      <c r="G26" s="290"/>
      <c r="H26" s="290"/>
      <c r="I26" s="289"/>
      <c r="J26" s="289"/>
      <c r="K26" s="289"/>
      <c r="L26" s="289"/>
      <c r="M26" s="289"/>
      <c r="N26" s="302"/>
      <c r="O26" s="298"/>
      <c r="P26" s="299"/>
      <c r="Q26" s="293"/>
      <c r="R26" s="290"/>
      <c r="S26" s="299"/>
      <c r="T26" s="293"/>
      <c r="U26" s="294"/>
      <c r="V26" s="295"/>
      <c r="W26" s="157" t="s">
        <v>352</v>
      </c>
      <c r="X26" s="141" t="s">
        <v>487</v>
      </c>
      <c r="Y26" s="141" t="s">
        <v>495</v>
      </c>
      <c r="Z26" s="145"/>
      <c r="AA26" s="139" t="s">
        <v>214</v>
      </c>
      <c r="AB26" s="146">
        <f t="shared" ref="AB26" si="24">IF(AA26="","",IF(AA26="Preventivo",25%,IF(AA26="Detectivo",15%,10%)))</f>
        <v>0.25</v>
      </c>
      <c r="AC26" s="147" t="s">
        <v>219</v>
      </c>
      <c r="AD26" s="146">
        <f t="shared" ref="AD26" si="25">IF(AC26="","",IF(AC26="Automático",25%,15%))</f>
        <v>0.15</v>
      </c>
      <c r="AE26" s="147" t="s">
        <v>223</v>
      </c>
      <c r="AF26" s="147" t="s">
        <v>224</v>
      </c>
      <c r="AG26" s="158" t="s">
        <v>227</v>
      </c>
      <c r="AH26" s="159" t="s">
        <v>200</v>
      </c>
      <c r="AI26" s="142">
        <v>1</v>
      </c>
      <c r="AJ26" s="148">
        <f>IF(OR($AA26="Preventivo",$AA26="Detectivo"),($AJ24-($AJ24*($AD26+$AB26))),$AJ24)</f>
        <v>0.216</v>
      </c>
      <c r="AK26" s="148" t="s">
        <v>27</v>
      </c>
      <c r="AL26" s="142">
        <v>4</v>
      </c>
      <c r="AM26" s="148">
        <v>0.8</v>
      </c>
      <c r="AN26" s="149">
        <f t="shared" si="23"/>
        <v>4</v>
      </c>
      <c r="AO26" s="296"/>
      <c r="AP26" s="297"/>
      <c r="AQ26" s="207"/>
      <c r="AR26" s="140" t="s">
        <v>496</v>
      </c>
      <c r="AS26" s="140" t="s">
        <v>364</v>
      </c>
      <c r="AT26" s="140" t="s">
        <v>277</v>
      </c>
      <c r="AU26" s="162" t="s">
        <v>496</v>
      </c>
    </row>
    <row r="27" spans="1:47" ht="156.75" customHeight="1" x14ac:dyDescent="0.2">
      <c r="A27" s="150" t="s">
        <v>23</v>
      </c>
      <c r="B27" s="139" t="s">
        <v>370</v>
      </c>
      <c r="C27" s="289"/>
      <c r="D27" s="289"/>
      <c r="E27" s="139" t="s">
        <v>20</v>
      </c>
      <c r="F27" s="139" t="s">
        <v>132</v>
      </c>
      <c r="G27" s="290"/>
      <c r="H27" s="290"/>
      <c r="I27" s="289"/>
      <c r="J27" s="289"/>
      <c r="K27" s="289"/>
      <c r="L27" s="289"/>
      <c r="M27" s="289"/>
      <c r="N27" s="302"/>
      <c r="O27" s="298"/>
      <c r="P27" s="299"/>
      <c r="Q27" s="293"/>
      <c r="R27" s="290"/>
      <c r="S27" s="299"/>
      <c r="T27" s="293"/>
      <c r="U27" s="294"/>
      <c r="V27" s="295"/>
      <c r="W27" s="157" t="s">
        <v>352</v>
      </c>
      <c r="X27" s="141" t="s">
        <v>356</v>
      </c>
      <c r="Y27" s="141" t="s">
        <v>357</v>
      </c>
      <c r="Z27" s="145">
        <v>0.34</v>
      </c>
      <c r="AA27" s="139" t="s">
        <v>214</v>
      </c>
      <c r="AB27" s="146">
        <f t="shared" si="9"/>
        <v>0.25</v>
      </c>
      <c r="AC27" s="147" t="s">
        <v>219</v>
      </c>
      <c r="AD27" s="146">
        <f t="shared" si="10"/>
        <v>0.15</v>
      </c>
      <c r="AE27" s="147" t="s">
        <v>223</v>
      </c>
      <c r="AF27" s="147" t="s">
        <v>224</v>
      </c>
      <c r="AG27" s="158" t="s">
        <v>227</v>
      </c>
      <c r="AH27" s="159" t="s">
        <v>200</v>
      </c>
      <c r="AI27" s="142">
        <v>1</v>
      </c>
      <c r="AJ27" s="148">
        <f>IF(OR($AA27="Preventivo",$AA27="Detectivo"),($AJ26-($AJ24*($AD27+$AB27))),$AJ24)</f>
        <v>7.2000000000000008E-2</v>
      </c>
      <c r="AK27" s="148" t="s">
        <v>27</v>
      </c>
      <c r="AL27" s="142">
        <v>4</v>
      </c>
      <c r="AM27" s="148">
        <v>0.8</v>
      </c>
      <c r="AN27" s="149">
        <f t="shared" ref="AN27:AN29" si="26">IF(OR(AI27="",AL27=""),"",AI27*AL27)</f>
        <v>4</v>
      </c>
      <c r="AO27" s="296"/>
      <c r="AP27" s="297"/>
      <c r="AQ27" s="161" t="s">
        <v>362</v>
      </c>
      <c r="AR27" s="140" t="s">
        <v>363</v>
      </c>
      <c r="AS27" s="140" t="s">
        <v>364</v>
      </c>
      <c r="AT27" s="140" t="s">
        <v>277</v>
      </c>
      <c r="AU27" s="162" t="s">
        <v>367</v>
      </c>
    </row>
    <row r="28" spans="1:47" ht="200.25" customHeight="1" x14ac:dyDescent="0.2">
      <c r="A28" s="150" t="s">
        <v>23</v>
      </c>
      <c r="B28" s="139" t="s">
        <v>30</v>
      </c>
      <c r="C28" s="140" t="s">
        <v>374</v>
      </c>
      <c r="D28" s="140" t="s">
        <v>486</v>
      </c>
      <c r="E28" s="139" t="s">
        <v>20</v>
      </c>
      <c r="F28" s="139" t="s">
        <v>127</v>
      </c>
      <c r="G28" s="139" t="s">
        <v>159</v>
      </c>
      <c r="H28" s="140" t="s">
        <v>375</v>
      </c>
      <c r="I28" s="140" t="s">
        <v>468</v>
      </c>
      <c r="J28" s="140" t="s">
        <v>469</v>
      </c>
      <c r="K28" s="140" t="s">
        <v>376</v>
      </c>
      <c r="L28" s="141" t="s">
        <v>163</v>
      </c>
      <c r="M28" s="141" t="s">
        <v>180</v>
      </c>
      <c r="N28" s="151" t="s">
        <v>171</v>
      </c>
      <c r="O28" s="150" t="s">
        <v>200</v>
      </c>
      <c r="P28" s="142">
        <f t="shared" ref="P28:P29" si="27">IF($O28="Muy baja",1,IF($O28="Baja",2,IF($O28="Media",3,IF($O28="Alta",4,IF($O28="Muy alta",5,"")))))</f>
        <v>1</v>
      </c>
      <c r="Q28" s="143">
        <f t="shared" ref="Q28:Q29" si="28">IF($O28="Muy baja",20%,IF($O28="Baja",40%,IF($O28="Media",60%,IF($O28="Alta",80%,IF($O28="Muy alta",100%,"")))))</f>
        <v>0.2</v>
      </c>
      <c r="R28" s="139" t="s">
        <v>27</v>
      </c>
      <c r="S28" s="142">
        <f t="shared" ref="S28:S29" si="29">IF($R28="Leve",1,IF($R28="Menor",2,IF($R28="Moderado",3,IF($R28="Mayor",4,IF($R28="Catastrófico",5,"")))))</f>
        <v>4</v>
      </c>
      <c r="T28" s="143">
        <f t="shared" ref="T28:T29" si="30">IF($R28="Leve",20%,IF($R28="Menor",40%,IF($R28="Moderado",60%,IF($R28="Mayor",80%,IF($R28="Catastrófico",100%,"")))))</f>
        <v>0.8</v>
      </c>
      <c r="U28" s="153">
        <f t="shared" ref="U28:U29" si="31">IF(OR(P28="",S28=""),"",P28*S28)</f>
        <v>4</v>
      </c>
      <c r="V28" s="155" t="str">
        <f t="shared" ref="V28:V29" si="32">IF(U28="","",IF(U28&lt;=2,"BAJA",IF(U28&lt;=6,"MODERADA",IF(U28&lt;=12,"ALTA","EXTREMA"))))</f>
        <v>MODERADA</v>
      </c>
      <c r="W28" s="161" t="s">
        <v>380</v>
      </c>
      <c r="X28" s="141" t="s">
        <v>470</v>
      </c>
      <c r="Y28" s="141" t="s">
        <v>381</v>
      </c>
      <c r="Z28" s="145">
        <v>1</v>
      </c>
      <c r="AA28" s="139" t="s">
        <v>214</v>
      </c>
      <c r="AB28" s="146">
        <f t="shared" si="9"/>
        <v>0.25</v>
      </c>
      <c r="AC28" s="147" t="s">
        <v>219</v>
      </c>
      <c r="AD28" s="146">
        <f t="shared" si="10"/>
        <v>0.15</v>
      </c>
      <c r="AE28" s="147" t="s">
        <v>223</v>
      </c>
      <c r="AF28" s="147" t="s">
        <v>224</v>
      </c>
      <c r="AG28" s="158" t="s">
        <v>227</v>
      </c>
      <c r="AH28" s="159" t="str">
        <f t="shared" ref="AH28:AH29" si="33">IF(OR(O28="",AA28="",AC28=""),"",IF(AJ28&lt;=20%,"Muy baja",IF(AJ28&lt;=40%,"Baja",IF(AJ28&lt;=60%,"Media",IF(AJ28&lt;=80%,"Alta","Muy alta")))))</f>
        <v>Muy baja</v>
      </c>
      <c r="AI28" s="142">
        <f t="shared" si="12"/>
        <v>1</v>
      </c>
      <c r="AJ28" s="148">
        <f t="shared" ref="AJ28:AJ29" si="34">IF(OR($AA28="Preventivo",$AA28="Detectivo"),($Q28-($Q28*($AD28+$AB28))),$Q28)</f>
        <v>0.12</v>
      </c>
      <c r="AK28" s="148" t="str">
        <f t="shared" ref="AK28:AK29" si="35">IF(OR(R28="",AA28="",AC28=""),"",IF(AM28&lt;=20%,"Leve",IF(AM28&lt;=40%,"Menor",IF(AM28&lt;=60%,"Moderado",IF(AM28&lt;=80%,"Mayor","Catastrófico")))))</f>
        <v>Mayor</v>
      </c>
      <c r="AL28" s="142">
        <f t="shared" ref="AL28:AL29" si="36">IF($AK28="Leve",1,IF($AK28="Menor",2,IF($AK28="Moderado",3,IF($AK28="Mayor",4,IF($AK28="Catastrófico",5,"")))))</f>
        <v>4</v>
      </c>
      <c r="AM28" s="148">
        <f t="shared" ref="AM28:AM29" si="37">IF($AA28="Correctivo",($T28-($T28*($AD28+$AB28))),$T28)</f>
        <v>0.8</v>
      </c>
      <c r="AN28" s="149">
        <f t="shared" si="26"/>
        <v>4</v>
      </c>
      <c r="AO28" s="144" t="str">
        <f t="shared" ref="AO28:AO29" si="38">IF(AN28="","",IF(AN28&lt;=2,"BAJA",IF(AN28&lt;=6,"MODERADA",IF(AN28&lt;=12,"ALTA","EXTREMA"))))</f>
        <v>MODERADA</v>
      </c>
      <c r="AP28" s="160" t="str">
        <f t="shared" ref="AP28:AP29" si="39">IF(AO28="","",IF(AO28="Baja","Asumir el Riesgo.",IF(AO28="Moderada","Asumir o reducir el Riesgo.",IF(AO28="Alta","Reducir el Riesgo, Evitar, Compartir o Transferir (pronta atención).",IF(AO28="Extrema","Reducir el Riesgo, Evitar o Compartir (Se requiere acción inmediata).","")))))</f>
        <v>Asumir o reducir el Riesgo.</v>
      </c>
      <c r="AQ28" s="161" t="s">
        <v>387</v>
      </c>
      <c r="AR28" s="140" t="s">
        <v>385</v>
      </c>
      <c r="AS28" s="140" t="s">
        <v>380</v>
      </c>
      <c r="AT28" s="140" t="s">
        <v>277</v>
      </c>
      <c r="AU28" s="162" t="s">
        <v>388</v>
      </c>
    </row>
    <row r="29" spans="1:47" ht="200.25" customHeight="1" x14ac:dyDescent="0.2">
      <c r="A29" s="150" t="s">
        <v>23</v>
      </c>
      <c r="B29" s="139" t="s">
        <v>30</v>
      </c>
      <c r="C29" s="140" t="s">
        <v>374</v>
      </c>
      <c r="D29" s="140" t="s">
        <v>486</v>
      </c>
      <c r="E29" s="139" t="s">
        <v>20</v>
      </c>
      <c r="F29" s="139" t="s">
        <v>128</v>
      </c>
      <c r="G29" s="139" t="s">
        <v>159</v>
      </c>
      <c r="H29" s="140" t="s">
        <v>375</v>
      </c>
      <c r="I29" s="140" t="s">
        <v>377</v>
      </c>
      <c r="J29" s="140" t="s">
        <v>378</v>
      </c>
      <c r="K29" s="140" t="s">
        <v>379</v>
      </c>
      <c r="L29" s="141" t="s">
        <v>163</v>
      </c>
      <c r="M29" s="141" t="s">
        <v>180</v>
      </c>
      <c r="N29" s="151" t="s">
        <v>171</v>
      </c>
      <c r="O29" s="150" t="s">
        <v>200</v>
      </c>
      <c r="P29" s="142">
        <f t="shared" si="27"/>
        <v>1</v>
      </c>
      <c r="Q29" s="143">
        <f t="shared" si="28"/>
        <v>0.2</v>
      </c>
      <c r="R29" s="139" t="s">
        <v>29</v>
      </c>
      <c r="S29" s="142">
        <f t="shared" si="29"/>
        <v>5</v>
      </c>
      <c r="T29" s="143">
        <f t="shared" si="30"/>
        <v>1</v>
      </c>
      <c r="U29" s="153">
        <f t="shared" si="31"/>
        <v>5</v>
      </c>
      <c r="V29" s="155" t="str">
        <f t="shared" si="32"/>
        <v>MODERADA</v>
      </c>
      <c r="W29" s="161" t="s">
        <v>384</v>
      </c>
      <c r="X29" s="141" t="s">
        <v>382</v>
      </c>
      <c r="Y29" s="141" t="s">
        <v>383</v>
      </c>
      <c r="Z29" s="145">
        <v>1</v>
      </c>
      <c r="AA29" s="139" t="s">
        <v>214</v>
      </c>
      <c r="AB29" s="146">
        <f t="shared" si="9"/>
        <v>0.25</v>
      </c>
      <c r="AC29" s="147" t="s">
        <v>219</v>
      </c>
      <c r="AD29" s="146">
        <f t="shared" si="10"/>
        <v>0.15</v>
      </c>
      <c r="AE29" s="147" t="s">
        <v>223</v>
      </c>
      <c r="AF29" s="147" t="s">
        <v>224</v>
      </c>
      <c r="AG29" s="158" t="s">
        <v>227</v>
      </c>
      <c r="AH29" s="159" t="str">
        <f t="shared" si="33"/>
        <v>Muy baja</v>
      </c>
      <c r="AI29" s="142">
        <f t="shared" si="12"/>
        <v>1</v>
      </c>
      <c r="AJ29" s="148">
        <f t="shared" si="34"/>
        <v>0.12</v>
      </c>
      <c r="AK29" s="148" t="str">
        <f t="shared" si="35"/>
        <v>Catastrófico</v>
      </c>
      <c r="AL29" s="142">
        <f t="shared" si="36"/>
        <v>5</v>
      </c>
      <c r="AM29" s="148">
        <f t="shared" si="37"/>
        <v>1</v>
      </c>
      <c r="AN29" s="149">
        <f t="shared" si="26"/>
        <v>5</v>
      </c>
      <c r="AO29" s="144" t="str">
        <f t="shared" si="38"/>
        <v>MODERADA</v>
      </c>
      <c r="AP29" s="160" t="str">
        <f t="shared" si="39"/>
        <v>Asumir o reducir el Riesgo.</v>
      </c>
      <c r="AQ29" s="161" t="s">
        <v>471</v>
      </c>
      <c r="AR29" s="140" t="s">
        <v>386</v>
      </c>
      <c r="AS29" s="140" t="s">
        <v>485</v>
      </c>
      <c r="AT29" s="140" t="s">
        <v>277</v>
      </c>
      <c r="AU29" s="162" t="s">
        <v>389</v>
      </c>
    </row>
    <row r="30" spans="1:47" ht="219" customHeight="1" x14ac:dyDescent="0.2">
      <c r="A30" s="150" t="s">
        <v>23</v>
      </c>
      <c r="B30" s="139" t="s">
        <v>240</v>
      </c>
      <c r="C30" s="140" t="s">
        <v>390</v>
      </c>
      <c r="D30" s="140" t="s">
        <v>489</v>
      </c>
      <c r="E30" s="139" t="s">
        <v>20</v>
      </c>
      <c r="F30" s="139" t="s">
        <v>136</v>
      </c>
      <c r="G30" s="139" t="s">
        <v>159</v>
      </c>
      <c r="H30" s="140" t="s">
        <v>265</v>
      </c>
      <c r="I30" s="140" t="s">
        <v>490</v>
      </c>
      <c r="J30" s="140" t="s">
        <v>391</v>
      </c>
      <c r="K30" s="140" t="s">
        <v>392</v>
      </c>
      <c r="L30" s="141" t="s">
        <v>195</v>
      </c>
      <c r="M30" s="141" t="s">
        <v>184</v>
      </c>
      <c r="N30" s="151" t="s">
        <v>171</v>
      </c>
      <c r="O30" s="150" t="s">
        <v>17</v>
      </c>
      <c r="P30" s="142">
        <f t="shared" si="3"/>
        <v>2</v>
      </c>
      <c r="Q30" s="143">
        <f t="shared" si="4"/>
        <v>0.4</v>
      </c>
      <c r="R30" s="139" t="s">
        <v>29</v>
      </c>
      <c r="S30" s="142">
        <f t="shared" si="5"/>
        <v>5</v>
      </c>
      <c r="T30" s="143">
        <f t="shared" si="6"/>
        <v>1</v>
      </c>
      <c r="U30" s="153">
        <f t="shared" si="7"/>
        <v>10</v>
      </c>
      <c r="V30" s="155" t="str">
        <f t="shared" si="8"/>
        <v>ALTA</v>
      </c>
      <c r="W30" s="157" t="s">
        <v>491</v>
      </c>
      <c r="X30" s="141" t="s">
        <v>393</v>
      </c>
      <c r="Y30" s="141" t="s">
        <v>492</v>
      </c>
      <c r="Z30" s="145">
        <v>1</v>
      </c>
      <c r="AA30" s="139" t="s">
        <v>214</v>
      </c>
      <c r="AB30" s="146">
        <f t="shared" si="9"/>
        <v>0.25</v>
      </c>
      <c r="AC30" s="147" t="s">
        <v>219</v>
      </c>
      <c r="AD30" s="146">
        <f t="shared" si="10"/>
        <v>0.15</v>
      </c>
      <c r="AE30" s="147" t="s">
        <v>223</v>
      </c>
      <c r="AF30" s="147" t="s">
        <v>224</v>
      </c>
      <c r="AG30" s="158" t="s">
        <v>227</v>
      </c>
      <c r="AH30" s="159" t="str">
        <f t="shared" si="11"/>
        <v>Baja</v>
      </c>
      <c r="AI30" s="142">
        <f t="shared" si="12"/>
        <v>2</v>
      </c>
      <c r="AJ30" s="148">
        <f t="shared" si="13"/>
        <v>0.24</v>
      </c>
      <c r="AK30" s="148" t="str">
        <f t="shared" si="14"/>
        <v>Catastrófico</v>
      </c>
      <c r="AL30" s="142">
        <f t="shared" si="15"/>
        <v>5</v>
      </c>
      <c r="AM30" s="148">
        <f t="shared" si="16"/>
        <v>1</v>
      </c>
      <c r="AN30" s="149">
        <f t="shared" si="17"/>
        <v>10</v>
      </c>
      <c r="AO30" s="144" t="str">
        <f t="shared" si="18"/>
        <v>ALTA</v>
      </c>
      <c r="AP30" s="160" t="str">
        <f t="shared" si="19"/>
        <v>Reducir el Riesgo, Evitar, Compartir o Transferir (pronta atención).</v>
      </c>
      <c r="AQ30" s="161" t="s">
        <v>394</v>
      </c>
      <c r="AR30" s="140" t="s">
        <v>395</v>
      </c>
      <c r="AS30" s="140" t="s">
        <v>396</v>
      </c>
      <c r="AT30" s="140" t="s">
        <v>277</v>
      </c>
      <c r="AU30" s="162" t="s">
        <v>397</v>
      </c>
    </row>
    <row r="31" spans="1:47" ht="240" x14ac:dyDescent="0.2">
      <c r="A31" s="150" t="s">
        <v>23</v>
      </c>
      <c r="B31" s="139" t="s">
        <v>242</v>
      </c>
      <c r="C31" s="140" t="s">
        <v>398</v>
      </c>
      <c r="D31" s="140" t="s">
        <v>399</v>
      </c>
      <c r="E31" s="139" t="s">
        <v>20</v>
      </c>
      <c r="F31" s="139" t="s">
        <v>129</v>
      </c>
      <c r="G31" s="139" t="s">
        <v>159</v>
      </c>
      <c r="H31" s="140" t="s">
        <v>375</v>
      </c>
      <c r="I31" s="140" t="s">
        <v>400</v>
      </c>
      <c r="J31" s="140" t="s">
        <v>401</v>
      </c>
      <c r="K31" s="140" t="s">
        <v>472</v>
      </c>
      <c r="L31" s="141" t="s">
        <v>195</v>
      </c>
      <c r="M31" s="141" t="s">
        <v>183</v>
      </c>
      <c r="N31" s="151" t="s">
        <v>171</v>
      </c>
      <c r="O31" s="150" t="s">
        <v>200</v>
      </c>
      <c r="P31" s="142">
        <f t="shared" si="3"/>
        <v>1</v>
      </c>
      <c r="Q31" s="143">
        <f t="shared" si="4"/>
        <v>0.2</v>
      </c>
      <c r="R31" s="139" t="s">
        <v>29</v>
      </c>
      <c r="S31" s="142">
        <f t="shared" si="5"/>
        <v>5</v>
      </c>
      <c r="T31" s="143">
        <f t="shared" si="6"/>
        <v>1</v>
      </c>
      <c r="U31" s="153">
        <f t="shared" ref="U31:U37" si="40">IF(OR(P31="",S31=""),"",P31*S31)</f>
        <v>5</v>
      </c>
      <c r="V31" s="155" t="str">
        <f t="shared" ref="V31:V37" si="41">IF(U31="","",IF(U31&lt;=2,"BAJA",IF(U31&lt;=6,"MODERADA",IF(U31&lt;=12,"ALTA","EXTREMA"))))</f>
        <v>MODERADA</v>
      </c>
      <c r="W31" s="157" t="s">
        <v>473</v>
      </c>
      <c r="X31" s="141" t="s">
        <v>402</v>
      </c>
      <c r="Y31" s="141" t="s">
        <v>403</v>
      </c>
      <c r="Z31" s="145">
        <v>1</v>
      </c>
      <c r="AA31" s="139" t="s">
        <v>214</v>
      </c>
      <c r="AB31" s="146">
        <f t="shared" si="9"/>
        <v>0.25</v>
      </c>
      <c r="AC31" s="147" t="s">
        <v>219</v>
      </c>
      <c r="AD31" s="146">
        <f t="shared" si="10"/>
        <v>0.15</v>
      </c>
      <c r="AE31" s="147" t="s">
        <v>223</v>
      </c>
      <c r="AF31" s="147" t="s">
        <v>224</v>
      </c>
      <c r="AG31" s="158" t="s">
        <v>227</v>
      </c>
      <c r="AH31" s="159" t="str">
        <f t="shared" ref="AH31:AH37" si="42">IF(OR(O31="",AA31="",AC31=""),"",IF(AJ31&lt;=20%,"Muy baja",IF(AJ31&lt;=40%,"Baja",IF(AJ31&lt;=60%,"Media",IF(AJ31&lt;=80%,"Alta","Muy alta")))))</f>
        <v>Muy baja</v>
      </c>
      <c r="AI31" s="142">
        <f t="shared" si="12"/>
        <v>1</v>
      </c>
      <c r="AJ31" s="148">
        <f t="shared" si="13"/>
        <v>0.12</v>
      </c>
      <c r="AK31" s="148" t="str">
        <f t="shared" ref="AK31:AK37" si="43">IF(OR(R31="",AA31="",AC31=""),"",IF(AM31&lt;=20%,"Leve",IF(AM31&lt;=40%,"Menor",IF(AM31&lt;=60%,"Moderado",IF(AM31&lt;=80%,"Mayor","Catastrófico")))))</f>
        <v>Catastrófico</v>
      </c>
      <c r="AL31" s="142">
        <f t="shared" si="15"/>
        <v>5</v>
      </c>
      <c r="AM31" s="148">
        <f t="shared" si="16"/>
        <v>1</v>
      </c>
      <c r="AN31" s="149">
        <f t="shared" ref="AN31:AN37" si="44">IF(OR(AI31="",AL31=""),"",AI31*AL31)</f>
        <v>5</v>
      </c>
      <c r="AO31" s="144" t="str">
        <f t="shared" ref="AO31:AO37" si="45">IF(AN31="","",IF(AN31&lt;=2,"BAJA",IF(AN31&lt;=6,"MODERADA",IF(AN31&lt;=12,"ALTA","EXTREMA"))))</f>
        <v>MODERADA</v>
      </c>
      <c r="AP31" s="160" t="str">
        <f t="shared" si="19"/>
        <v>Asumir o reducir el Riesgo.</v>
      </c>
      <c r="AQ31" s="161" t="s">
        <v>404</v>
      </c>
      <c r="AR31" s="140" t="s">
        <v>405</v>
      </c>
      <c r="AS31" s="140" t="s">
        <v>406</v>
      </c>
      <c r="AT31" s="140" t="s">
        <v>277</v>
      </c>
      <c r="AU31" s="162" t="s">
        <v>407</v>
      </c>
    </row>
    <row r="32" spans="1:47" ht="101.25" customHeight="1" x14ac:dyDescent="0.2">
      <c r="A32" s="150" t="s">
        <v>23</v>
      </c>
      <c r="B32" s="139" t="s">
        <v>242</v>
      </c>
      <c r="C32" s="140" t="s">
        <v>398</v>
      </c>
      <c r="D32" s="140" t="s">
        <v>399</v>
      </c>
      <c r="E32" s="139" t="s">
        <v>20</v>
      </c>
      <c r="F32" s="139" t="s">
        <v>440</v>
      </c>
      <c r="G32" s="139" t="s">
        <v>159</v>
      </c>
      <c r="H32" s="140" t="s">
        <v>375</v>
      </c>
      <c r="I32" s="140" t="s">
        <v>441</v>
      </c>
      <c r="J32" s="140" t="s">
        <v>443</v>
      </c>
      <c r="K32" s="140" t="s">
        <v>442</v>
      </c>
      <c r="L32" s="141" t="s">
        <v>195</v>
      </c>
      <c r="M32" s="141" t="s">
        <v>183</v>
      </c>
      <c r="N32" s="151" t="s">
        <v>171</v>
      </c>
      <c r="O32" s="150" t="s">
        <v>200</v>
      </c>
      <c r="P32" s="142">
        <f t="shared" si="3"/>
        <v>1</v>
      </c>
      <c r="Q32" s="143">
        <f t="shared" si="4"/>
        <v>0.2</v>
      </c>
      <c r="R32" s="139" t="s">
        <v>29</v>
      </c>
      <c r="S32" s="142">
        <f t="shared" si="5"/>
        <v>5</v>
      </c>
      <c r="T32" s="143">
        <f t="shared" si="6"/>
        <v>1</v>
      </c>
      <c r="U32" s="153">
        <f t="shared" ref="U32" si="46">IF(OR(P32="",S32=""),"",P32*S32)</f>
        <v>5</v>
      </c>
      <c r="V32" s="155" t="str">
        <f t="shared" ref="V32" si="47">IF(U32="","",IF(U32&lt;=2,"BAJA",IF(U32&lt;=6,"MODERADA",IF(U32&lt;=12,"ALTA","EXTREMA"))))</f>
        <v>MODERADA</v>
      </c>
      <c r="W32" s="157" t="s">
        <v>473</v>
      </c>
      <c r="X32" s="141" t="s">
        <v>447</v>
      </c>
      <c r="Y32" s="141" t="s">
        <v>474</v>
      </c>
      <c r="Z32" s="145">
        <v>1</v>
      </c>
      <c r="AA32" s="139" t="s">
        <v>214</v>
      </c>
      <c r="AB32" s="146">
        <f t="shared" ref="AB32" si="48">IF(AA32="","",IF(AA32="Preventivo",25%,IF(AA32="Detectivo",15%,10%)))</f>
        <v>0.25</v>
      </c>
      <c r="AC32" s="147" t="s">
        <v>219</v>
      </c>
      <c r="AD32" s="146">
        <f t="shared" ref="AD32" si="49">IF(AC32="","",IF(AC32="Automático",25%,15%))</f>
        <v>0.15</v>
      </c>
      <c r="AE32" s="147" t="s">
        <v>223</v>
      </c>
      <c r="AF32" s="147" t="s">
        <v>224</v>
      </c>
      <c r="AG32" s="158" t="s">
        <v>227</v>
      </c>
      <c r="AH32" s="159" t="str">
        <f t="shared" ref="AH32" si="50">IF(OR(O32="",AA32="",AC32=""),"",IF(AJ32&lt;=20%,"Muy baja",IF(AJ32&lt;=40%,"Baja",IF(AJ32&lt;=60%,"Media",IF(AJ32&lt;=80%,"Alta","Muy alta")))))</f>
        <v>Muy baja</v>
      </c>
      <c r="AI32" s="142">
        <f t="shared" si="12"/>
        <v>1</v>
      </c>
      <c r="AJ32" s="148">
        <f t="shared" si="13"/>
        <v>0.12</v>
      </c>
      <c r="AK32" s="148" t="str">
        <f t="shared" ref="AK32" si="51">IF(OR(R32="",AA32="",AC32=""),"",IF(AM32&lt;=20%,"Leve",IF(AM32&lt;=40%,"Menor",IF(AM32&lt;=60%,"Moderado",IF(AM32&lt;=80%,"Mayor","Catastrófico")))))</f>
        <v>Catastrófico</v>
      </c>
      <c r="AL32" s="142">
        <f t="shared" si="15"/>
        <v>5</v>
      </c>
      <c r="AM32" s="148">
        <f t="shared" si="16"/>
        <v>1</v>
      </c>
      <c r="AN32" s="149">
        <f t="shared" ref="AN32" si="52">IF(OR(AI32="",AL32=""),"",AI32*AL32)</f>
        <v>5</v>
      </c>
      <c r="AO32" s="144" t="str">
        <f t="shared" ref="AO32" si="53">IF(AN32="","",IF(AN32&lt;=2,"BAJA",IF(AN32&lt;=6,"MODERADA",IF(AN32&lt;=12,"ALTA","EXTREMA"))))</f>
        <v>MODERADA</v>
      </c>
      <c r="AP32" s="160" t="str">
        <f t="shared" ref="AP32" si="54">IF(AO32="","",IF(AO32="Baja","Asumir el Riesgo.",IF(AO32="Moderada","Asumir o reducir el Riesgo.",IF(AO32="Alta","Reducir el Riesgo, Evitar, Compartir o Transferir (pronta atención).",IF(AO32="Extrema","Reducir el Riesgo, Evitar o Compartir (Se requiere acción inmediata).","")))))</f>
        <v>Asumir o reducir el Riesgo.</v>
      </c>
      <c r="AQ32" s="161" t="s">
        <v>444</v>
      </c>
      <c r="AR32" s="140" t="s">
        <v>445</v>
      </c>
      <c r="AS32" s="140" t="s">
        <v>406</v>
      </c>
      <c r="AT32" s="140" t="s">
        <v>277</v>
      </c>
      <c r="AU32" s="162" t="s">
        <v>446</v>
      </c>
    </row>
    <row r="33" spans="1:47" ht="132" x14ac:dyDescent="0.2">
      <c r="A33" s="150" t="s">
        <v>26</v>
      </c>
      <c r="B33" s="139" t="s">
        <v>32</v>
      </c>
      <c r="C33" s="289" t="s">
        <v>408</v>
      </c>
      <c r="D33" s="289" t="s">
        <v>409</v>
      </c>
      <c r="E33" s="139" t="s">
        <v>20</v>
      </c>
      <c r="F33" s="139" t="s">
        <v>130</v>
      </c>
      <c r="G33" s="290" t="s">
        <v>159</v>
      </c>
      <c r="H33" s="290" t="s">
        <v>375</v>
      </c>
      <c r="I33" s="290" t="s">
        <v>475</v>
      </c>
      <c r="J33" s="290" t="s">
        <v>410</v>
      </c>
      <c r="K33" s="290" t="s">
        <v>411</v>
      </c>
      <c r="L33" s="290" t="s">
        <v>195</v>
      </c>
      <c r="M33" s="290" t="s">
        <v>184</v>
      </c>
      <c r="N33" s="302" t="s">
        <v>171</v>
      </c>
      <c r="O33" s="298" t="s">
        <v>198</v>
      </c>
      <c r="P33" s="299">
        <f t="shared" si="3"/>
        <v>3</v>
      </c>
      <c r="Q33" s="293">
        <f t="shared" si="4"/>
        <v>0.6</v>
      </c>
      <c r="R33" s="290" t="s">
        <v>27</v>
      </c>
      <c r="S33" s="299">
        <f t="shared" si="5"/>
        <v>4</v>
      </c>
      <c r="T33" s="293">
        <f t="shared" si="6"/>
        <v>0.8</v>
      </c>
      <c r="U33" s="294">
        <f t="shared" si="40"/>
        <v>12</v>
      </c>
      <c r="V33" s="295" t="str">
        <f t="shared" si="41"/>
        <v>ALTA</v>
      </c>
      <c r="W33" s="157" t="s">
        <v>412</v>
      </c>
      <c r="X33" s="141" t="s">
        <v>413</v>
      </c>
      <c r="Y33" s="141" t="s">
        <v>414</v>
      </c>
      <c r="Z33" s="145">
        <v>0.25</v>
      </c>
      <c r="AA33" s="139" t="s">
        <v>214</v>
      </c>
      <c r="AB33" s="146">
        <f t="shared" si="9"/>
        <v>0.25</v>
      </c>
      <c r="AC33" s="147" t="s">
        <v>219</v>
      </c>
      <c r="AD33" s="146">
        <f t="shared" si="10"/>
        <v>0.15</v>
      </c>
      <c r="AE33" s="147" t="s">
        <v>223</v>
      </c>
      <c r="AF33" s="147" t="s">
        <v>224</v>
      </c>
      <c r="AG33" s="158" t="s">
        <v>227</v>
      </c>
      <c r="AH33" s="159" t="str">
        <f t="shared" si="42"/>
        <v>Baja</v>
      </c>
      <c r="AI33" s="142">
        <f t="shared" si="12"/>
        <v>2</v>
      </c>
      <c r="AJ33" s="148">
        <f t="shared" si="13"/>
        <v>0.36</v>
      </c>
      <c r="AK33" s="148" t="str">
        <f t="shared" si="43"/>
        <v>Mayor</v>
      </c>
      <c r="AL33" s="142">
        <f t="shared" si="15"/>
        <v>4</v>
      </c>
      <c r="AM33" s="148">
        <f t="shared" si="16"/>
        <v>0.8</v>
      </c>
      <c r="AN33" s="149">
        <f t="shared" si="44"/>
        <v>8</v>
      </c>
      <c r="AO33" s="296" t="str">
        <f>IF(AN36="","",IF(AN36&lt;=2,"BAJA",IF(AN36&lt;=6,"MODERADA",IF(AN36&lt;=12,"ALTA","EXTREMA"))))</f>
        <v>MODERADA</v>
      </c>
      <c r="AP33" s="297" t="str">
        <f t="shared" si="19"/>
        <v>Asumir o reducir el Riesgo.</v>
      </c>
      <c r="AQ33" s="161" t="s">
        <v>423</v>
      </c>
      <c r="AR33" s="140" t="s">
        <v>424</v>
      </c>
      <c r="AS33" s="141" t="s">
        <v>425</v>
      </c>
      <c r="AT33" s="140" t="s">
        <v>365</v>
      </c>
      <c r="AU33" s="162" t="s">
        <v>430</v>
      </c>
    </row>
    <row r="34" spans="1:47" ht="84" customHeight="1" x14ac:dyDescent="0.2">
      <c r="A34" s="150" t="s">
        <v>26</v>
      </c>
      <c r="B34" s="139" t="s">
        <v>32</v>
      </c>
      <c r="C34" s="289"/>
      <c r="D34" s="289"/>
      <c r="E34" s="139" t="s">
        <v>20</v>
      </c>
      <c r="F34" s="139" t="s">
        <v>130</v>
      </c>
      <c r="G34" s="290"/>
      <c r="H34" s="290"/>
      <c r="I34" s="290"/>
      <c r="J34" s="290"/>
      <c r="K34" s="290"/>
      <c r="L34" s="290"/>
      <c r="M34" s="290"/>
      <c r="N34" s="302"/>
      <c r="O34" s="298"/>
      <c r="P34" s="299"/>
      <c r="Q34" s="293"/>
      <c r="R34" s="290"/>
      <c r="S34" s="299"/>
      <c r="T34" s="293"/>
      <c r="U34" s="294"/>
      <c r="V34" s="295"/>
      <c r="W34" s="157" t="s">
        <v>415</v>
      </c>
      <c r="X34" s="141" t="s">
        <v>416</v>
      </c>
      <c r="Y34" s="141" t="s">
        <v>417</v>
      </c>
      <c r="Z34" s="145">
        <v>0.25</v>
      </c>
      <c r="AA34" s="139" t="s">
        <v>214</v>
      </c>
      <c r="AB34" s="146">
        <f t="shared" si="9"/>
        <v>0.25</v>
      </c>
      <c r="AC34" s="147" t="s">
        <v>219</v>
      </c>
      <c r="AD34" s="146">
        <f t="shared" si="10"/>
        <v>0.15</v>
      </c>
      <c r="AE34" s="147" t="s">
        <v>223</v>
      </c>
      <c r="AF34" s="147" t="s">
        <v>224</v>
      </c>
      <c r="AG34" s="158" t="s">
        <v>227</v>
      </c>
      <c r="AH34" s="159" t="str">
        <f>IF(OR(O33="",AA34="",AC34=""),"",IF(AJ34&lt;=20%,"Muy baja",IF(AJ34&lt;=40%,"Baja",IF(AJ34&lt;=60%,"Media",IF(AJ34&lt;=80%,"Alta","Muy alta")))))</f>
        <v>Baja</v>
      </c>
      <c r="AI34" s="142">
        <f t="shared" si="12"/>
        <v>2</v>
      </c>
      <c r="AJ34" s="148">
        <f>IF(OR($AA34="Preventivo",$AA34="Detectivo"),($AJ33-($AJ33*($AD34+$AB34))),$AJ33)</f>
        <v>0.216</v>
      </c>
      <c r="AK34" s="148" t="str">
        <f>IF(OR(R33="",AA34="",AC34=""),"",IF(AM34&lt;=20%,"Leve",IF(AM34&lt;=40%,"Menor",IF(AM34&lt;=60%,"Moderado",IF(AM34&lt;=80%,"Mayor","Catastrófico")))))</f>
        <v>Mayor</v>
      </c>
      <c r="AL34" s="142">
        <f t="shared" si="15"/>
        <v>4</v>
      </c>
      <c r="AM34" s="148">
        <f>IF($AA34="Correctivo",($T33-($T33*($AD34+$AB34))),$T33)</f>
        <v>0.8</v>
      </c>
      <c r="AN34" s="149">
        <f t="shared" si="44"/>
        <v>8</v>
      </c>
      <c r="AO34" s="296"/>
      <c r="AP34" s="297"/>
      <c r="AQ34" s="161" t="s">
        <v>429</v>
      </c>
      <c r="AR34" s="140" t="s">
        <v>426</v>
      </c>
      <c r="AS34" s="141" t="s">
        <v>425</v>
      </c>
      <c r="AT34" s="140" t="s">
        <v>365</v>
      </c>
      <c r="AU34" s="162" t="s">
        <v>431</v>
      </c>
    </row>
    <row r="35" spans="1:47" ht="108" x14ac:dyDescent="0.2">
      <c r="A35" s="150" t="s">
        <v>26</v>
      </c>
      <c r="B35" s="139" t="s">
        <v>32</v>
      </c>
      <c r="C35" s="289"/>
      <c r="D35" s="289"/>
      <c r="E35" s="139" t="s">
        <v>20</v>
      </c>
      <c r="F35" s="139" t="s">
        <v>130</v>
      </c>
      <c r="G35" s="290"/>
      <c r="H35" s="290"/>
      <c r="I35" s="290"/>
      <c r="J35" s="290"/>
      <c r="K35" s="290"/>
      <c r="L35" s="290"/>
      <c r="M35" s="290"/>
      <c r="N35" s="302"/>
      <c r="O35" s="298"/>
      <c r="P35" s="299"/>
      <c r="Q35" s="293"/>
      <c r="R35" s="290"/>
      <c r="S35" s="299"/>
      <c r="T35" s="293"/>
      <c r="U35" s="294"/>
      <c r="V35" s="295"/>
      <c r="W35" s="157" t="s">
        <v>418</v>
      </c>
      <c r="X35" s="141" t="s">
        <v>419</v>
      </c>
      <c r="Y35" s="141" t="s">
        <v>420</v>
      </c>
      <c r="Z35" s="145">
        <v>0.25</v>
      </c>
      <c r="AA35" s="139" t="s">
        <v>214</v>
      </c>
      <c r="AB35" s="146">
        <f t="shared" si="9"/>
        <v>0.25</v>
      </c>
      <c r="AC35" s="147" t="s">
        <v>219</v>
      </c>
      <c r="AD35" s="146">
        <f t="shared" si="10"/>
        <v>0.15</v>
      </c>
      <c r="AE35" s="147" t="s">
        <v>223</v>
      </c>
      <c r="AF35" s="147" t="s">
        <v>224</v>
      </c>
      <c r="AG35" s="158" t="s">
        <v>227</v>
      </c>
      <c r="AH35" s="159" t="str">
        <f>IF(OR(O33="",AA35="",AC35=""),"",IF(AJ35&lt;=20%,"Muy baja",IF(AJ35&lt;=40%,"Baja",IF(AJ35&lt;=60%,"Media",IF(AJ35&lt;=80%,"Alta","Muy alta")))))</f>
        <v>Muy baja</v>
      </c>
      <c r="AI35" s="142">
        <f t="shared" si="12"/>
        <v>1</v>
      </c>
      <c r="AJ35" s="148">
        <f>IF(OR($AA35="Preventivo",$AA35="Detectivo"),($AJ34-($AJ34*($AD35+$AB35))),$AJ34)</f>
        <v>0.12959999999999999</v>
      </c>
      <c r="AK35" s="148" t="str">
        <f>IF(OR(R33="",AA35="",AC35=""),"",IF(AM35&lt;=20%,"Leve",IF(AM35&lt;=40%,"Menor",IF(AM35&lt;=60%,"Moderado",IF(AM35&lt;=80%,"Mayor","Catastrófico")))))</f>
        <v>Mayor</v>
      </c>
      <c r="AL35" s="142">
        <f>IF($AK34="Leve",1,IF($AK34="Menor",2,IF($AK34="Moderado",3,IF($AK34="Mayor",4,IF($AK34="Catastrófico",5,"")))))</f>
        <v>4</v>
      </c>
      <c r="AM35" s="148">
        <f>IF($AA35="Correctivo",($T33-($T33*($AD35+$AB35))),$T33)</f>
        <v>0.8</v>
      </c>
      <c r="AN35" s="149">
        <f t="shared" si="44"/>
        <v>4</v>
      </c>
      <c r="AO35" s="296"/>
      <c r="AP35" s="297"/>
      <c r="AQ35" s="161" t="s">
        <v>476</v>
      </c>
      <c r="AR35" s="140" t="s">
        <v>427</v>
      </c>
      <c r="AS35" s="141" t="s">
        <v>425</v>
      </c>
      <c r="AT35" s="140" t="s">
        <v>365</v>
      </c>
      <c r="AU35" s="162" t="s">
        <v>432</v>
      </c>
    </row>
    <row r="36" spans="1:47" ht="120" x14ac:dyDescent="0.2">
      <c r="A36" s="150" t="s">
        <v>26</v>
      </c>
      <c r="B36" s="139" t="s">
        <v>32</v>
      </c>
      <c r="C36" s="289"/>
      <c r="D36" s="289"/>
      <c r="E36" s="139" t="s">
        <v>20</v>
      </c>
      <c r="F36" s="139" t="s">
        <v>130</v>
      </c>
      <c r="G36" s="290"/>
      <c r="H36" s="290"/>
      <c r="I36" s="290"/>
      <c r="J36" s="290"/>
      <c r="K36" s="290"/>
      <c r="L36" s="290"/>
      <c r="M36" s="290"/>
      <c r="N36" s="302"/>
      <c r="O36" s="298"/>
      <c r="P36" s="299"/>
      <c r="Q36" s="293"/>
      <c r="R36" s="290"/>
      <c r="S36" s="299"/>
      <c r="T36" s="293"/>
      <c r="U36" s="294"/>
      <c r="V36" s="295"/>
      <c r="W36" s="157" t="s">
        <v>418</v>
      </c>
      <c r="X36" s="141" t="s">
        <v>421</v>
      </c>
      <c r="Y36" s="141" t="s">
        <v>422</v>
      </c>
      <c r="Z36" s="145">
        <v>0.25</v>
      </c>
      <c r="AA36" s="139" t="s">
        <v>214</v>
      </c>
      <c r="AB36" s="146">
        <f t="shared" si="9"/>
        <v>0.25</v>
      </c>
      <c r="AC36" s="147" t="s">
        <v>219</v>
      </c>
      <c r="AD36" s="146">
        <f t="shared" si="10"/>
        <v>0.15</v>
      </c>
      <c r="AE36" s="147" t="s">
        <v>223</v>
      </c>
      <c r="AF36" s="147" t="s">
        <v>224</v>
      </c>
      <c r="AG36" s="158" t="s">
        <v>227</v>
      </c>
      <c r="AH36" s="159" t="str">
        <f>IF(OR(O33="",AA36="",AC36=""),"",IF(AJ36&lt;=20%,"Muy baja",IF(AJ36&lt;=40%,"Baja",IF(AJ36&lt;=60%,"Media",IF(AJ36&lt;=80%,"Alta","Muy alta")))))</f>
        <v>Muy baja</v>
      </c>
      <c r="AI36" s="142">
        <f t="shared" si="12"/>
        <v>1</v>
      </c>
      <c r="AJ36" s="148">
        <f>IF(OR($AA36="Preventivo",$AA36="Detectivo"),($AJ35-($AJ35*($AD36+$AB36))),$AJ35)</f>
        <v>7.7759999999999996E-2</v>
      </c>
      <c r="AK36" s="148" t="str">
        <f>IF(OR(R33="",AA36="",AC36=""),"",IF(AM36&lt;=20%,"Leve",IF(AM36&lt;=40%,"Menor",IF(AM36&lt;=60%,"Moderado",IF(AM36&lt;=80%,"Mayor","Catastrófico")))))</f>
        <v>Mayor</v>
      </c>
      <c r="AL36" s="142">
        <f>IF($AK35="Leve",1,IF($AK35="Menor",2,IF($AK35="Moderado",3,IF($AK35="Mayor",4,IF($AK35="Catastrófico",5,"")))))</f>
        <v>4</v>
      </c>
      <c r="AM36" s="148">
        <f>IF($AA36="Correctivo",($T33-($T33*($AD36+$AB36))),$T33)</f>
        <v>0.8</v>
      </c>
      <c r="AN36" s="149">
        <f t="shared" ref="AN36" si="55">IF(OR(AI36="",AL36=""),"",AI36*AL36)</f>
        <v>4</v>
      </c>
      <c r="AO36" s="296"/>
      <c r="AP36" s="297"/>
      <c r="AQ36" s="161" t="s">
        <v>428</v>
      </c>
      <c r="AR36" s="140" t="s">
        <v>477</v>
      </c>
      <c r="AS36" s="141" t="s">
        <v>425</v>
      </c>
      <c r="AT36" s="140" t="s">
        <v>365</v>
      </c>
      <c r="AU36" s="162" t="s">
        <v>433</v>
      </c>
    </row>
    <row r="37" spans="1:47" ht="18" customHeight="1" thickBot="1" x14ac:dyDescent="0.25">
      <c r="A37" s="61"/>
      <c r="B37" s="60"/>
      <c r="C37" s="59"/>
      <c r="D37" s="59"/>
      <c r="E37" s="60"/>
      <c r="F37" s="60"/>
      <c r="G37" s="60"/>
      <c r="H37" s="59"/>
      <c r="I37" s="59"/>
      <c r="J37" s="59"/>
      <c r="K37" s="59"/>
      <c r="L37" s="77"/>
      <c r="M37" s="77"/>
      <c r="N37" s="114"/>
      <c r="O37" s="61"/>
      <c r="P37" s="62" t="str">
        <f t="shared" si="3"/>
        <v/>
      </c>
      <c r="Q37" s="90" t="str">
        <f t="shared" si="4"/>
        <v/>
      </c>
      <c r="R37" s="60"/>
      <c r="S37" s="62" t="str">
        <f t="shared" si="5"/>
        <v/>
      </c>
      <c r="T37" s="90" t="str">
        <f t="shared" si="6"/>
        <v/>
      </c>
      <c r="U37" s="168" t="str">
        <f t="shared" si="40"/>
        <v/>
      </c>
      <c r="V37" s="172" t="str">
        <f t="shared" si="41"/>
        <v/>
      </c>
      <c r="W37" s="63"/>
      <c r="X37" s="77"/>
      <c r="Y37" s="77"/>
      <c r="Z37" s="165"/>
      <c r="AA37" s="60"/>
      <c r="AB37" s="128" t="str">
        <f t="shared" si="9"/>
        <v/>
      </c>
      <c r="AC37" s="115"/>
      <c r="AD37" s="128" t="str">
        <f t="shared" si="10"/>
        <v/>
      </c>
      <c r="AE37" s="115"/>
      <c r="AF37" s="115"/>
      <c r="AG37" s="116"/>
      <c r="AH37" s="170" t="str">
        <f t="shared" si="42"/>
        <v/>
      </c>
      <c r="AI37" s="62" t="str">
        <f t="shared" si="12"/>
        <v/>
      </c>
      <c r="AJ37" s="166" t="str">
        <f t="shared" si="13"/>
        <v/>
      </c>
      <c r="AK37" s="166" t="str">
        <f t="shared" si="43"/>
        <v/>
      </c>
      <c r="AL37" s="62" t="str">
        <f t="shared" si="15"/>
        <v/>
      </c>
      <c r="AM37" s="166" t="str">
        <f t="shared" si="16"/>
        <v/>
      </c>
      <c r="AN37" s="167" t="str">
        <f t="shared" si="44"/>
        <v/>
      </c>
      <c r="AO37" s="164" t="str">
        <f t="shared" si="45"/>
        <v/>
      </c>
      <c r="AP37" s="171" t="str">
        <f t="shared" si="19"/>
        <v/>
      </c>
      <c r="AQ37" s="57"/>
      <c r="AR37" s="59"/>
      <c r="AS37" s="59"/>
      <c r="AT37" s="59"/>
      <c r="AU37" s="58"/>
    </row>
    <row r="38" spans="1:47" x14ac:dyDescent="0.2"/>
    <row r="39" spans="1:47" x14ac:dyDescent="0.2"/>
  </sheetData>
  <autoFilter ref="A12:AZ37" xr:uid="{00000000-0001-0000-0200-000000000000}"/>
  <mergeCells count="132">
    <mergeCell ref="AP33:AP36"/>
    <mergeCell ref="A8:B8"/>
    <mergeCell ref="A7:B7"/>
    <mergeCell ref="N1:T1"/>
    <mergeCell ref="N2:T2"/>
    <mergeCell ref="N3:T3"/>
    <mergeCell ref="N4:T4"/>
    <mergeCell ref="C1:M4"/>
    <mergeCell ref="S33:S36"/>
    <mergeCell ref="T33:T36"/>
    <mergeCell ref="U33:U36"/>
    <mergeCell ref="V33:V36"/>
    <mergeCell ref="AO33:AO36"/>
    <mergeCell ref="AO24:AO27"/>
    <mergeCell ref="AP24:AP27"/>
    <mergeCell ref="C33:C36"/>
    <mergeCell ref="D33:D36"/>
    <mergeCell ref="G33:G36"/>
    <mergeCell ref="H33:H36"/>
    <mergeCell ref="I33:I36"/>
    <mergeCell ref="J33:J36"/>
    <mergeCell ref="K33:K36"/>
    <mergeCell ref="L33:L36"/>
    <mergeCell ref="M33:M36"/>
    <mergeCell ref="N33:N36"/>
    <mergeCell ref="O33:O36"/>
    <mergeCell ref="R33:R36"/>
    <mergeCell ref="P33:P36"/>
    <mergeCell ref="Q33:Q36"/>
    <mergeCell ref="P24:P27"/>
    <mergeCell ref="Q24:Q27"/>
    <mergeCell ref="R24:R27"/>
    <mergeCell ref="S24:S27"/>
    <mergeCell ref="T24:T27"/>
    <mergeCell ref="U24:U27"/>
    <mergeCell ref="V24:V27"/>
    <mergeCell ref="AU22:AU23"/>
    <mergeCell ref="C24:C27"/>
    <mergeCell ref="D24:D27"/>
    <mergeCell ref="G22:G23"/>
    <mergeCell ref="G24:G27"/>
    <mergeCell ref="H24:H27"/>
    <mergeCell ref="I24:I27"/>
    <mergeCell ref="J24:J27"/>
    <mergeCell ref="K24:K27"/>
    <mergeCell ref="L24:L27"/>
    <mergeCell ref="M24:M27"/>
    <mergeCell ref="N24:N27"/>
    <mergeCell ref="O24:O27"/>
    <mergeCell ref="AP22:AP23"/>
    <mergeCell ref="AQ22:AQ23"/>
    <mergeCell ref="AR22:AR23"/>
    <mergeCell ref="S22:S23"/>
    <mergeCell ref="T22:T23"/>
    <mergeCell ref="U22:U23"/>
    <mergeCell ref="V22:V23"/>
    <mergeCell ref="AO22:AO23"/>
    <mergeCell ref="K22:K23"/>
    <mergeCell ref="O22:O23"/>
    <mergeCell ref="P22:P23"/>
    <mergeCell ref="Q22:Q23"/>
    <mergeCell ref="R22:R23"/>
    <mergeCell ref="C22:C23"/>
    <mergeCell ref="D22:D23"/>
    <mergeCell ref="H22:H23"/>
    <mergeCell ref="I22:I23"/>
    <mergeCell ref="J22:J23"/>
    <mergeCell ref="T20:T21"/>
    <mergeCell ref="U20:U21"/>
    <mergeCell ref="V20:V21"/>
    <mergeCell ref="AO20:AO21"/>
    <mergeCell ref="AP20:AP21"/>
    <mergeCell ref="O20:O21"/>
    <mergeCell ref="P20:P21"/>
    <mergeCell ref="Q20:Q21"/>
    <mergeCell ref="R20:R21"/>
    <mergeCell ref="S20:S21"/>
    <mergeCell ref="H20:H21"/>
    <mergeCell ref="I20:I21"/>
    <mergeCell ref="J20:J21"/>
    <mergeCell ref="K20:K21"/>
    <mergeCell ref="C20:C21"/>
    <mergeCell ref="D20:D21"/>
    <mergeCell ref="G20:G21"/>
    <mergeCell ref="L11:M11"/>
    <mergeCell ref="Q11:Q12"/>
    <mergeCell ref="T11:T12"/>
    <mergeCell ref="H11:K11"/>
    <mergeCell ref="A10:N10"/>
    <mergeCell ref="G11:G12"/>
    <mergeCell ref="AQ10:AU10"/>
    <mergeCell ref="AQ11:AQ12"/>
    <mergeCell ref="A6:B6"/>
    <mergeCell ref="A1:B4"/>
    <mergeCell ref="U1:V4"/>
    <mergeCell ref="AO11:AO12"/>
    <mergeCell ref="A11:F11"/>
    <mergeCell ref="N11:N12"/>
    <mergeCell ref="R11:R12"/>
    <mergeCell ref="U11:U12"/>
    <mergeCell ref="O10:V10"/>
    <mergeCell ref="V11:V12"/>
    <mergeCell ref="P11:P12"/>
    <mergeCell ref="S11:S12"/>
    <mergeCell ref="O11:O12"/>
    <mergeCell ref="AA11:AA12"/>
    <mergeCell ref="AC11:AG11"/>
    <mergeCell ref="W11:Y11"/>
    <mergeCell ref="AM11:AM12"/>
    <mergeCell ref="AN11:AN12"/>
    <mergeCell ref="AQ25:AQ26"/>
    <mergeCell ref="AL11:AL12"/>
    <mergeCell ref="Z11:Z12"/>
    <mergeCell ref="AU11:AU12"/>
    <mergeCell ref="AS11:AS12"/>
    <mergeCell ref="AT11:AT12"/>
    <mergeCell ref="AR11:AR12"/>
    <mergeCell ref="AP11:AP12"/>
    <mergeCell ref="AU1:AU4"/>
    <mergeCell ref="AH10:AP10"/>
    <mergeCell ref="AI11:AI12"/>
    <mergeCell ref="AB11:AB12"/>
    <mergeCell ref="W10:AG10"/>
    <mergeCell ref="AJ11:AJ12"/>
    <mergeCell ref="AH11:AH12"/>
    <mergeCell ref="AK11:AK12"/>
    <mergeCell ref="W1:W4"/>
    <mergeCell ref="AR1:AT1"/>
    <mergeCell ref="AR2:AT2"/>
    <mergeCell ref="AR3:AT3"/>
    <mergeCell ref="AR4:AT4"/>
    <mergeCell ref="X1:AQ4"/>
  </mergeCells>
  <conditionalFormatting sqref="V22 V24 V13:V20 V37 V30:V33">
    <cfRule type="containsText" dxfId="39" priority="1240" operator="containsText" text="ALTA">
      <formula>NOT(ISERROR(SEARCH("ALTA",V13)))</formula>
    </cfRule>
    <cfRule type="containsText" dxfId="38" priority="1241" operator="containsText" text="EXTREMA">
      <formula>NOT(ISERROR(SEARCH("EXTREMA",V13)))</formula>
    </cfRule>
    <cfRule type="containsText" dxfId="37" priority="1242" operator="containsText" text="ALTA">
      <formula>NOT(ISERROR(SEARCH("ALTA",V13)))</formula>
    </cfRule>
    <cfRule type="containsText" dxfId="36" priority="1243" operator="containsText" text="MODERADA">
      <formula>NOT(ISERROR(SEARCH("MODERADA",V13)))</formula>
    </cfRule>
    <cfRule type="containsText" dxfId="35" priority="1244" operator="containsText" text="BAJA">
      <formula>NOT(ISERROR(SEARCH("BAJA",V13)))</formula>
    </cfRule>
    <cfRule type="colorScale" priority="1245">
      <colorScale>
        <cfvo type="num" val="1"/>
        <cfvo type="num" val="2"/>
        <cfvo type="num" val="5"/>
        <color rgb="FFF8696B"/>
        <color rgb="FFFFEB84"/>
        <color rgb="FF63BE7B"/>
      </colorScale>
    </cfRule>
    <cfRule type="colorScale" priority="1246">
      <colorScale>
        <cfvo type="min"/>
        <cfvo type="percentile" val="50"/>
        <cfvo type="max"/>
        <color rgb="FFF8696B"/>
        <color rgb="FFFFEB84"/>
        <color rgb="FF63BE7B"/>
      </colorScale>
    </cfRule>
  </conditionalFormatting>
  <conditionalFormatting sqref="V22 V24 V13:V20 V37 V30:V33">
    <cfRule type="containsText" dxfId="34" priority="1275" operator="containsText" text="ALTA">
      <formula>NOT(ISERROR(SEARCH("ALTA",V13)))</formula>
    </cfRule>
    <cfRule type="containsText" dxfId="33" priority="1276" operator="containsText" text="EXTREMA">
      <formula>NOT(ISERROR(SEARCH("EXTREMA",V13)))</formula>
    </cfRule>
    <cfRule type="containsText" dxfId="32" priority="1277" operator="containsText" text="ALTA">
      <formula>NOT(ISERROR(SEARCH("ALTA",V13)))</formula>
    </cfRule>
    <cfRule type="containsText" dxfId="31" priority="1278" operator="containsText" text="MODERADA">
      <formula>NOT(ISERROR(SEARCH("MODERADA",V13)))</formula>
    </cfRule>
    <cfRule type="containsText" dxfId="30" priority="1279" operator="containsText" text="BAJA">
      <formula>NOT(ISERROR(SEARCH("BAJA",V13)))</formula>
    </cfRule>
    <cfRule type="colorScale" priority="1280">
      <colorScale>
        <cfvo type="num" val="1"/>
        <cfvo type="num" val="2"/>
        <cfvo type="num" val="5"/>
        <color rgb="FFF8696B"/>
        <color rgb="FFFFEB84"/>
        <color rgb="FF63BE7B"/>
      </colorScale>
    </cfRule>
    <cfRule type="colorScale" priority="1281">
      <colorScale>
        <cfvo type="min"/>
        <cfvo type="percentile" val="50"/>
        <cfvo type="max"/>
        <color rgb="FFF8696B"/>
        <color rgb="FFFFEB84"/>
        <color rgb="FF63BE7B"/>
      </colorScale>
    </cfRule>
  </conditionalFormatting>
  <conditionalFormatting sqref="AO24 AO22 AO13:AO20 AO37 AO30:AO33">
    <cfRule type="containsText" dxfId="29" priority="1310" operator="containsText" text="ALTA">
      <formula>NOT(ISERROR(SEARCH("ALTA",AO13)))</formula>
    </cfRule>
    <cfRule type="containsText" dxfId="28" priority="1311" operator="containsText" text="EXTREMA">
      <formula>NOT(ISERROR(SEARCH("EXTREMA",AO13)))</formula>
    </cfRule>
    <cfRule type="containsText" dxfId="27" priority="1312" operator="containsText" text="ALTA">
      <formula>NOT(ISERROR(SEARCH("ALTA",AO13)))</formula>
    </cfRule>
    <cfRule type="containsText" dxfId="26" priority="1313" operator="containsText" text="MODERADA">
      <formula>NOT(ISERROR(SEARCH("MODERADA",AO13)))</formula>
    </cfRule>
    <cfRule type="containsText" dxfId="25" priority="1314" operator="containsText" text="BAJA">
      <formula>NOT(ISERROR(SEARCH("BAJA",AO13)))</formula>
    </cfRule>
    <cfRule type="colorScale" priority="1315">
      <colorScale>
        <cfvo type="num" val="1"/>
        <cfvo type="num" val="2"/>
        <cfvo type="num" val="5"/>
        <color rgb="FFF8696B"/>
        <color rgb="FFFFEB84"/>
        <color rgb="FF63BE7B"/>
      </colorScale>
    </cfRule>
    <cfRule type="colorScale" priority="1316">
      <colorScale>
        <cfvo type="min"/>
        <cfvo type="percentile" val="50"/>
        <cfvo type="max"/>
        <color rgb="FFF8696B"/>
        <color rgb="FFFFEB84"/>
        <color rgb="FF63BE7B"/>
      </colorScale>
    </cfRule>
  </conditionalFormatting>
  <conditionalFormatting sqref="AO24 AO22 AO13:AO20 AO37 AO30:AO33">
    <cfRule type="containsText" dxfId="24" priority="1345" operator="containsText" text="ALTA">
      <formula>NOT(ISERROR(SEARCH("ALTA",AO13)))</formula>
    </cfRule>
    <cfRule type="containsText" dxfId="23" priority="1346" operator="containsText" text="EXTREMA">
      <formula>NOT(ISERROR(SEARCH("EXTREMA",AO13)))</formula>
    </cfRule>
    <cfRule type="containsText" dxfId="22" priority="1347" operator="containsText" text="ALTA">
      <formula>NOT(ISERROR(SEARCH("ALTA",AO13)))</formula>
    </cfRule>
    <cfRule type="containsText" dxfId="21" priority="1348" operator="containsText" text="MODERADA">
      <formula>NOT(ISERROR(SEARCH("MODERADA",AO13)))</formula>
    </cfRule>
    <cfRule type="containsText" dxfId="20" priority="1349" operator="containsText" text="BAJA">
      <formula>NOT(ISERROR(SEARCH("BAJA",AO13)))</formula>
    </cfRule>
    <cfRule type="colorScale" priority="1350">
      <colorScale>
        <cfvo type="num" val="1"/>
        <cfvo type="num" val="2"/>
        <cfvo type="num" val="5"/>
        <color rgb="FFF8696B"/>
        <color rgb="FFFFEB84"/>
        <color rgb="FF63BE7B"/>
      </colorScale>
    </cfRule>
    <cfRule type="colorScale" priority="1351">
      <colorScale>
        <cfvo type="min"/>
        <cfvo type="percentile" val="50"/>
        <cfvo type="max"/>
        <color rgb="FFF8696B"/>
        <color rgb="FFFFEB84"/>
        <color rgb="FF63BE7B"/>
      </colorScale>
    </cfRule>
  </conditionalFormatting>
  <conditionalFormatting sqref="V28:V29">
    <cfRule type="containsText" dxfId="19" priority="1" operator="containsText" text="ALTA">
      <formula>NOT(ISERROR(SEARCH("ALTA",V28)))</formula>
    </cfRule>
    <cfRule type="containsText" dxfId="18" priority="2" operator="containsText" text="EXTREMA">
      <formula>NOT(ISERROR(SEARCH("EXTREMA",V28)))</formula>
    </cfRule>
    <cfRule type="containsText" dxfId="17" priority="3" operator="containsText" text="ALTA">
      <formula>NOT(ISERROR(SEARCH("ALTA",V28)))</formula>
    </cfRule>
    <cfRule type="containsText" dxfId="16" priority="4" operator="containsText" text="MODERADA">
      <formula>NOT(ISERROR(SEARCH("MODERADA",V28)))</formula>
    </cfRule>
    <cfRule type="containsText" dxfId="15" priority="5" operator="containsText" text="BAJA">
      <formula>NOT(ISERROR(SEARCH("BAJA",V28)))</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28:V29">
    <cfRule type="containsText" dxfId="14" priority="8" operator="containsText" text="ALTA">
      <formula>NOT(ISERROR(SEARCH("ALTA",V28)))</formula>
    </cfRule>
    <cfRule type="containsText" dxfId="13" priority="9" operator="containsText" text="EXTREMA">
      <formula>NOT(ISERROR(SEARCH("EXTREMA",V28)))</formula>
    </cfRule>
    <cfRule type="containsText" dxfId="12" priority="10" operator="containsText" text="ALTA">
      <formula>NOT(ISERROR(SEARCH("ALTA",V28)))</formula>
    </cfRule>
    <cfRule type="containsText" dxfId="11" priority="11" operator="containsText" text="MODERADA">
      <formula>NOT(ISERROR(SEARCH("MODERADA",V28)))</formula>
    </cfRule>
    <cfRule type="containsText" dxfId="10" priority="12" operator="containsText" text="BAJA">
      <formula>NOT(ISERROR(SEARCH("BAJA",V28)))</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O28:AO29">
    <cfRule type="containsText" dxfId="9" priority="15" operator="containsText" text="ALTA">
      <formula>NOT(ISERROR(SEARCH("ALTA",AO28)))</formula>
    </cfRule>
    <cfRule type="containsText" dxfId="8" priority="16" operator="containsText" text="EXTREMA">
      <formula>NOT(ISERROR(SEARCH("EXTREMA",AO28)))</formula>
    </cfRule>
    <cfRule type="containsText" dxfId="7" priority="17" operator="containsText" text="ALTA">
      <formula>NOT(ISERROR(SEARCH("ALTA",AO28)))</formula>
    </cfRule>
    <cfRule type="containsText" dxfId="6" priority="18" operator="containsText" text="MODERADA">
      <formula>NOT(ISERROR(SEARCH("MODERADA",AO28)))</formula>
    </cfRule>
    <cfRule type="containsText" dxfId="5" priority="19" operator="containsText" text="BAJA">
      <formula>NOT(ISERROR(SEARCH("BAJA",AO28)))</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O28:AO29">
    <cfRule type="containsText" dxfId="4" priority="22" operator="containsText" text="ALTA">
      <formula>NOT(ISERROR(SEARCH("ALTA",AO28)))</formula>
    </cfRule>
    <cfRule type="containsText" dxfId="3" priority="23" operator="containsText" text="EXTREMA">
      <formula>NOT(ISERROR(SEARCH("EXTREMA",AO28)))</formula>
    </cfRule>
    <cfRule type="containsText" dxfId="2" priority="24" operator="containsText" text="ALTA">
      <formula>NOT(ISERROR(SEARCH("ALTA",AO28)))</formula>
    </cfRule>
    <cfRule type="containsText" dxfId="1" priority="25" operator="containsText" text="MODERADA">
      <formula>NOT(ISERROR(SEARCH("MODERADA",AO28)))</formula>
    </cfRule>
    <cfRule type="containsText" dxfId="0" priority="26" operator="containsText" text="BAJA">
      <formula>NOT(ISERROR(SEARCH("BAJA",AO28)))</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O13:O20 O22 O24 O37 O28:O33" xr:uid="{00000000-0002-0000-0200-000004000000}">
      <formula1>Frecuencia</formula1>
    </dataValidation>
    <dataValidation type="list" allowBlank="1" showInputMessage="1" showErrorMessage="1" sqref="R13:R20 R22 R24 R37 R28:R33" xr:uid="{00000000-0002-0000-0200-000005000000}">
      <formula1>Impacto</formula1>
    </dataValidation>
    <dataValidation type="list" allowBlank="1" showInputMessage="1" showErrorMessage="1" sqref="A13:A37" xr:uid="{00000000-0002-0000-0200-000000000000}">
      <formula1>Macroprocesos</formula1>
    </dataValidation>
    <dataValidation type="list" allowBlank="1" showInputMessage="1" showErrorMessage="1" sqref="B13:B37" xr:uid="{00000000-0002-0000-0200-000001000000}">
      <formula1>Procesos</formula1>
    </dataValidation>
    <dataValidation type="list" allowBlank="1" showInputMessage="1" showErrorMessage="1" sqref="M13:M24 M37 M28:M33" xr:uid="{610B7930-D20A-45F0-A761-830875E45C01}">
      <formula1>INDIRECT(L13)</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3000000}">
          <x14:formula1>
            <xm:f>Listas!$D$4:$D$11</xm:f>
          </x14:formula1>
          <xm:sqref>N13:N24 N37 N30:N33</xm:sqref>
        </x14:dataValidation>
        <x14:dataValidation type="list" allowBlank="1" showInputMessage="1" showErrorMessage="1" xr:uid="{00000000-0002-0000-0200-000002000000}">
          <x14:formula1>
            <xm:f>Listas!$C$4:$C$8</xm:f>
          </x14:formula1>
          <xm:sqref>E30:E37 E13:E27</xm:sqref>
        </x14:dataValidation>
        <x14:dataValidation type="list" allowBlank="1" showInputMessage="1" showErrorMessage="1" xr:uid="{C2686245-F348-40B7-A272-CC355847684C}">
          <x14:formula1>
            <xm:f>Listas!$E$3:$E$4</xm:f>
          </x14:formula1>
          <xm:sqref>G13:G20 G22 G24 G37 G30:G33</xm:sqref>
        </x14:dataValidation>
        <x14:dataValidation type="list" allowBlank="1" showInputMessage="1" showErrorMessage="1" xr:uid="{DBDB28FE-B853-4889-ADE9-AF17676D67FD}">
          <x14:formula1>
            <xm:f>Listas!$F$3:$F$7</xm:f>
          </x14:formula1>
          <xm:sqref>L13:L24 L37 L30:L33</xm:sqref>
        </x14:dataValidation>
        <x14:dataValidation type="list" allowBlank="1" showInputMessage="1" showErrorMessage="1" xr:uid="{F3A1BC96-7AC2-49D5-9DA1-C63294891F97}">
          <x14:formula1>
            <xm:f>Listas!$U$4:$U$6</xm:f>
          </x14:formula1>
          <xm:sqref>AA30:AA37 AA13:AA27</xm:sqref>
        </x14:dataValidation>
        <x14:dataValidation type="list" allowBlank="1" showInputMessage="1" showErrorMessage="1" xr:uid="{1D9E202B-0DAE-45D2-8A5C-1E7FE0FD40A5}">
          <x14:formula1>
            <xm:f>Listas!$V$4:$V$5</xm:f>
          </x14:formula1>
          <xm:sqref>AC30:AC37 AC13:AC27</xm:sqref>
        </x14:dataValidation>
        <x14:dataValidation type="list" allowBlank="1" showInputMessage="1" showErrorMessage="1" xr:uid="{386CDB0D-06C9-467A-8E17-C32AD6DD8008}">
          <x14:formula1>
            <xm:f>Listas!$W$4:$W$5</xm:f>
          </x14:formula1>
          <xm:sqref>AE30:AE37 AE13:AE27</xm:sqref>
        </x14:dataValidation>
        <x14:dataValidation type="list" allowBlank="1" showInputMessage="1" showErrorMessage="1" xr:uid="{051A19A5-CE08-47D4-B983-1AD9B2BB34A9}">
          <x14:formula1>
            <xm:f>Listas!$X$4:$X$5</xm:f>
          </x14:formula1>
          <xm:sqref>AF30:AF37 AF13:AF27</xm:sqref>
        </x14:dataValidation>
        <x14:dataValidation type="list" allowBlank="1" showInputMessage="1" showErrorMessage="1" xr:uid="{7A824434-6827-4552-A89A-69336B65EE27}">
          <x14:formula1>
            <xm:f>Listas!$Y$4:$Y$5</xm:f>
          </x14:formula1>
          <xm:sqref>AG30:AG37 AG13:AG27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16"/>
  <sheetViews>
    <sheetView topLeftCell="R1" zoomScale="120" zoomScaleNormal="120" workbookViewId="0">
      <selection activeCell="U5" sqref="U5"/>
    </sheetView>
  </sheetViews>
  <sheetFormatPr baseColWidth="10" defaultRowHeight="15" x14ac:dyDescent="0.25"/>
  <cols>
    <col min="1" max="1" width="31.7109375" bestFit="1" customWidth="1"/>
    <col min="2" max="2" width="51.42578125" bestFit="1" customWidth="1"/>
    <col min="3" max="3" width="15.5703125" customWidth="1"/>
    <col min="4" max="6" width="22.7109375" customWidth="1"/>
    <col min="7" max="7" width="12.140625" bestFit="1" customWidth="1"/>
    <col min="8" max="8" width="13.5703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4" customFormat="1" x14ac:dyDescent="0.25">
      <c r="A2" s="34" t="s">
        <v>9</v>
      </c>
      <c r="B2" s="34" t="s">
        <v>10</v>
      </c>
      <c r="C2" s="34" t="s">
        <v>35</v>
      </c>
      <c r="D2" s="34" t="s">
        <v>168</v>
      </c>
      <c r="E2" s="34" t="s">
        <v>157</v>
      </c>
      <c r="F2" s="34" t="s">
        <v>162</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209</v>
      </c>
      <c r="V2" s="34" t="s">
        <v>221</v>
      </c>
      <c r="W2" s="34" t="s">
        <v>211</v>
      </c>
      <c r="X2" s="34" t="s">
        <v>212</v>
      </c>
      <c r="Y2" s="34" t="s">
        <v>213</v>
      </c>
    </row>
    <row r="3" spans="1:25" x14ac:dyDescent="0.25">
      <c r="E3" t="s">
        <v>158</v>
      </c>
      <c r="F3" t="s">
        <v>163</v>
      </c>
    </row>
    <row r="4" spans="1:25" x14ac:dyDescent="0.25">
      <c r="A4" t="s">
        <v>13</v>
      </c>
      <c r="B4" t="s">
        <v>14</v>
      </c>
      <c r="C4" t="s">
        <v>15</v>
      </c>
      <c r="D4" t="s">
        <v>169</v>
      </c>
      <c r="E4" t="s">
        <v>159</v>
      </c>
      <c r="F4" t="s">
        <v>195</v>
      </c>
      <c r="G4" t="s">
        <v>200</v>
      </c>
      <c r="H4" t="s">
        <v>202</v>
      </c>
      <c r="I4" t="s">
        <v>16</v>
      </c>
      <c r="J4" t="s">
        <v>17</v>
      </c>
      <c r="K4" t="s">
        <v>61</v>
      </c>
      <c r="L4" t="s">
        <v>63</v>
      </c>
      <c r="M4" t="s">
        <v>65</v>
      </c>
      <c r="N4" t="s">
        <v>67</v>
      </c>
      <c r="O4" t="s">
        <v>69</v>
      </c>
      <c r="P4" t="s">
        <v>71</v>
      </c>
      <c r="Q4" t="s">
        <v>73</v>
      </c>
      <c r="R4" t="s">
        <v>99</v>
      </c>
      <c r="S4" t="s">
        <v>102</v>
      </c>
      <c r="T4" t="s">
        <v>102</v>
      </c>
      <c r="U4" t="s">
        <v>214</v>
      </c>
      <c r="V4" t="s">
        <v>220</v>
      </c>
      <c r="W4" t="s">
        <v>223</v>
      </c>
      <c r="X4" t="s">
        <v>224</v>
      </c>
      <c r="Y4" t="s">
        <v>227</v>
      </c>
    </row>
    <row r="5" spans="1:25" x14ac:dyDescent="0.25">
      <c r="A5" t="s">
        <v>18</v>
      </c>
      <c r="B5" t="s">
        <v>19</v>
      </c>
      <c r="C5" t="s">
        <v>20</v>
      </c>
      <c r="D5" t="s">
        <v>170</v>
      </c>
      <c r="F5" t="s">
        <v>165</v>
      </c>
      <c r="G5" t="s">
        <v>17</v>
      </c>
      <c r="H5" t="s">
        <v>52</v>
      </c>
      <c r="I5" t="s">
        <v>21</v>
      </c>
      <c r="J5" t="s">
        <v>22</v>
      </c>
      <c r="K5" t="s">
        <v>62</v>
      </c>
      <c r="L5" t="s">
        <v>64</v>
      </c>
      <c r="M5" t="s">
        <v>66</v>
      </c>
      <c r="N5" t="s">
        <v>68</v>
      </c>
      <c r="O5" t="s">
        <v>70</v>
      </c>
      <c r="P5" t="s">
        <v>72</v>
      </c>
      <c r="Q5" t="s">
        <v>74</v>
      </c>
      <c r="R5" t="s">
        <v>24</v>
      </c>
      <c r="S5" t="s">
        <v>103</v>
      </c>
      <c r="T5" t="s">
        <v>104</v>
      </c>
      <c r="U5" s="88" t="s">
        <v>216</v>
      </c>
      <c r="V5" t="s">
        <v>219</v>
      </c>
      <c r="W5" t="s">
        <v>222</v>
      </c>
      <c r="X5" t="s">
        <v>225</v>
      </c>
      <c r="Y5" t="s">
        <v>226</v>
      </c>
    </row>
    <row r="6" spans="1:25" x14ac:dyDescent="0.25">
      <c r="A6" t="s">
        <v>23</v>
      </c>
      <c r="B6" t="s">
        <v>235</v>
      </c>
      <c r="C6" t="s">
        <v>115</v>
      </c>
      <c r="D6" t="s">
        <v>171</v>
      </c>
      <c r="F6" t="s">
        <v>166</v>
      </c>
      <c r="G6" t="s">
        <v>198</v>
      </c>
      <c r="H6" t="s">
        <v>24</v>
      </c>
      <c r="J6" t="s">
        <v>25</v>
      </c>
      <c r="Q6" t="s">
        <v>75</v>
      </c>
      <c r="R6" t="s">
        <v>100</v>
      </c>
      <c r="T6" t="s">
        <v>103</v>
      </c>
      <c r="U6" t="s">
        <v>215</v>
      </c>
    </row>
    <row r="7" spans="1:25" x14ac:dyDescent="0.25">
      <c r="A7" t="s">
        <v>26</v>
      </c>
      <c r="B7" t="s">
        <v>236</v>
      </c>
      <c r="C7" t="s">
        <v>140</v>
      </c>
      <c r="D7" t="s">
        <v>172</v>
      </c>
      <c r="F7" t="s">
        <v>167</v>
      </c>
      <c r="G7" t="s">
        <v>25</v>
      </c>
      <c r="H7" t="s">
        <v>27</v>
      </c>
      <c r="J7" t="s">
        <v>28</v>
      </c>
    </row>
    <row r="8" spans="1:25" x14ac:dyDescent="0.25">
      <c r="B8" t="s">
        <v>237</v>
      </c>
      <c r="C8" t="s">
        <v>141</v>
      </c>
      <c r="D8" t="s">
        <v>173</v>
      </c>
      <c r="G8" t="s">
        <v>199</v>
      </c>
      <c r="H8" t="s">
        <v>29</v>
      </c>
    </row>
    <row r="9" spans="1:25" x14ac:dyDescent="0.25">
      <c r="B9" t="s">
        <v>238</v>
      </c>
      <c r="D9" t="s">
        <v>174</v>
      </c>
    </row>
    <row r="10" spans="1:25" x14ac:dyDescent="0.25">
      <c r="B10" t="s">
        <v>239</v>
      </c>
      <c r="D10" t="s">
        <v>175</v>
      </c>
    </row>
    <row r="11" spans="1:25" x14ac:dyDescent="0.25">
      <c r="B11" t="s">
        <v>30</v>
      </c>
      <c r="D11" t="s">
        <v>47</v>
      </c>
    </row>
    <row r="12" spans="1:25" x14ac:dyDescent="0.25">
      <c r="B12" t="s">
        <v>240</v>
      </c>
    </row>
    <row r="13" spans="1:25" x14ac:dyDescent="0.25">
      <c r="B13" t="s">
        <v>241</v>
      </c>
    </row>
    <row r="14" spans="1:25" x14ac:dyDescent="0.25">
      <c r="B14" t="s">
        <v>31</v>
      </c>
    </row>
    <row r="15" spans="1:25" x14ac:dyDescent="0.25">
      <c r="B15" t="s">
        <v>242</v>
      </c>
    </row>
    <row r="16" spans="1:25" x14ac:dyDescent="0.25">
      <c r="B16" t="s">
        <v>32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BE9-16DF-49E9-B9A6-A9CE56A18C4B}">
  <dimension ref="B1:I36"/>
  <sheetViews>
    <sheetView workbookViewId="0">
      <selection activeCell="B1" sqref="B1"/>
    </sheetView>
  </sheetViews>
  <sheetFormatPr baseColWidth="10" defaultRowHeight="15" x14ac:dyDescent="0.25"/>
  <cols>
    <col min="1" max="1" width="6.5703125" customWidth="1"/>
    <col min="2" max="3" width="41.85546875" customWidth="1"/>
    <col min="4" max="4" width="57.7109375" customWidth="1"/>
    <col min="5" max="5" width="12.5703125" bestFit="1" customWidth="1"/>
    <col min="6" max="6" width="12" bestFit="1" customWidth="1"/>
    <col min="7" max="7" width="13.7109375" bestFit="1" customWidth="1"/>
    <col min="8" max="8" width="13" bestFit="1" customWidth="1"/>
    <col min="9" max="9" width="12.28515625" bestFit="1" customWidth="1"/>
  </cols>
  <sheetData>
    <row r="1" spans="2:9" ht="15.75" thickBot="1" x14ac:dyDescent="0.3">
      <c r="B1" s="94" t="s">
        <v>154</v>
      </c>
      <c r="C1" s="95" t="s">
        <v>153</v>
      </c>
      <c r="D1" s="95" t="s">
        <v>147</v>
      </c>
      <c r="E1" s="95" t="s">
        <v>148</v>
      </c>
      <c r="F1" s="95" t="s">
        <v>149</v>
      </c>
      <c r="G1" s="95" t="s">
        <v>150</v>
      </c>
      <c r="H1" s="95" t="s">
        <v>151</v>
      </c>
      <c r="I1" s="96" t="s">
        <v>152</v>
      </c>
    </row>
    <row r="2" spans="2:9" ht="60" x14ac:dyDescent="0.25">
      <c r="B2" s="105" t="s">
        <v>14</v>
      </c>
      <c r="C2" s="104" t="s">
        <v>261</v>
      </c>
      <c r="D2" s="104" t="s">
        <v>262</v>
      </c>
      <c r="E2" s="97" t="s">
        <v>263</v>
      </c>
      <c r="F2" s="97" t="s">
        <v>263</v>
      </c>
      <c r="G2" s="97" t="s">
        <v>263</v>
      </c>
      <c r="H2" s="97" t="s">
        <v>263</v>
      </c>
      <c r="I2" s="108" t="s">
        <v>264</v>
      </c>
    </row>
    <row r="3" spans="2:9" x14ac:dyDescent="0.25">
      <c r="B3" s="106" t="s">
        <v>19</v>
      </c>
      <c r="C3" s="101"/>
      <c r="D3" s="101"/>
      <c r="E3" s="92"/>
      <c r="F3" s="92"/>
      <c r="G3" s="92"/>
      <c r="H3" s="92"/>
      <c r="I3" s="98"/>
    </row>
    <row r="4" spans="2:9" x14ac:dyDescent="0.25">
      <c r="B4" s="106" t="s">
        <v>235</v>
      </c>
      <c r="C4" s="101"/>
      <c r="D4" s="101"/>
      <c r="E4" s="92"/>
      <c r="F4" s="92"/>
      <c r="G4" s="92"/>
      <c r="H4" s="92"/>
      <c r="I4" s="98"/>
    </row>
    <row r="5" spans="2:9" ht="30" x14ac:dyDescent="0.25">
      <c r="B5" s="106" t="s">
        <v>236</v>
      </c>
      <c r="C5" s="101"/>
      <c r="D5" s="101"/>
      <c r="E5" s="92"/>
      <c r="F5" s="92"/>
      <c r="G5" s="92"/>
      <c r="H5" s="92"/>
      <c r="I5" s="98"/>
    </row>
    <row r="6" spans="2:9" ht="30" x14ac:dyDescent="0.25">
      <c r="B6" s="106" t="s">
        <v>237</v>
      </c>
      <c r="C6" s="101"/>
      <c r="D6" s="101"/>
      <c r="E6" s="92"/>
      <c r="F6" s="92"/>
      <c r="G6" s="92"/>
      <c r="H6" s="92"/>
      <c r="I6" s="98"/>
    </row>
    <row r="7" spans="2:9" x14ac:dyDescent="0.25">
      <c r="B7" s="106" t="s">
        <v>238</v>
      </c>
      <c r="C7" s="101"/>
      <c r="D7" s="101"/>
      <c r="E7" s="92"/>
      <c r="F7" s="92"/>
      <c r="G7" s="92"/>
      <c r="H7" s="92"/>
      <c r="I7" s="98"/>
    </row>
    <row r="8" spans="2:9" ht="30" x14ac:dyDescent="0.25">
      <c r="B8" s="106" t="s">
        <v>239</v>
      </c>
      <c r="C8" s="101"/>
      <c r="D8" s="101"/>
      <c r="E8" s="92"/>
      <c r="F8" s="92"/>
      <c r="G8" s="92"/>
      <c r="H8" s="92"/>
      <c r="I8" s="98"/>
    </row>
    <row r="9" spans="2:9" x14ac:dyDescent="0.25">
      <c r="B9" s="106" t="s">
        <v>30</v>
      </c>
      <c r="C9" s="101"/>
      <c r="D9" s="101"/>
      <c r="E9" s="92"/>
      <c r="F9" s="92"/>
      <c r="G9" s="92"/>
      <c r="H9" s="92"/>
      <c r="I9" s="98"/>
    </row>
    <row r="10" spans="2:9" ht="30" x14ac:dyDescent="0.25">
      <c r="B10" s="106" t="s">
        <v>240</v>
      </c>
      <c r="C10" s="101"/>
      <c r="D10" s="101"/>
      <c r="E10" s="92"/>
      <c r="F10" s="92"/>
      <c r="G10" s="92"/>
      <c r="H10" s="92"/>
      <c r="I10" s="98"/>
    </row>
    <row r="11" spans="2:9" x14ac:dyDescent="0.25">
      <c r="B11" s="106" t="s">
        <v>241</v>
      </c>
      <c r="C11" s="101"/>
      <c r="D11" s="101"/>
      <c r="E11" s="92"/>
      <c r="F11" s="92"/>
      <c r="G11" s="92"/>
      <c r="H11" s="92"/>
      <c r="I11" s="98"/>
    </row>
    <row r="12" spans="2:9" x14ac:dyDescent="0.25">
      <c r="B12" s="106" t="s">
        <v>31</v>
      </c>
      <c r="C12" s="101"/>
      <c r="D12" s="101"/>
      <c r="E12" s="92"/>
      <c r="F12" s="92"/>
      <c r="G12" s="92"/>
      <c r="H12" s="92"/>
      <c r="I12" s="98"/>
    </row>
    <row r="13" spans="2:9" x14ac:dyDescent="0.25">
      <c r="B13" s="106" t="s">
        <v>242</v>
      </c>
      <c r="C13" s="101"/>
      <c r="D13" s="101"/>
      <c r="E13" s="92"/>
      <c r="F13" s="92"/>
      <c r="G13" s="92"/>
      <c r="H13" s="92"/>
      <c r="I13" s="98"/>
    </row>
    <row r="14" spans="2:9" ht="15.75" thickBot="1" x14ac:dyDescent="0.3">
      <c r="B14" s="107" t="s">
        <v>32</v>
      </c>
      <c r="C14" s="102"/>
      <c r="D14" s="102"/>
      <c r="E14" s="99"/>
      <c r="F14" s="99"/>
      <c r="G14" s="99"/>
      <c r="H14" s="99"/>
      <c r="I14" s="100"/>
    </row>
    <row r="15" spans="2:9" ht="15" customHeight="1" thickBot="1" x14ac:dyDescent="0.3"/>
    <row r="16" spans="2:9" ht="15.75" thickBot="1" x14ac:dyDescent="0.3">
      <c r="B16" s="93" t="s">
        <v>155</v>
      </c>
      <c r="C16" s="79" t="s">
        <v>154</v>
      </c>
    </row>
    <row r="17" spans="2:3" ht="15" customHeight="1" x14ac:dyDescent="0.25">
      <c r="B17" s="313" t="s">
        <v>254</v>
      </c>
      <c r="C17" s="80" t="s">
        <v>238</v>
      </c>
    </row>
    <row r="18" spans="2:3" ht="24" x14ac:dyDescent="0.25">
      <c r="B18" s="314"/>
      <c r="C18" s="80" t="s">
        <v>237</v>
      </c>
    </row>
    <row r="19" spans="2:3" ht="15.75" thickBot="1" x14ac:dyDescent="0.3">
      <c r="B19" s="315"/>
      <c r="C19" s="81" t="s">
        <v>242</v>
      </c>
    </row>
    <row r="20" spans="2:3" ht="24" customHeight="1" x14ac:dyDescent="0.25">
      <c r="B20" s="313" t="s">
        <v>255</v>
      </c>
      <c r="C20" s="80" t="s">
        <v>256</v>
      </c>
    </row>
    <row r="21" spans="2:3" ht="24" customHeight="1" x14ac:dyDescent="0.25">
      <c r="B21" s="314"/>
      <c r="C21" s="82" t="s">
        <v>238</v>
      </c>
    </row>
    <row r="22" spans="2:3" ht="24" customHeight="1" thickBot="1" x14ac:dyDescent="0.3">
      <c r="B22" s="315"/>
      <c r="C22" s="83" t="s">
        <v>236</v>
      </c>
    </row>
    <row r="23" spans="2:3" ht="15" customHeight="1" x14ac:dyDescent="0.25">
      <c r="B23" s="313" t="s">
        <v>258</v>
      </c>
      <c r="C23" s="80" t="s">
        <v>14</v>
      </c>
    </row>
    <row r="24" spans="2:3" ht="25.5" x14ac:dyDescent="0.25">
      <c r="B24" s="314"/>
      <c r="C24" s="82" t="s">
        <v>236</v>
      </c>
    </row>
    <row r="25" spans="2:3" ht="15" customHeight="1" thickBot="1" x14ac:dyDescent="0.3">
      <c r="B25" s="315"/>
      <c r="C25" s="83" t="s">
        <v>241</v>
      </c>
    </row>
    <row r="26" spans="2:3" ht="36" customHeight="1" x14ac:dyDescent="0.25">
      <c r="B26" s="313" t="s">
        <v>259</v>
      </c>
      <c r="C26" s="82" t="s">
        <v>235</v>
      </c>
    </row>
    <row r="27" spans="2:3" ht="15.75" thickBot="1" x14ac:dyDescent="0.3">
      <c r="B27" s="315"/>
      <c r="C27" s="81" t="s">
        <v>257</v>
      </c>
    </row>
    <row r="28" spans="2:3" ht="36" customHeight="1" x14ac:dyDescent="0.25">
      <c r="B28" s="313" t="s">
        <v>260</v>
      </c>
      <c r="C28" s="80" t="s">
        <v>14</v>
      </c>
    </row>
    <row r="29" spans="2:3" x14ac:dyDescent="0.25">
      <c r="B29" s="314"/>
      <c r="C29" s="80" t="s">
        <v>256</v>
      </c>
    </row>
    <row r="30" spans="2:3" x14ac:dyDescent="0.25">
      <c r="B30" s="314"/>
      <c r="C30" s="82" t="s">
        <v>241</v>
      </c>
    </row>
    <row r="31" spans="2:3" x14ac:dyDescent="0.25">
      <c r="B31" s="314"/>
      <c r="C31" s="80" t="s">
        <v>31</v>
      </c>
    </row>
    <row r="32" spans="2:3" x14ac:dyDescent="0.25">
      <c r="B32" s="314"/>
      <c r="C32" s="80" t="s">
        <v>257</v>
      </c>
    </row>
    <row r="33" spans="2:3" ht="25.5" x14ac:dyDescent="0.25">
      <c r="B33" s="314"/>
      <c r="C33" s="82" t="s">
        <v>240</v>
      </c>
    </row>
    <row r="34" spans="2:3" x14ac:dyDescent="0.25">
      <c r="B34" s="314"/>
      <c r="C34" s="82" t="s">
        <v>242</v>
      </c>
    </row>
    <row r="35" spans="2:3" ht="15.75" thickBot="1" x14ac:dyDescent="0.3">
      <c r="B35" s="315"/>
      <c r="C35" s="81" t="s">
        <v>26</v>
      </c>
    </row>
    <row r="36" spans="2:3" x14ac:dyDescent="0.25">
      <c r="C36" s="85"/>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BA6A9-471C-455A-8615-FD0922C3622C}">
  <dimension ref="A1:F6"/>
  <sheetViews>
    <sheetView workbookViewId="0">
      <selection activeCell="C11" sqref="C11"/>
    </sheetView>
  </sheetViews>
  <sheetFormatPr baseColWidth="10" defaultRowHeight="15" x14ac:dyDescent="0.25"/>
  <cols>
    <col min="2" max="6" width="15.7109375" customWidth="1"/>
  </cols>
  <sheetData>
    <row r="1" spans="1:6" x14ac:dyDescent="0.25">
      <c r="B1" t="s">
        <v>163</v>
      </c>
      <c r="C1" t="s">
        <v>164</v>
      </c>
      <c r="D1" t="s">
        <v>165</v>
      </c>
      <c r="E1" t="s">
        <v>166</v>
      </c>
      <c r="F1" t="s">
        <v>167</v>
      </c>
    </row>
    <row r="2" spans="1:6" ht="24" x14ac:dyDescent="0.25">
      <c r="A2" s="89" t="s">
        <v>163</v>
      </c>
      <c r="B2" s="87" t="s">
        <v>178</v>
      </c>
      <c r="C2" s="87" t="s">
        <v>182</v>
      </c>
      <c r="D2" s="87" t="s">
        <v>185</v>
      </c>
      <c r="E2" s="87" t="s">
        <v>189</v>
      </c>
      <c r="F2" s="87" t="s">
        <v>192</v>
      </c>
    </row>
    <row r="3" spans="1:6" ht="60" x14ac:dyDescent="0.25">
      <c r="A3" s="89" t="s">
        <v>195</v>
      </c>
      <c r="B3" s="87" t="s">
        <v>179</v>
      </c>
      <c r="C3" s="87" t="s">
        <v>183</v>
      </c>
      <c r="D3" s="87" t="s">
        <v>186</v>
      </c>
      <c r="E3" s="87" t="s">
        <v>190</v>
      </c>
      <c r="F3" s="87" t="s">
        <v>193</v>
      </c>
    </row>
    <row r="4" spans="1:6" ht="48" x14ac:dyDescent="0.25">
      <c r="A4" s="89" t="s">
        <v>165</v>
      </c>
      <c r="B4" s="87" t="s">
        <v>180</v>
      </c>
      <c r="C4" s="87" t="s">
        <v>184</v>
      </c>
      <c r="D4" s="87" t="s">
        <v>187</v>
      </c>
      <c r="E4" s="87" t="s">
        <v>191</v>
      </c>
      <c r="F4" s="87" t="s">
        <v>194</v>
      </c>
    </row>
    <row r="5" spans="1:6" ht="36" x14ac:dyDescent="0.25">
      <c r="A5" s="89" t="s">
        <v>166</v>
      </c>
      <c r="B5" s="87" t="s">
        <v>181</v>
      </c>
      <c r="C5" s="84"/>
      <c r="D5" s="87" t="s">
        <v>188</v>
      </c>
      <c r="E5" s="84"/>
      <c r="F5" s="84"/>
    </row>
    <row r="6" spans="1:6" x14ac:dyDescent="0.25">
      <c r="A6" s="89" t="s">
        <v>167</v>
      </c>
      <c r="B6" s="84"/>
      <c r="C6" s="84"/>
      <c r="D6" s="84"/>
      <c r="E6" s="84"/>
      <c r="F6" s="8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6"/>
  <sheetViews>
    <sheetView zoomScale="80" zoomScaleNormal="80" workbookViewId="0">
      <selection activeCell="B4" sqref="B4"/>
    </sheetView>
  </sheetViews>
  <sheetFormatPr baseColWidth="10" defaultRowHeight="15" x14ac:dyDescent="0.25"/>
  <cols>
    <col min="1" max="1" width="6.5703125" customWidth="1"/>
    <col min="2" max="2" width="63" customWidth="1"/>
    <col min="3" max="12" width="15.5703125" customWidth="1"/>
    <col min="13" max="13" width="16.140625" customWidth="1"/>
    <col min="14" max="17" width="15.5703125" customWidth="1"/>
    <col min="18" max="18" width="15.7109375" customWidth="1"/>
  </cols>
  <sheetData>
    <row r="1" spans="1:18" ht="15.75" thickBot="1" x14ac:dyDescent="0.3"/>
    <row r="2" spans="1:18" ht="55.5" customHeight="1" thickBot="1" x14ac:dyDescent="0.3">
      <c r="A2" s="316" t="s">
        <v>109</v>
      </c>
      <c r="B2" s="317"/>
      <c r="C2" s="317"/>
      <c r="D2" s="317"/>
      <c r="E2" s="317"/>
      <c r="F2" s="317"/>
      <c r="G2" s="317"/>
      <c r="H2" s="317"/>
      <c r="I2" s="317"/>
      <c r="J2" s="317"/>
      <c r="K2" s="317"/>
      <c r="L2" s="317"/>
      <c r="M2" s="317"/>
      <c r="N2" s="317"/>
      <c r="O2" s="317"/>
      <c r="P2" s="317"/>
      <c r="Q2" s="317"/>
      <c r="R2" s="318"/>
    </row>
    <row r="3" spans="1:18" ht="15.75" thickBot="1" x14ac:dyDescent="0.3"/>
    <row r="4" spans="1:18" x14ac:dyDescent="0.25">
      <c r="B4" s="75" t="s">
        <v>95</v>
      </c>
      <c r="C4" s="43">
        <f>COUNTIF(C8:C26,"SI")</f>
        <v>9</v>
      </c>
      <c r="D4" s="44">
        <f>COUNTIF(D8:D26,"SI")</f>
        <v>7</v>
      </c>
      <c r="E4" s="44">
        <f t="shared" ref="E4:P4" si="0">COUNTIF(E8:E26,"SI")</f>
        <v>7</v>
      </c>
      <c r="F4" s="44">
        <f t="shared" si="0"/>
        <v>8</v>
      </c>
      <c r="G4" s="44">
        <f t="shared" si="0"/>
        <v>11</v>
      </c>
      <c r="H4" s="44">
        <f t="shared" si="0"/>
        <v>10</v>
      </c>
      <c r="I4" s="44">
        <f t="shared" si="0"/>
        <v>10</v>
      </c>
      <c r="J4" s="44">
        <f t="shared" si="0"/>
        <v>11</v>
      </c>
      <c r="K4" s="44">
        <f t="shared" si="0"/>
        <v>10</v>
      </c>
      <c r="L4" s="44">
        <f t="shared" si="0"/>
        <v>11</v>
      </c>
      <c r="M4" s="44">
        <f t="shared" si="0"/>
        <v>16</v>
      </c>
      <c r="N4" s="44">
        <f t="shared" si="0"/>
        <v>11</v>
      </c>
      <c r="O4" s="44">
        <f t="shared" si="0"/>
        <v>12</v>
      </c>
      <c r="P4" s="44">
        <f t="shared" si="0"/>
        <v>12</v>
      </c>
      <c r="Q4" s="44">
        <f t="shared" ref="Q4" si="1">COUNTIF(Q8:Q26,"SI")</f>
        <v>12</v>
      </c>
      <c r="R4" s="36">
        <f>COUNTIF(R8:R26,"SI")</f>
        <v>10</v>
      </c>
    </row>
    <row r="5" spans="1:18" ht="15.75" thickBot="1" x14ac:dyDescent="0.3">
      <c r="B5" s="76" t="s">
        <v>8</v>
      </c>
      <c r="C5" s="45" t="str">
        <f>IF(C4=0,"-",IF(C4&lt;=5,"Moderado",IF(C4&lt;=11,"Mayor",IF(C4&lt;=19,"Catastrófico"))))</f>
        <v>Mayor</v>
      </c>
      <c r="D5" s="46" t="str">
        <f>IF(D4=0,"-",IF(D4&lt;=5,"Moderado",IF(D4&lt;=11,"Mayor",IF(D4&lt;=19,"Catastrófico"))))</f>
        <v>Mayor</v>
      </c>
      <c r="E5" s="46" t="str">
        <f t="shared" ref="E5:P5" si="2">IF(E4=0,"-",IF(E4&lt;=5,"Moderado",IF(E4&lt;=11,"Mayor",IF(E4&lt;=19,"Catastrófico"))))</f>
        <v>Mayor</v>
      </c>
      <c r="F5" s="46" t="str">
        <f t="shared" si="2"/>
        <v>Mayor</v>
      </c>
      <c r="G5" s="46" t="str">
        <f t="shared" si="2"/>
        <v>Mayor</v>
      </c>
      <c r="H5" s="46" t="str">
        <f t="shared" si="2"/>
        <v>Mayor</v>
      </c>
      <c r="I5" s="46" t="str">
        <f t="shared" si="2"/>
        <v>Mayor</v>
      </c>
      <c r="J5" s="46" t="str">
        <f t="shared" si="2"/>
        <v>Mayor</v>
      </c>
      <c r="K5" s="46" t="str">
        <f t="shared" si="2"/>
        <v>Mayor</v>
      </c>
      <c r="L5" s="46" t="str">
        <f t="shared" si="2"/>
        <v>Mayor</v>
      </c>
      <c r="M5" s="46" t="str">
        <f t="shared" si="2"/>
        <v>Catastrófico</v>
      </c>
      <c r="N5" s="46" t="str">
        <f t="shared" si="2"/>
        <v>Mayor</v>
      </c>
      <c r="O5" s="46" t="str">
        <f t="shared" si="2"/>
        <v>Catastrófico</v>
      </c>
      <c r="P5" s="46" t="str">
        <f t="shared" si="2"/>
        <v>Catastrófico</v>
      </c>
      <c r="Q5" s="46" t="str">
        <f t="shared" ref="Q5" si="3">IF(Q4=0,"-",IF(Q4&lt;=5,"Moderado",IF(Q4&lt;=11,"Mayor",IF(Q4&lt;=19,"Catastrófico"))))</f>
        <v>Catastrófico</v>
      </c>
      <c r="R5" s="37" t="str">
        <f>IF(R4=0,"-",IF(R4&lt;=5,"Moderado",IF(R4&lt;=11,"Mayor",IF(R4&lt;=19,"Catastrófico"))))</f>
        <v>Mayor</v>
      </c>
    </row>
    <row r="6" spans="1:18" ht="15.75" thickBot="1" x14ac:dyDescent="0.3">
      <c r="C6" s="35"/>
      <c r="D6" s="35"/>
      <c r="R6" s="35"/>
    </row>
    <row r="7" spans="1:18" ht="22.5" customHeight="1" thickBot="1" x14ac:dyDescent="0.3">
      <c r="A7" s="56"/>
      <c r="B7" s="56"/>
      <c r="C7" s="47" t="s">
        <v>121</v>
      </c>
      <c r="D7" s="48" t="s">
        <v>135</v>
      </c>
      <c r="E7" s="48" t="s">
        <v>122</v>
      </c>
      <c r="F7" s="48" t="s">
        <v>123</v>
      </c>
      <c r="G7" s="48" t="s">
        <v>124</v>
      </c>
      <c r="H7" s="48" t="s">
        <v>125</v>
      </c>
      <c r="I7" s="48" t="s">
        <v>126</v>
      </c>
      <c r="J7" s="48" t="s">
        <v>132</v>
      </c>
      <c r="K7" s="48" t="s">
        <v>133</v>
      </c>
      <c r="L7" s="48" t="s">
        <v>134</v>
      </c>
      <c r="M7" s="48" t="s">
        <v>136</v>
      </c>
      <c r="N7" s="48" t="s">
        <v>127</v>
      </c>
      <c r="O7" s="48" t="s">
        <v>128</v>
      </c>
      <c r="P7" s="48" t="s">
        <v>129</v>
      </c>
      <c r="Q7" s="48" t="s">
        <v>440</v>
      </c>
      <c r="R7" s="49" t="s">
        <v>130</v>
      </c>
    </row>
    <row r="8" spans="1:18" x14ac:dyDescent="0.25">
      <c r="A8" s="68">
        <v>1</v>
      </c>
      <c r="B8" s="71" t="s">
        <v>77</v>
      </c>
      <c r="C8" s="64" t="s">
        <v>16</v>
      </c>
      <c r="D8" s="65" t="s">
        <v>16</v>
      </c>
      <c r="E8" s="66" t="s">
        <v>16</v>
      </c>
      <c r="F8" s="66" t="s">
        <v>16</v>
      </c>
      <c r="G8" s="66" t="s">
        <v>16</v>
      </c>
      <c r="H8" s="66" t="s">
        <v>16</v>
      </c>
      <c r="I8" s="65" t="s">
        <v>16</v>
      </c>
      <c r="J8" s="66" t="s">
        <v>16</v>
      </c>
      <c r="K8" s="66" t="s">
        <v>16</v>
      </c>
      <c r="L8" s="67" t="s">
        <v>16</v>
      </c>
      <c r="M8" s="66" t="s">
        <v>16</v>
      </c>
      <c r="N8" s="66" t="s">
        <v>16</v>
      </c>
      <c r="O8" s="66" t="s">
        <v>16</v>
      </c>
      <c r="P8" s="66" t="s">
        <v>16</v>
      </c>
      <c r="Q8" s="66" t="s">
        <v>16</v>
      </c>
      <c r="R8" s="74" t="s">
        <v>16</v>
      </c>
    </row>
    <row r="9" spans="1:18" x14ac:dyDescent="0.25">
      <c r="A9" s="69">
        <v>2</v>
      </c>
      <c r="B9" s="72" t="s">
        <v>78</v>
      </c>
      <c r="C9" s="50" t="s">
        <v>16</v>
      </c>
      <c r="D9" s="41" t="s">
        <v>21</v>
      </c>
      <c r="E9" s="40" t="s">
        <v>16</v>
      </c>
      <c r="F9" s="40" t="s">
        <v>16</v>
      </c>
      <c r="G9" s="40" t="s">
        <v>16</v>
      </c>
      <c r="H9" s="40" t="s">
        <v>16</v>
      </c>
      <c r="I9" s="41" t="s">
        <v>16</v>
      </c>
      <c r="J9" s="40" t="s">
        <v>16</v>
      </c>
      <c r="K9" s="40" t="s">
        <v>16</v>
      </c>
      <c r="L9" s="54" t="s">
        <v>16</v>
      </c>
      <c r="M9" s="40" t="s">
        <v>16</v>
      </c>
      <c r="N9" s="40" t="s">
        <v>16</v>
      </c>
      <c r="O9" s="40" t="s">
        <v>16</v>
      </c>
      <c r="P9" s="40" t="s">
        <v>16</v>
      </c>
      <c r="Q9" s="40" t="s">
        <v>16</v>
      </c>
      <c r="R9" s="52" t="s">
        <v>16</v>
      </c>
    </row>
    <row r="10" spans="1:18" x14ac:dyDescent="0.25">
      <c r="A10" s="69">
        <v>3</v>
      </c>
      <c r="B10" s="72" t="s">
        <v>79</v>
      </c>
      <c r="C10" s="50" t="s">
        <v>21</v>
      </c>
      <c r="D10" s="41" t="s">
        <v>16</v>
      </c>
      <c r="E10" s="40" t="s">
        <v>21</v>
      </c>
      <c r="F10" s="40" t="s">
        <v>16</v>
      </c>
      <c r="G10" s="40" t="s">
        <v>16</v>
      </c>
      <c r="H10" s="40" t="s">
        <v>131</v>
      </c>
      <c r="I10" s="41" t="s">
        <v>131</v>
      </c>
      <c r="J10" s="40" t="s">
        <v>16</v>
      </c>
      <c r="K10" s="40" t="s">
        <v>16</v>
      </c>
      <c r="L10" s="54" t="s">
        <v>21</v>
      </c>
      <c r="M10" s="40" t="s">
        <v>16</v>
      </c>
      <c r="N10" s="40" t="s">
        <v>16</v>
      </c>
      <c r="O10" s="40" t="s">
        <v>16</v>
      </c>
      <c r="P10" s="40" t="s">
        <v>16</v>
      </c>
      <c r="Q10" s="40" t="s">
        <v>16</v>
      </c>
      <c r="R10" s="52" t="s">
        <v>21</v>
      </c>
    </row>
    <row r="11" spans="1:18" ht="25.5" x14ac:dyDescent="0.25">
      <c r="A11" s="69">
        <v>4</v>
      </c>
      <c r="B11" s="72" t="s">
        <v>80</v>
      </c>
      <c r="C11" s="50" t="s">
        <v>21</v>
      </c>
      <c r="D11" s="41" t="s">
        <v>21</v>
      </c>
      <c r="E11" s="40" t="s">
        <v>21</v>
      </c>
      <c r="F11" s="40" t="s">
        <v>21</v>
      </c>
      <c r="G11" s="40" t="s">
        <v>16</v>
      </c>
      <c r="H11" s="40" t="s">
        <v>21</v>
      </c>
      <c r="I11" s="41" t="s">
        <v>21</v>
      </c>
      <c r="J11" s="40" t="s">
        <v>21</v>
      </c>
      <c r="K11" s="40" t="s">
        <v>21</v>
      </c>
      <c r="L11" s="54" t="s">
        <v>21</v>
      </c>
      <c r="M11" s="40" t="s">
        <v>21</v>
      </c>
      <c r="N11" s="40" t="s">
        <v>21</v>
      </c>
      <c r="O11" s="40" t="s">
        <v>21</v>
      </c>
      <c r="P11" s="40" t="s">
        <v>21</v>
      </c>
      <c r="Q11" s="40" t="s">
        <v>21</v>
      </c>
      <c r="R11" s="52" t="s">
        <v>21</v>
      </c>
    </row>
    <row r="12" spans="1:18" x14ac:dyDescent="0.25">
      <c r="A12" s="69">
        <v>5</v>
      </c>
      <c r="B12" s="72" t="s">
        <v>81</v>
      </c>
      <c r="C12" s="50" t="s">
        <v>16</v>
      </c>
      <c r="D12" s="41" t="s">
        <v>16</v>
      </c>
      <c r="E12" s="40" t="s">
        <v>16</v>
      </c>
      <c r="F12" s="40" t="s">
        <v>16</v>
      </c>
      <c r="G12" s="40" t="s">
        <v>16</v>
      </c>
      <c r="H12" s="40" t="s">
        <v>16</v>
      </c>
      <c r="I12" s="41" t="s">
        <v>16</v>
      </c>
      <c r="J12" s="40" t="s">
        <v>21</v>
      </c>
      <c r="K12" s="40" t="s">
        <v>16</v>
      </c>
      <c r="L12" s="54" t="s">
        <v>16</v>
      </c>
      <c r="M12" s="40" t="s">
        <v>16</v>
      </c>
      <c r="N12" s="40" t="s">
        <v>16</v>
      </c>
      <c r="O12" s="40" t="s">
        <v>16</v>
      </c>
      <c r="P12" s="40" t="s">
        <v>16</v>
      </c>
      <c r="Q12" s="40" t="s">
        <v>16</v>
      </c>
      <c r="R12" s="52" t="s">
        <v>16</v>
      </c>
    </row>
    <row r="13" spans="1:18" x14ac:dyDescent="0.25">
      <c r="A13" s="69">
        <v>6</v>
      </c>
      <c r="B13" s="72" t="s">
        <v>82</v>
      </c>
      <c r="C13" s="50" t="s">
        <v>21</v>
      </c>
      <c r="D13" s="41" t="s">
        <v>21</v>
      </c>
      <c r="E13" s="40" t="s">
        <v>21</v>
      </c>
      <c r="F13" s="40" t="s">
        <v>16</v>
      </c>
      <c r="G13" s="40" t="s">
        <v>16</v>
      </c>
      <c r="H13" s="40" t="s">
        <v>16</v>
      </c>
      <c r="I13" s="41" t="s">
        <v>16</v>
      </c>
      <c r="J13" s="40" t="s">
        <v>16</v>
      </c>
      <c r="K13" s="40" t="s">
        <v>16</v>
      </c>
      <c r="L13" s="54" t="s">
        <v>16</v>
      </c>
      <c r="M13" s="40" t="s">
        <v>16</v>
      </c>
      <c r="N13" s="40" t="s">
        <v>16</v>
      </c>
      <c r="O13" s="40" t="s">
        <v>16</v>
      </c>
      <c r="P13" s="40" t="s">
        <v>16</v>
      </c>
      <c r="Q13" s="40" t="s">
        <v>16</v>
      </c>
      <c r="R13" s="52" t="s">
        <v>16</v>
      </c>
    </row>
    <row r="14" spans="1:18" x14ac:dyDescent="0.25">
      <c r="A14" s="69">
        <v>7</v>
      </c>
      <c r="B14" s="72" t="s">
        <v>83</v>
      </c>
      <c r="C14" s="50" t="s">
        <v>21</v>
      </c>
      <c r="D14" s="41" t="s">
        <v>21</v>
      </c>
      <c r="E14" s="40" t="s">
        <v>16</v>
      </c>
      <c r="F14" s="40" t="s">
        <v>21</v>
      </c>
      <c r="G14" s="40" t="s">
        <v>16</v>
      </c>
      <c r="H14" s="40" t="s">
        <v>16</v>
      </c>
      <c r="I14" s="41" t="s">
        <v>16</v>
      </c>
      <c r="J14" s="40" t="s">
        <v>16</v>
      </c>
      <c r="K14" s="40" t="s">
        <v>21</v>
      </c>
      <c r="L14" s="54" t="s">
        <v>16</v>
      </c>
      <c r="M14" s="40" t="s">
        <v>16</v>
      </c>
      <c r="N14" s="40" t="s">
        <v>16</v>
      </c>
      <c r="O14" s="40" t="s">
        <v>16</v>
      </c>
      <c r="P14" s="40" t="s">
        <v>16</v>
      </c>
      <c r="Q14" s="40" t="s">
        <v>16</v>
      </c>
      <c r="R14" s="52" t="s">
        <v>16</v>
      </c>
    </row>
    <row r="15" spans="1:18" ht="26.25" customHeight="1" x14ac:dyDescent="0.25">
      <c r="A15" s="69">
        <v>8</v>
      </c>
      <c r="B15" s="72" t="s">
        <v>96</v>
      </c>
      <c r="C15" s="50" t="s">
        <v>21</v>
      </c>
      <c r="D15" s="41" t="s">
        <v>21</v>
      </c>
      <c r="E15" s="40" t="s">
        <v>21</v>
      </c>
      <c r="F15" s="40" t="s">
        <v>21</v>
      </c>
      <c r="G15" s="40" t="s">
        <v>21</v>
      </c>
      <c r="H15" s="40" t="s">
        <v>21</v>
      </c>
      <c r="I15" s="41" t="s">
        <v>21</v>
      </c>
      <c r="J15" s="40" t="s">
        <v>21</v>
      </c>
      <c r="K15" s="40" t="s">
        <v>21</v>
      </c>
      <c r="L15" s="54" t="s">
        <v>21</v>
      </c>
      <c r="M15" s="40" t="s">
        <v>16</v>
      </c>
      <c r="N15" s="40" t="s">
        <v>21</v>
      </c>
      <c r="O15" s="40" t="s">
        <v>21</v>
      </c>
      <c r="P15" s="40" t="s">
        <v>21</v>
      </c>
      <c r="Q15" s="40" t="s">
        <v>21</v>
      </c>
      <c r="R15" s="52" t="s">
        <v>21</v>
      </c>
    </row>
    <row r="16" spans="1:18" x14ac:dyDescent="0.25">
      <c r="A16" s="69">
        <v>9</v>
      </c>
      <c r="B16" s="72" t="s">
        <v>84</v>
      </c>
      <c r="C16" s="50" t="s">
        <v>16</v>
      </c>
      <c r="D16" s="41" t="s">
        <v>21</v>
      </c>
      <c r="E16" s="40" t="s">
        <v>21</v>
      </c>
      <c r="F16" s="40" t="s">
        <v>21</v>
      </c>
      <c r="G16" s="40" t="s">
        <v>21</v>
      </c>
      <c r="H16" s="40" t="s">
        <v>21</v>
      </c>
      <c r="I16" s="41" t="s">
        <v>21</v>
      </c>
      <c r="J16" s="40" t="s">
        <v>16</v>
      </c>
      <c r="K16" s="40" t="s">
        <v>21</v>
      </c>
      <c r="L16" s="54" t="s">
        <v>16</v>
      </c>
      <c r="M16" s="40" t="s">
        <v>16</v>
      </c>
      <c r="N16" s="40" t="s">
        <v>21</v>
      </c>
      <c r="O16" s="40" t="s">
        <v>16</v>
      </c>
      <c r="P16" s="40" t="s">
        <v>16</v>
      </c>
      <c r="Q16" s="40" t="s">
        <v>16</v>
      </c>
      <c r="R16" s="52" t="s">
        <v>21</v>
      </c>
    </row>
    <row r="17" spans="1:18" ht="25.5" x14ac:dyDescent="0.25">
      <c r="A17" s="69">
        <v>10</v>
      </c>
      <c r="B17" s="72" t="s">
        <v>85</v>
      </c>
      <c r="C17" s="50" t="s">
        <v>16</v>
      </c>
      <c r="D17" s="41" t="s">
        <v>16</v>
      </c>
      <c r="E17" s="40" t="s">
        <v>16</v>
      </c>
      <c r="F17" s="40" t="s">
        <v>16</v>
      </c>
      <c r="G17" s="40" t="s">
        <v>16</v>
      </c>
      <c r="H17" s="40" t="s">
        <v>16</v>
      </c>
      <c r="I17" s="41" t="s">
        <v>16</v>
      </c>
      <c r="J17" s="40" t="s">
        <v>16</v>
      </c>
      <c r="K17" s="40" t="s">
        <v>16</v>
      </c>
      <c r="L17" s="54" t="s">
        <v>16</v>
      </c>
      <c r="M17" s="40" t="s">
        <v>16</v>
      </c>
      <c r="N17" s="40" t="s">
        <v>16</v>
      </c>
      <c r="O17" s="40" t="s">
        <v>16</v>
      </c>
      <c r="P17" s="40" t="s">
        <v>16</v>
      </c>
      <c r="Q17" s="40" t="s">
        <v>16</v>
      </c>
      <c r="R17" s="52" t="s">
        <v>16</v>
      </c>
    </row>
    <row r="18" spans="1:18" x14ac:dyDescent="0.25">
      <c r="A18" s="69">
        <v>11</v>
      </c>
      <c r="B18" s="72" t="s">
        <v>86</v>
      </c>
      <c r="C18" s="50" t="s">
        <v>16</v>
      </c>
      <c r="D18" s="41" t="s">
        <v>16</v>
      </c>
      <c r="E18" s="40" t="s">
        <v>16</v>
      </c>
      <c r="F18" s="40" t="s">
        <v>16</v>
      </c>
      <c r="G18" s="40" t="s">
        <v>21</v>
      </c>
      <c r="H18" s="40" t="s">
        <v>16</v>
      </c>
      <c r="I18" s="41" t="s">
        <v>16</v>
      </c>
      <c r="J18" s="40" t="s">
        <v>16</v>
      </c>
      <c r="K18" s="40" t="s">
        <v>16</v>
      </c>
      <c r="L18" s="54" t="s">
        <v>16</v>
      </c>
      <c r="M18" s="40" t="s">
        <v>16</v>
      </c>
      <c r="N18" s="40" t="s">
        <v>16</v>
      </c>
      <c r="O18" s="40" t="s">
        <v>16</v>
      </c>
      <c r="P18" s="40" t="s">
        <v>16</v>
      </c>
      <c r="Q18" s="40" t="s">
        <v>16</v>
      </c>
      <c r="R18" s="52" t="s">
        <v>16</v>
      </c>
    </row>
    <row r="19" spans="1:18" x14ac:dyDescent="0.25">
      <c r="A19" s="69">
        <v>12</v>
      </c>
      <c r="B19" s="72" t="s">
        <v>87</v>
      </c>
      <c r="C19" s="50" t="s">
        <v>16</v>
      </c>
      <c r="D19" s="41" t="s">
        <v>16</v>
      </c>
      <c r="E19" s="40" t="s">
        <v>16</v>
      </c>
      <c r="F19" s="40" t="s">
        <v>16</v>
      </c>
      <c r="G19" s="40" t="s">
        <v>16</v>
      </c>
      <c r="H19" s="40" t="s">
        <v>16</v>
      </c>
      <c r="I19" s="41" t="s">
        <v>16</v>
      </c>
      <c r="J19" s="40" t="s">
        <v>16</v>
      </c>
      <c r="K19" s="40" t="s">
        <v>16</v>
      </c>
      <c r="L19" s="54" t="s">
        <v>16</v>
      </c>
      <c r="M19" s="40" t="s">
        <v>16</v>
      </c>
      <c r="N19" s="40" t="s">
        <v>16</v>
      </c>
      <c r="O19" s="40" t="s">
        <v>16</v>
      </c>
      <c r="P19" s="40" t="s">
        <v>16</v>
      </c>
      <c r="Q19" s="40" t="s">
        <v>16</v>
      </c>
      <c r="R19" s="52" t="s">
        <v>16</v>
      </c>
    </row>
    <row r="20" spans="1:18" x14ac:dyDescent="0.25">
      <c r="A20" s="69">
        <v>13</v>
      </c>
      <c r="B20" s="72" t="s">
        <v>88</v>
      </c>
      <c r="C20" s="50" t="s">
        <v>16</v>
      </c>
      <c r="D20" s="41" t="s">
        <v>21</v>
      </c>
      <c r="E20" s="40" t="s">
        <v>21</v>
      </c>
      <c r="F20" s="40" t="s">
        <v>21</v>
      </c>
      <c r="G20" s="40" t="s">
        <v>16</v>
      </c>
      <c r="H20" s="40" t="s">
        <v>16</v>
      </c>
      <c r="I20" s="41" t="s">
        <v>16</v>
      </c>
      <c r="J20" s="40" t="s">
        <v>16</v>
      </c>
      <c r="K20" s="40" t="s">
        <v>16</v>
      </c>
      <c r="L20" s="54" t="s">
        <v>16</v>
      </c>
      <c r="M20" s="40" t="s">
        <v>16</v>
      </c>
      <c r="N20" s="40" t="s">
        <v>16</v>
      </c>
      <c r="O20" s="40" t="s">
        <v>16</v>
      </c>
      <c r="P20" s="40" t="s">
        <v>16</v>
      </c>
      <c r="Q20" s="40" t="s">
        <v>16</v>
      </c>
      <c r="R20" s="52" t="s">
        <v>16</v>
      </c>
    </row>
    <row r="21" spans="1:18" x14ac:dyDescent="0.25">
      <c r="A21" s="69">
        <v>14</v>
      </c>
      <c r="B21" s="72" t="s">
        <v>89</v>
      </c>
      <c r="C21" s="50" t="s">
        <v>21</v>
      </c>
      <c r="D21" s="41" t="s">
        <v>16</v>
      </c>
      <c r="E21" s="40" t="s">
        <v>21</v>
      </c>
      <c r="F21" s="40" t="s">
        <v>21</v>
      </c>
      <c r="G21" s="40" t="s">
        <v>16</v>
      </c>
      <c r="H21" s="40" t="s">
        <v>16</v>
      </c>
      <c r="I21" s="41" t="s">
        <v>16</v>
      </c>
      <c r="J21" s="40" t="s">
        <v>16</v>
      </c>
      <c r="K21" s="40" t="s">
        <v>16</v>
      </c>
      <c r="L21" s="54" t="s">
        <v>16</v>
      </c>
      <c r="M21" s="40" t="s">
        <v>16</v>
      </c>
      <c r="N21" s="40" t="s">
        <v>16</v>
      </c>
      <c r="O21" s="40" t="s">
        <v>16</v>
      </c>
      <c r="P21" s="40" t="s">
        <v>16</v>
      </c>
      <c r="Q21" s="40" t="s">
        <v>16</v>
      </c>
      <c r="R21" s="52" t="s">
        <v>16</v>
      </c>
    </row>
    <row r="22" spans="1:18" x14ac:dyDescent="0.25">
      <c r="A22" s="69">
        <v>15</v>
      </c>
      <c r="B22" s="72" t="s">
        <v>90</v>
      </c>
      <c r="C22" s="50" t="s">
        <v>16</v>
      </c>
      <c r="D22" s="41" t="s">
        <v>21</v>
      </c>
      <c r="E22" s="40" t="s">
        <v>21</v>
      </c>
      <c r="F22" s="40" t="s">
        <v>21</v>
      </c>
      <c r="G22" s="40" t="s">
        <v>21</v>
      </c>
      <c r="H22" s="40" t="s">
        <v>21</v>
      </c>
      <c r="I22" s="41" t="s">
        <v>21</v>
      </c>
      <c r="J22" s="40" t="s">
        <v>21</v>
      </c>
      <c r="K22" s="40" t="s">
        <v>21</v>
      </c>
      <c r="L22" s="54" t="s">
        <v>21</v>
      </c>
      <c r="M22" s="40" t="s">
        <v>16</v>
      </c>
      <c r="N22" s="40" t="s">
        <v>21</v>
      </c>
      <c r="O22" s="40" t="s">
        <v>21</v>
      </c>
      <c r="P22" s="40" t="s">
        <v>21</v>
      </c>
      <c r="Q22" s="40" t="s">
        <v>21</v>
      </c>
      <c r="R22" s="52" t="s">
        <v>21</v>
      </c>
    </row>
    <row r="23" spans="1:18" x14ac:dyDescent="0.25">
      <c r="A23" s="69">
        <v>16</v>
      </c>
      <c r="B23" s="72" t="s">
        <v>91</v>
      </c>
      <c r="C23" s="50" t="s">
        <v>21</v>
      </c>
      <c r="D23" s="41" t="s">
        <v>21</v>
      </c>
      <c r="E23" s="40" t="s">
        <v>21</v>
      </c>
      <c r="F23" s="40" t="s">
        <v>21</v>
      </c>
      <c r="G23" s="40" t="s">
        <v>21</v>
      </c>
      <c r="H23" s="40" t="s">
        <v>21</v>
      </c>
      <c r="I23" s="41" t="s">
        <v>21</v>
      </c>
      <c r="J23" s="40" t="s">
        <v>21</v>
      </c>
      <c r="K23" s="40" t="s">
        <v>21</v>
      </c>
      <c r="L23" s="54" t="s">
        <v>21</v>
      </c>
      <c r="M23" s="40" t="s">
        <v>21</v>
      </c>
      <c r="N23" s="40" t="s">
        <v>21</v>
      </c>
      <c r="O23" s="40" t="s">
        <v>21</v>
      </c>
      <c r="P23" s="40" t="s">
        <v>21</v>
      </c>
      <c r="Q23" s="40" t="s">
        <v>21</v>
      </c>
      <c r="R23" s="52" t="s">
        <v>21</v>
      </c>
    </row>
    <row r="24" spans="1:18" x14ac:dyDescent="0.25">
      <c r="A24" s="69">
        <v>17</v>
      </c>
      <c r="B24" s="72" t="s">
        <v>92</v>
      </c>
      <c r="C24" s="50" t="s">
        <v>21</v>
      </c>
      <c r="D24" s="41" t="s">
        <v>21</v>
      </c>
      <c r="E24" s="40" t="s">
        <v>21</v>
      </c>
      <c r="F24" s="40" t="s">
        <v>21</v>
      </c>
      <c r="G24" s="40" t="s">
        <v>21</v>
      </c>
      <c r="H24" s="40" t="s">
        <v>21</v>
      </c>
      <c r="I24" s="41" t="s">
        <v>21</v>
      </c>
      <c r="J24" s="40" t="s">
        <v>21</v>
      </c>
      <c r="K24" s="40" t="s">
        <v>21</v>
      </c>
      <c r="L24" s="54" t="s">
        <v>21</v>
      </c>
      <c r="M24" s="40" t="s">
        <v>16</v>
      </c>
      <c r="N24" s="40" t="s">
        <v>21</v>
      </c>
      <c r="O24" s="40" t="s">
        <v>21</v>
      </c>
      <c r="P24" s="40" t="s">
        <v>21</v>
      </c>
      <c r="Q24" s="40" t="s">
        <v>21</v>
      </c>
      <c r="R24" s="52" t="s">
        <v>21</v>
      </c>
    </row>
    <row r="25" spans="1:18" x14ac:dyDescent="0.25">
      <c r="A25" s="69">
        <v>18</v>
      </c>
      <c r="B25" s="72" t="s">
        <v>93</v>
      </c>
      <c r="C25" s="50" t="s">
        <v>21</v>
      </c>
      <c r="D25" s="41" t="s">
        <v>21</v>
      </c>
      <c r="E25" s="40" t="s">
        <v>21</v>
      </c>
      <c r="F25" s="40" t="s">
        <v>21</v>
      </c>
      <c r="G25" s="40" t="s">
        <v>21</v>
      </c>
      <c r="H25" s="40" t="s">
        <v>21</v>
      </c>
      <c r="I25" s="41" t="s">
        <v>21</v>
      </c>
      <c r="J25" s="40" t="s">
        <v>21</v>
      </c>
      <c r="K25" s="40" t="s">
        <v>21</v>
      </c>
      <c r="L25" s="54" t="s">
        <v>21</v>
      </c>
      <c r="M25" s="40" t="s">
        <v>16</v>
      </c>
      <c r="N25" s="40" t="s">
        <v>21</v>
      </c>
      <c r="O25" s="40" t="s">
        <v>21</v>
      </c>
      <c r="P25" s="40" t="s">
        <v>21</v>
      </c>
      <c r="Q25" s="40" t="s">
        <v>21</v>
      </c>
      <c r="R25" s="52" t="s">
        <v>21</v>
      </c>
    </row>
    <row r="26" spans="1:18" ht="15.75" thickBot="1" x14ac:dyDescent="0.3">
      <c r="A26" s="70">
        <v>19</v>
      </c>
      <c r="B26" s="73" t="s">
        <v>94</v>
      </c>
      <c r="C26" s="51" t="s">
        <v>21</v>
      </c>
      <c r="D26" s="42" t="s">
        <v>21</v>
      </c>
      <c r="E26" s="42" t="s">
        <v>21</v>
      </c>
      <c r="F26" s="42" t="s">
        <v>21</v>
      </c>
      <c r="G26" s="42" t="s">
        <v>21</v>
      </c>
      <c r="H26" s="42" t="s">
        <v>21</v>
      </c>
      <c r="I26" s="42" t="s">
        <v>21</v>
      </c>
      <c r="J26" s="42" t="s">
        <v>21</v>
      </c>
      <c r="K26" s="42" t="s">
        <v>21</v>
      </c>
      <c r="L26" s="55" t="s">
        <v>21</v>
      </c>
      <c r="M26" s="42" t="s">
        <v>21</v>
      </c>
      <c r="N26" s="42" t="s">
        <v>21</v>
      </c>
      <c r="O26" s="42" t="s">
        <v>21</v>
      </c>
      <c r="P26" s="42" t="s">
        <v>21</v>
      </c>
      <c r="Q26" s="42" t="s">
        <v>21</v>
      </c>
      <c r="R26" s="53" t="s">
        <v>21</v>
      </c>
    </row>
  </sheetData>
  <mergeCells count="1">
    <mergeCell ref="A2:R2"/>
  </mergeCells>
  <phoneticPr fontId="19" type="noConversion"/>
  <dataValidations count="2">
    <dataValidation type="list" allowBlank="1" showInputMessage="1" showErrorMessage="1" sqref="E8:E26 J8:K26 P8:R26" xr:uid="{9F6D6014-7801-4AC1-9ABC-EA67A0468A1F}">
      <formula1>Si_No</formula1>
    </dataValidation>
    <dataValidation type="list" allowBlank="1" showErrorMessage="1" sqref="L8:L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Mapa</vt:lpstr>
      <vt:lpstr>Matriz</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García López</cp:lastModifiedBy>
  <cp:lastPrinted>2022-07-26T00:16:24Z</cp:lastPrinted>
  <dcterms:created xsi:type="dcterms:W3CDTF">2020-01-13T19:31:31Z</dcterms:created>
  <dcterms:modified xsi:type="dcterms:W3CDTF">2023-01-31T19:58:43Z</dcterms:modified>
</cp:coreProperties>
</file>