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ohn Fredy\Desktop\Publicar\"/>
    </mc:Choice>
  </mc:AlternateContent>
  <xr:revisionPtr revIDLastSave="0" documentId="13_ncr:1_{15245106-DF4E-4B35-9860-BDE032DFFA38}" xr6:coauthVersionLast="47" xr6:coauthVersionMax="47" xr10:uidLastSave="{00000000-0000-0000-0000-000000000000}"/>
  <bookViews>
    <workbookView xWindow="-120" yWindow="-120" windowWidth="20730" windowHeight="11310" tabRatio="892" firstSheet="1" activeTab="1" xr2:uid="{00000000-000D-0000-FFFF-FFFF00000000}"/>
  </bookViews>
  <sheets>
    <sheet name="Mapa" sheetId="4" state="hidden" r:id="rId1"/>
    <sheet name="Matriz" sheetId="1" r:id="rId2"/>
    <sheet name="Listas" sheetId="3" state="hidden" r:id="rId3"/>
    <sheet name="Análisis de O.E." sheetId="8" state="hidden" r:id="rId4"/>
    <sheet name="Factor R." sheetId="9" state="hidden" r:id="rId5"/>
    <sheet name="Anexo 1 - Impacto (RC)" sheetId="7" r:id="rId6"/>
  </sheets>
  <externalReferences>
    <externalReference r:id="rId7"/>
  </externalReferences>
  <definedNames>
    <definedName name="_xlnm._FilterDatabase" localSheetId="1" hidden="1">Matriz!$A$12:$AZ$39</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 i="1" l="1"/>
  <c r="U15" i="1" s="1"/>
  <c r="V15" i="1" s="1"/>
  <c r="Q15" i="1"/>
  <c r="S15" i="1"/>
  <c r="T15" i="1"/>
  <c r="AB15" i="1"/>
  <c r="AD15" i="1"/>
  <c r="AM15" i="1"/>
  <c r="AK15" i="1" s="1"/>
  <c r="AL15" i="1" s="1"/>
  <c r="AJ15" i="1" l="1"/>
  <c r="AH15" i="1" s="1"/>
  <c r="AI15" i="1" s="1"/>
  <c r="AN15" i="1" s="1"/>
  <c r="AO15" i="1" s="1"/>
  <c r="AD19" i="1"/>
  <c r="AB19" i="1"/>
  <c r="T19" i="1" l="1"/>
  <c r="S19" i="1"/>
  <c r="Q19" i="1"/>
  <c r="P19" i="1"/>
  <c r="I4" i="7"/>
  <c r="I5" i="7" s="1"/>
  <c r="AM19" i="1" l="1"/>
  <c r="AK19" i="1" s="1"/>
  <c r="AL19" i="1" s="1"/>
  <c r="AJ19" i="1"/>
  <c r="AH19" i="1" s="1"/>
  <c r="AI19" i="1" s="1"/>
  <c r="U19" i="1"/>
  <c r="V19" i="1" s="1"/>
  <c r="AN19" i="1" l="1"/>
  <c r="AO19" i="1" s="1"/>
  <c r="AP19" i="1" s="1"/>
  <c r="AB28" i="1"/>
  <c r="AD28" i="1"/>
  <c r="AD31" i="1" l="1"/>
  <c r="AB31" i="1"/>
  <c r="T31" i="1"/>
  <c r="AM31" i="1" s="1"/>
  <c r="AK31" i="1" s="1"/>
  <c r="AL31" i="1" s="1"/>
  <c r="S31" i="1"/>
  <c r="Q31" i="1"/>
  <c r="P31" i="1"/>
  <c r="AD30" i="1"/>
  <c r="AB30" i="1"/>
  <c r="T30" i="1"/>
  <c r="AM30" i="1" s="1"/>
  <c r="AK30" i="1" s="1"/>
  <c r="AL30" i="1" s="1"/>
  <c r="S30" i="1"/>
  <c r="Q30" i="1"/>
  <c r="P30" i="1"/>
  <c r="U30" i="1" s="1"/>
  <c r="V30" i="1" s="1"/>
  <c r="AJ31" i="1" l="1"/>
  <c r="AH31" i="1" s="1"/>
  <c r="AI31" i="1" s="1"/>
  <c r="AN31" i="1" s="1"/>
  <c r="AO31" i="1" s="1"/>
  <c r="AP31" i="1" s="1"/>
  <c r="U31" i="1"/>
  <c r="V31" i="1" s="1"/>
  <c r="AJ30" i="1"/>
  <c r="AH30" i="1" s="1"/>
  <c r="AI30" i="1" s="1"/>
  <c r="AN30" i="1" s="1"/>
  <c r="AO30" i="1" s="1"/>
  <c r="AP30" i="1" s="1"/>
  <c r="R4" i="7"/>
  <c r="R5" i="7" s="1"/>
  <c r="AD34" i="1"/>
  <c r="AB34" i="1"/>
  <c r="T34" i="1"/>
  <c r="AM34" i="1" s="1"/>
  <c r="AK34" i="1" s="1"/>
  <c r="AL34" i="1" s="1"/>
  <c r="S34" i="1"/>
  <c r="Q34" i="1"/>
  <c r="P34" i="1"/>
  <c r="AJ34" i="1" l="1"/>
  <c r="AH34" i="1" s="1"/>
  <c r="AI34" i="1" s="1"/>
  <c r="AN34" i="1" s="1"/>
  <c r="AO34" i="1" s="1"/>
  <c r="AP34" i="1" s="1"/>
  <c r="U34" i="1"/>
  <c r="V34" i="1" s="1"/>
  <c r="P33" i="1"/>
  <c r="Q33" i="1"/>
  <c r="S33" i="1"/>
  <c r="T33" i="1"/>
  <c r="AM33" i="1" s="1"/>
  <c r="AK33" i="1" s="1"/>
  <c r="AL33" i="1" s="1"/>
  <c r="AB33" i="1"/>
  <c r="AD33" i="1"/>
  <c r="P35" i="1"/>
  <c r="Q35" i="1"/>
  <c r="S35" i="1"/>
  <c r="T35" i="1"/>
  <c r="AB35" i="1"/>
  <c r="AD35" i="1"/>
  <c r="AB36" i="1"/>
  <c r="AD36" i="1"/>
  <c r="AB37" i="1"/>
  <c r="AD37" i="1"/>
  <c r="AB38" i="1"/>
  <c r="AD38" i="1"/>
  <c r="P39" i="1"/>
  <c r="Q39" i="1"/>
  <c r="AJ39" i="1" s="1"/>
  <c r="S39" i="1"/>
  <c r="T39" i="1"/>
  <c r="AM39" i="1" s="1"/>
  <c r="AB39" i="1"/>
  <c r="AD39" i="1"/>
  <c r="AH39" i="1"/>
  <c r="AI39" i="1" s="1"/>
  <c r="AK39" i="1"/>
  <c r="AL39" i="1" s="1"/>
  <c r="AJ33" i="1" l="1"/>
  <c r="AH33" i="1" s="1"/>
  <c r="AI33" i="1" s="1"/>
  <c r="AN33" i="1" s="1"/>
  <c r="AO33" i="1" s="1"/>
  <c r="AP33" i="1" s="1"/>
  <c r="AN39" i="1"/>
  <c r="AO39" i="1" s="1"/>
  <c r="AP39" i="1" s="1"/>
  <c r="AM35" i="1"/>
  <c r="AK35" i="1" s="1"/>
  <c r="AL35" i="1" s="1"/>
  <c r="AM38" i="1"/>
  <c r="AK38" i="1" s="1"/>
  <c r="AM36" i="1"/>
  <c r="AK36" i="1" s="1"/>
  <c r="AM37" i="1"/>
  <c r="AK37" i="1" s="1"/>
  <c r="AL38" i="1" s="1"/>
  <c r="U39" i="1"/>
  <c r="V39" i="1" s="1"/>
  <c r="AJ35" i="1"/>
  <c r="U35" i="1"/>
  <c r="V35" i="1" s="1"/>
  <c r="U33" i="1"/>
  <c r="V33" i="1" s="1"/>
  <c r="AH35" i="1" l="1"/>
  <c r="AI35" i="1" s="1"/>
  <c r="AN35" i="1" s="1"/>
  <c r="AJ36" i="1"/>
  <c r="AL37" i="1"/>
  <c r="AL36" i="1"/>
  <c r="AP15" i="1"/>
  <c r="T26" i="1"/>
  <c r="S26" i="1"/>
  <c r="Q26" i="1"/>
  <c r="P26" i="1"/>
  <c r="AM29" i="1" l="1"/>
  <c r="AK29" i="1" s="1"/>
  <c r="AM27" i="1"/>
  <c r="AK27" i="1" s="1"/>
  <c r="AM28" i="1"/>
  <c r="AK28" i="1" s="1"/>
  <c r="AL29" i="1" s="1"/>
  <c r="AM26" i="1"/>
  <c r="AK26" i="1" s="1"/>
  <c r="AL26" i="1" s="1"/>
  <c r="AH36" i="1"/>
  <c r="AI36" i="1" s="1"/>
  <c r="AN36" i="1" s="1"/>
  <c r="AJ37" i="1"/>
  <c r="U26" i="1"/>
  <c r="V26" i="1" s="1"/>
  <c r="AL27" i="1" l="1"/>
  <c r="AL28" i="1"/>
  <c r="AJ38" i="1"/>
  <c r="AH38" i="1" s="1"/>
  <c r="AI38" i="1" s="1"/>
  <c r="AN38" i="1" s="1"/>
  <c r="AO35" i="1" s="1"/>
  <c r="AP35" i="1" s="1"/>
  <c r="AH37" i="1"/>
  <c r="AI37" i="1" s="1"/>
  <c r="AN37" i="1" s="1"/>
  <c r="T24" i="1" l="1"/>
  <c r="AM25" i="1" s="1"/>
  <c r="AK25" i="1" s="1"/>
  <c r="AL25" i="1" s="1"/>
  <c r="S24" i="1"/>
  <c r="Q24" i="1"/>
  <c r="P24" i="1"/>
  <c r="U24" i="1" l="1"/>
  <c r="V24" i="1" s="1"/>
  <c r="AD16" i="1" l="1"/>
  <c r="AD17" i="1"/>
  <c r="AD18" i="1"/>
  <c r="AD21" i="1"/>
  <c r="AD22" i="1"/>
  <c r="AD23" i="1"/>
  <c r="AD24" i="1"/>
  <c r="AD25" i="1"/>
  <c r="AD26" i="1"/>
  <c r="AD27" i="1"/>
  <c r="AD29" i="1"/>
  <c r="AD32" i="1"/>
  <c r="AB16" i="1"/>
  <c r="AB17" i="1"/>
  <c r="AB18" i="1"/>
  <c r="AB21" i="1"/>
  <c r="AB22" i="1"/>
  <c r="AB23" i="1"/>
  <c r="AB24" i="1"/>
  <c r="AB25" i="1"/>
  <c r="AB26" i="1"/>
  <c r="AB27" i="1"/>
  <c r="AB29" i="1"/>
  <c r="AB32" i="1"/>
  <c r="S16" i="1"/>
  <c r="T16" i="1"/>
  <c r="AM16" i="1" s="1"/>
  <c r="AK16" i="1" s="1"/>
  <c r="AL16" i="1" s="1"/>
  <c r="S17" i="1"/>
  <c r="T17" i="1"/>
  <c r="S18" i="1"/>
  <c r="T18" i="1"/>
  <c r="AM18" i="1" s="1"/>
  <c r="AK18" i="1" s="1"/>
  <c r="AL18" i="1" s="1"/>
  <c r="S21" i="1"/>
  <c r="T21" i="1"/>
  <c r="AM21" i="1" s="1"/>
  <c r="AK21" i="1" s="1"/>
  <c r="AL21" i="1" s="1"/>
  <c r="S22" i="1"/>
  <c r="T22" i="1"/>
  <c r="S32" i="1"/>
  <c r="T32" i="1"/>
  <c r="AM32" i="1" s="1"/>
  <c r="AK32" i="1" s="1"/>
  <c r="AL32" i="1" s="1"/>
  <c r="P16" i="1"/>
  <c r="Q16" i="1"/>
  <c r="P17" i="1"/>
  <c r="Q17" i="1"/>
  <c r="AJ17" i="1" s="1"/>
  <c r="AH17" i="1" s="1"/>
  <c r="AI17" i="1" s="1"/>
  <c r="P18" i="1"/>
  <c r="Q18" i="1"/>
  <c r="P21" i="1"/>
  <c r="Q21" i="1"/>
  <c r="P22" i="1"/>
  <c r="Q22" i="1"/>
  <c r="P32" i="1"/>
  <c r="U32" i="1" s="1"/>
  <c r="V32" i="1" s="1"/>
  <c r="Q32" i="1"/>
  <c r="AM24" i="1"/>
  <c r="AK24" i="1" s="1"/>
  <c r="AL24" i="1" s="1"/>
  <c r="AD14" i="1"/>
  <c r="AB14" i="1"/>
  <c r="AJ26" i="1" l="1"/>
  <c r="AM17" i="1"/>
  <c r="AK17" i="1" s="1"/>
  <c r="AL17" i="1" s="1"/>
  <c r="AJ21" i="1"/>
  <c r="AH21" i="1" s="1"/>
  <c r="AI21" i="1" s="1"/>
  <c r="AN21" i="1" s="1"/>
  <c r="AO21" i="1" s="1"/>
  <c r="AP21" i="1" s="1"/>
  <c r="AJ32" i="1"/>
  <c r="AH32" i="1" s="1"/>
  <c r="AI32" i="1" s="1"/>
  <c r="AN32" i="1" s="1"/>
  <c r="AO32" i="1" s="1"/>
  <c r="AP32" i="1" s="1"/>
  <c r="AJ22" i="1"/>
  <c r="AJ23" i="1" s="1"/>
  <c r="AH23" i="1" s="1"/>
  <c r="AI23" i="1" s="1"/>
  <c r="AJ16" i="1"/>
  <c r="AH16" i="1" s="1"/>
  <c r="AI16" i="1" s="1"/>
  <c r="AN16" i="1" s="1"/>
  <c r="AO16" i="1" s="1"/>
  <c r="AP16" i="1" s="1"/>
  <c r="AM22" i="1"/>
  <c r="AK22" i="1" s="1"/>
  <c r="AL22" i="1" s="1"/>
  <c r="AM23" i="1"/>
  <c r="AK23" i="1" s="1"/>
  <c r="AL23" i="1" s="1"/>
  <c r="AJ24" i="1"/>
  <c r="U22" i="1"/>
  <c r="V22" i="1" s="1"/>
  <c r="U21" i="1"/>
  <c r="V21" i="1" s="1"/>
  <c r="AJ18" i="1"/>
  <c r="AH18" i="1" s="1"/>
  <c r="AI18" i="1" s="1"/>
  <c r="AN18" i="1" s="1"/>
  <c r="AO18" i="1" s="1"/>
  <c r="AP18" i="1" s="1"/>
  <c r="U18" i="1"/>
  <c r="V18" i="1" s="1"/>
  <c r="U17" i="1"/>
  <c r="V17" i="1" s="1"/>
  <c r="U16" i="1"/>
  <c r="V16" i="1" s="1"/>
  <c r="AN17" i="1"/>
  <c r="AO17" i="1" s="1"/>
  <c r="AP17" i="1" s="1"/>
  <c r="AH26" i="1" l="1"/>
  <c r="AI26" i="1" s="1"/>
  <c r="AN26" i="1" s="1"/>
  <c r="AJ27" i="1"/>
  <c r="AH22" i="1"/>
  <c r="AI22" i="1" s="1"/>
  <c r="AN22" i="1" s="1"/>
  <c r="AN23" i="1"/>
  <c r="AO22" i="1" s="1"/>
  <c r="AP22" i="1" s="1"/>
  <c r="AH24" i="1"/>
  <c r="AI24" i="1" s="1"/>
  <c r="AN24" i="1" s="1"/>
  <c r="AJ25" i="1"/>
  <c r="AH25" i="1" s="1"/>
  <c r="AI25" i="1" s="1"/>
  <c r="AN25" i="1" s="1"/>
  <c r="AO24" i="1" s="1"/>
  <c r="AP24" i="1" s="1"/>
  <c r="T14" i="1"/>
  <c r="AM14" i="1" s="1"/>
  <c r="AK14" i="1" s="1"/>
  <c r="AL14" i="1" s="1"/>
  <c r="S14" i="1"/>
  <c r="Q14" i="1"/>
  <c r="AJ14" i="1" s="1"/>
  <c r="AH14" i="1" s="1"/>
  <c r="AI14" i="1" s="1"/>
  <c r="P14" i="1"/>
  <c r="AJ28" i="1" l="1"/>
  <c r="AH27" i="1"/>
  <c r="AI27" i="1" s="1"/>
  <c r="AN27" i="1" s="1"/>
  <c r="U14" i="1"/>
  <c r="V14" i="1" s="1"/>
  <c r="AN14" i="1"/>
  <c r="AO14" i="1" s="1"/>
  <c r="AP14" i="1" s="1"/>
  <c r="AH28" i="1" l="1"/>
  <c r="AI28" i="1" s="1"/>
  <c r="AN28" i="1" s="1"/>
  <c r="AJ29" i="1"/>
  <c r="AH29" i="1" s="1"/>
  <c r="AI29" i="1" s="1"/>
  <c r="AN29" i="1" s="1"/>
  <c r="AO26" i="1" s="1"/>
  <c r="AP26" i="1" s="1"/>
  <c r="AD13" i="1"/>
  <c r="AB13" i="1"/>
  <c r="T13" i="1"/>
  <c r="S13" i="1"/>
  <c r="Q13" i="1"/>
  <c r="P13" i="1"/>
  <c r="AJ13" i="1" l="1"/>
  <c r="AM13" i="1"/>
  <c r="AK13" i="1" l="1"/>
  <c r="AL13" i="1" s="1"/>
  <c r="S4" i="7" l="1"/>
  <c r="S5" i="7" s="1"/>
  <c r="D4" i="7" l="1"/>
  <c r="D5" i="7" s="1"/>
  <c r="C4" i="7" l="1"/>
  <c r="F4" i="7"/>
  <c r="G4" i="7"/>
  <c r="H4" i="7"/>
  <c r="E4" i="7"/>
  <c r="J4" i="7"/>
  <c r="K4" i="7"/>
  <c r="L4" i="7"/>
  <c r="M4" i="7"/>
  <c r="N4" i="7"/>
  <c r="O4" i="7"/>
  <c r="P4" i="7"/>
  <c r="Q4" i="7"/>
  <c r="F5" i="7" l="1"/>
  <c r="G5" i="7"/>
  <c r="H5" i="7"/>
  <c r="E5" i="7"/>
  <c r="J5" i="7"/>
  <c r="K5" i="7"/>
  <c r="L5" i="7"/>
  <c r="M5" i="7"/>
  <c r="N5" i="7"/>
  <c r="O5" i="7"/>
  <c r="P5" i="7"/>
  <c r="Q5" i="7"/>
  <c r="U13" i="1" l="1"/>
  <c r="V13" i="1" s="1"/>
  <c r="C5" i="7" l="1"/>
  <c r="AH13" i="1" l="1"/>
  <c r="AI13" i="1" s="1"/>
  <c r="AN13" i="1" s="1"/>
  <c r="AO13" i="1" s="1"/>
  <c r="AP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10" authorId="0" shapeId="0" xr:uid="{00000000-0006-0000-0100-000001000000}">
      <text>
        <r>
          <rPr>
            <sz val="9"/>
            <color indexed="81"/>
            <rFont val="Tahoma"/>
            <family val="2"/>
          </rPr>
          <t xml:space="preserve">Riesgo previo a la aplicación de controles
</t>
        </r>
      </text>
    </comment>
    <comment ref="AH10" authorId="0" shapeId="0" xr:uid="{00000000-0006-0000-0100-000002000000}">
      <text>
        <r>
          <rPr>
            <sz val="9"/>
            <color indexed="81"/>
            <rFont val="Tahoma"/>
            <family val="2"/>
          </rPr>
          <t xml:space="preserve">Estado del riesgo después de la aplicación de controles </t>
        </r>
      </text>
    </comment>
    <comment ref="A11" authorId="0" shapeId="0" xr:uid="{00000000-0006-0000-0100-000003000000}">
      <text>
        <r>
          <rPr>
            <sz val="9"/>
            <color indexed="81"/>
            <rFont val="Tahoma"/>
            <family val="2"/>
          </rPr>
          <t xml:space="preserve">Realice la identificación general de los datos del liderazgo del proceso sobre el cual existe el riesgo </t>
        </r>
      </text>
    </comment>
    <comment ref="G11" authorId="0" shapeId="0" xr:uid="{00000000-0006-0000-0100-000004000000}">
      <text>
        <r>
          <rPr>
            <sz val="9"/>
            <color indexed="81"/>
            <rFont val="Tahoma"/>
            <family val="2"/>
          </rPr>
          <t xml:space="preserve">Seleccione de la lista desplegable el área de impacto para la organización </t>
        </r>
      </text>
    </comment>
    <comment ref="H11" authorId="1" shapeId="0" xr:uid="{00000000-0006-0000-0100-000005000000}">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11" authorId="0" shapeId="0" xr:uid="{00000000-0006-0000-0100-000006000000}">
      <text>
        <r>
          <rPr>
            <sz val="9"/>
            <color indexed="81"/>
            <rFont val="Tahoma"/>
            <family val="2"/>
          </rPr>
          <t>Son las fuentes generadoras de riesgos.</t>
        </r>
      </text>
    </comment>
    <comment ref="N11" authorId="1" shapeId="0" xr:uid="{00000000-0006-0000-0100-000007000000}">
      <text>
        <r>
          <rPr>
            <sz val="9"/>
            <color indexed="81"/>
            <rFont val="Tahoma"/>
            <family val="2"/>
          </rPr>
          <t>Seleccione de la lista desplegable de acuerdo con las tipologías descritas y el factor de riesgo identificado.</t>
        </r>
      </text>
    </comment>
    <comment ref="O11" authorId="1" shapeId="0" xr:uid="{00000000-0006-0000-0100-000008000000}">
      <text>
        <r>
          <rPr>
            <sz val="9"/>
            <color indexed="81"/>
            <rFont val="Tahoma"/>
            <family val="2"/>
          </rPr>
          <t>Analizar sobre las causas qué tan posible es que ocurra el riesgo, expresado en términos de frecuencia o factibilidad.</t>
        </r>
      </text>
    </comment>
    <comment ref="P11" authorId="1" shapeId="0" xr:uid="{00000000-0006-0000-0100-000009000000}">
      <text>
        <r>
          <rPr>
            <sz val="9"/>
            <color indexed="81"/>
            <rFont val="Tahoma"/>
            <family val="2"/>
          </rPr>
          <t xml:space="preserve">Cálculo Automático
</t>
        </r>
      </text>
    </comment>
    <comment ref="Q11" authorId="0" shapeId="0" xr:uid="{00000000-0006-0000-0100-00000A000000}">
      <text>
        <r>
          <rPr>
            <sz val="9"/>
            <color indexed="81"/>
            <rFont val="Tahoma"/>
            <family val="2"/>
          </rPr>
          <t xml:space="preserve">Cálculo automático </t>
        </r>
      </text>
    </comment>
    <comment ref="R11" authorId="1" shapeId="0" xr:uid="{00000000-0006-0000-0100-00000B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11" authorId="1" shapeId="0" xr:uid="{00000000-0006-0000-0100-00000C000000}">
      <text>
        <r>
          <rPr>
            <sz val="9"/>
            <color indexed="81"/>
            <rFont val="Tahoma"/>
            <family val="2"/>
          </rPr>
          <t xml:space="preserve">Cálculo Automático
</t>
        </r>
      </text>
    </comment>
    <comment ref="T11" authorId="0" shapeId="0" xr:uid="{00000000-0006-0000-0100-00000D000000}">
      <text>
        <r>
          <rPr>
            <sz val="9"/>
            <color indexed="81"/>
            <rFont val="Tahoma"/>
            <family val="2"/>
          </rPr>
          <t xml:space="preserve">Cálculo Automático
</t>
        </r>
      </text>
    </comment>
    <comment ref="U11" authorId="1" shapeId="0" xr:uid="{00000000-0006-0000-0100-00000E000000}">
      <text>
        <r>
          <rPr>
            <sz val="9"/>
            <color indexed="81"/>
            <rFont val="Tahoma"/>
            <family val="2"/>
          </rPr>
          <t xml:space="preserve">Cálculo Automático
</t>
        </r>
      </text>
    </comment>
    <comment ref="V11" authorId="1" shapeId="0" xr:uid="{00000000-0006-0000-0100-00000F000000}">
      <text>
        <r>
          <rPr>
            <sz val="9"/>
            <color indexed="81"/>
            <rFont val="Tahoma"/>
            <family val="2"/>
          </rPr>
          <t>Cálculo Automático.</t>
        </r>
      </text>
    </comment>
    <comment ref="W11" authorId="2" shapeId="0" xr:uid="{00000000-0006-0000-0100-000010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11" authorId="0" shapeId="0" xr:uid="{00000000-0006-0000-0100-000011000000}">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11" authorId="0" shapeId="0" xr:uid="{00000000-0006-0000-0100-000012000000}">
      <text>
        <r>
          <rPr>
            <sz val="9"/>
            <color indexed="81"/>
            <rFont val="Tahoma"/>
            <family val="2"/>
          </rPr>
          <t>Cálculo Automático</t>
        </r>
      </text>
    </comment>
    <comment ref="AC11" authorId="1" shapeId="0" xr:uid="{00000000-0006-0000-0100-000013000000}">
      <text>
        <r>
          <rPr>
            <sz val="9"/>
            <color indexed="81"/>
            <rFont val="Tahoma"/>
            <family val="2"/>
          </rPr>
          <t>Diligenciar los criterios de evaluación de diseño del control, descritos en el Anexo 2 de la matriz, para los controles descritos por cada riesgo.</t>
        </r>
      </text>
    </comment>
    <comment ref="AH11" authorId="0" shapeId="0" xr:uid="{00000000-0006-0000-0100-000014000000}">
      <text>
        <r>
          <rPr>
            <sz val="9"/>
            <color indexed="81"/>
            <rFont val="Tahoma"/>
            <family val="2"/>
          </rPr>
          <t>Cálculo automático</t>
        </r>
      </text>
    </comment>
    <comment ref="AI11" authorId="0" shapeId="0" xr:uid="{00000000-0006-0000-0100-000015000000}">
      <text>
        <r>
          <rPr>
            <sz val="9"/>
            <color indexed="81"/>
            <rFont val="Tahoma"/>
            <family val="2"/>
          </rPr>
          <t xml:space="preserve">Cálculo automático
</t>
        </r>
      </text>
    </comment>
    <comment ref="AJ11" authorId="0" shapeId="0" xr:uid="{00000000-0006-0000-0100-000016000000}">
      <text>
        <r>
          <rPr>
            <sz val="9"/>
            <color indexed="81"/>
            <rFont val="Tahoma"/>
            <family val="2"/>
          </rPr>
          <t>Cálculo automático</t>
        </r>
      </text>
    </comment>
    <comment ref="AK11" authorId="0" shapeId="0" xr:uid="{00000000-0006-0000-0100-000017000000}">
      <text>
        <r>
          <rPr>
            <sz val="9"/>
            <color indexed="81"/>
            <rFont val="Tahoma"/>
            <family val="2"/>
          </rPr>
          <t>Cálculo automático</t>
        </r>
      </text>
    </comment>
    <comment ref="AL11" authorId="0" shapeId="0" xr:uid="{00000000-0006-0000-0100-000018000000}">
      <text>
        <r>
          <rPr>
            <sz val="9"/>
            <color indexed="81"/>
            <rFont val="Tahoma"/>
            <family val="2"/>
          </rPr>
          <t xml:space="preserve">Cálculo automático
</t>
        </r>
      </text>
    </comment>
    <comment ref="AM11" authorId="0" shapeId="0" xr:uid="{00000000-0006-0000-0100-000019000000}">
      <text>
        <r>
          <rPr>
            <sz val="9"/>
            <color indexed="81"/>
            <rFont val="Tahoma"/>
            <family val="2"/>
          </rPr>
          <t>Cálculo automático</t>
        </r>
      </text>
    </comment>
    <comment ref="AN11" authorId="1" shapeId="0" xr:uid="{00000000-0006-0000-0100-00001A000000}">
      <text>
        <r>
          <rPr>
            <sz val="9"/>
            <color indexed="81"/>
            <rFont val="Tahoma"/>
            <family val="2"/>
          </rPr>
          <t xml:space="preserve">Cálculo Automático
</t>
        </r>
      </text>
    </comment>
    <comment ref="AO11" authorId="1" shapeId="0" xr:uid="{00000000-0006-0000-0100-00001B000000}">
      <text>
        <r>
          <rPr>
            <sz val="9"/>
            <color indexed="81"/>
            <rFont val="Tahoma"/>
            <family val="2"/>
          </rPr>
          <t xml:space="preserve">Cálculo Automático, define la zona del riesgo después de la aplicación de o los controles. </t>
        </r>
      </text>
    </comment>
    <comment ref="AP11" authorId="1" shapeId="0" xr:uid="{00000000-0006-0000-0100-00001C000000}">
      <text>
        <r>
          <rPr>
            <sz val="9"/>
            <color indexed="81"/>
            <rFont val="Tahoma"/>
            <family val="2"/>
          </rPr>
          <t xml:space="preserve">Resultado automático, en función de la zona de riesgo residual identificada.
</t>
        </r>
      </text>
    </comment>
    <comment ref="AQ11" authorId="2" shapeId="0" xr:uid="{00000000-0006-0000-0100-00001D000000}">
      <text>
        <r>
          <rPr>
            <sz val="9"/>
            <color indexed="81"/>
            <rFont val="Tahoma"/>
            <family val="2"/>
          </rPr>
          <t>Registre las acciones necesarias para evidenciar la gestión de los riesgos en el proceso.</t>
        </r>
      </text>
    </comment>
    <comment ref="AR11" authorId="2" shapeId="0" xr:uid="{00000000-0006-0000-0100-00001E000000}">
      <text>
        <r>
          <rPr>
            <sz val="9"/>
            <color indexed="81"/>
            <rFont val="Tahoma"/>
            <family val="2"/>
          </rPr>
          <t>Indique el soporte de cumplimiento de la actividad propuesta</t>
        </r>
      </text>
    </comment>
    <comment ref="AS11" authorId="2" shapeId="0" xr:uid="{00000000-0006-0000-0100-00001F000000}">
      <text>
        <r>
          <rPr>
            <sz val="9"/>
            <color indexed="81"/>
            <rFont val="Tahoma"/>
            <family val="2"/>
          </rPr>
          <t>Toda acción de tratamiento debe tener un responsable.
Indique el cargo de la persona responsable.</t>
        </r>
      </text>
    </comment>
    <comment ref="AT11" authorId="2" shapeId="0" xr:uid="{00000000-0006-0000-0100-000020000000}">
      <text>
        <r>
          <rPr>
            <sz val="9"/>
            <color indexed="81"/>
            <rFont val="Tahoma"/>
            <family val="2"/>
          </rPr>
          <t xml:space="preserve">Toda acción formulada debe tener una fecha de inicio y una fecha de finalización.
</t>
        </r>
      </text>
    </comment>
    <comment ref="AU11" authorId="2" shapeId="0" xr:uid="{00000000-0006-0000-0100-000021000000}">
      <text>
        <r>
          <rPr>
            <sz val="9"/>
            <color indexed="81"/>
            <rFont val="Tahoma"/>
            <family val="2"/>
          </rPr>
          <t>Defina un indicador por cada acción de tratamiento que formule.
El indicador permitirá realizar un seguimiento al avance de la acción propuesta.</t>
        </r>
      </text>
    </comment>
    <comment ref="A12" authorId="1" shapeId="0" xr:uid="{00000000-0006-0000-0100-000022000000}">
      <text>
        <r>
          <rPr>
            <sz val="9"/>
            <color indexed="81"/>
            <rFont val="Tahoma"/>
            <family val="2"/>
          </rPr>
          <t>Seleccionar el Macroproceso al que pertenece o se asocia el proceso / proyecto evaluado.</t>
        </r>
      </text>
    </comment>
    <comment ref="B12" authorId="1" shapeId="0" xr:uid="{00000000-0006-0000-0100-000023000000}">
      <text>
        <r>
          <rPr>
            <sz val="9"/>
            <color indexed="81"/>
            <rFont val="Tahoma"/>
            <family val="2"/>
          </rPr>
          <t>Seleccionar de la lista el proceso / proyecto sobre el cual se adelantará el análisis de riesgos.</t>
        </r>
      </text>
    </comment>
    <comment ref="C12" authorId="1" shapeId="0" xr:uid="{00000000-0006-0000-0100-000024000000}">
      <text>
        <r>
          <rPr>
            <sz val="9"/>
            <color indexed="81"/>
            <rFont val="Tahoma"/>
            <family val="2"/>
          </rPr>
          <t xml:space="preserve">Describir el objetivo, asociado a la caracterización del proceso identificado o al proyecto.
</t>
        </r>
      </text>
    </comment>
    <comment ref="D12" authorId="0" shapeId="0" xr:uid="{00000000-0006-0000-0100-000025000000}">
      <text>
        <r>
          <rPr>
            <sz val="9"/>
            <color indexed="81"/>
            <rFont val="Tahoma"/>
            <family val="2"/>
          </rPr>
          <t xml:space="preserve">Relacione el alcance del proceso a partir de la caracterización del mismo o del alcance definido para el proyecto. </t>
        </r>
      </text>
    </comment>
    <comment ref="E12" authorId="1" shapeId="0" xr:uid="{00000000-0006-0000-0100-000026000000}">
      <text>
        <r>
          <rPr>
            <sz val="9"/>
            <color indexed="81"/>
            <rFont val="Tahoma"/>
            <family val="2"/>
          </rPr>
          <t>Seleccionar de la lista el tipo de riesgo a documentar:
- Gestión
- Corrupción
- Ambiental</t>
        </r>
      </text>
    </comment>
    <comment ref="F12" authorId="1" shapeId="0" xr:uid="{00000000-0006-0000-0100-000027000000}">
      <text>
        <r>
          <rPr>
            <sz val="9"/>
            <color indexed="81"/>
            <rFont val="Tahoma"/>
            <family val="2"/>
          </rPr>
          <t>Responsabilidad de planeación. Asignar código de identificación del riesgo, relacionado con el proceso y con el tipo de riesgo.</t>
        </r>
      </text>
    </comment>
    <comment ref="H12" authorId="0" shapeId="0" xr:uid="{00000000-0006-0000-0100-000028000000}">
      <text>
        <r>
          <rPr>
            <sz val="9"/>
            <color indexed="81"/>
            <rFont val="Tahoma"/>
            <family val="2"/>
          </rPr>
          <t>Se recomienda iniciar la redacción del riesgo con la frase “posibilidad de”, o similares.</t>
        </r>
      </text>
    </comment>
    <comment ref="I12" authorId="0" shapeId="0" xr:uid="{00000000-0006-0000-0100-000029000000}">
      <text>
        <r>
          <rPr>
            <sz val="9"/>
            <color indexed="81"/>
            <rFont val="Tahoma"/>
            <family val="2"/>
          </rPr>
          <t>Las consecuencias que puede ocasionar a la organización la materialización del riesgo.</t>
        </r>
      </text>
    </comment>
    <comment ref="J12" authorId="0" shapeId="0" xr:uid="{00000000-0006-0000-0100-00002A000000}">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2" authorId="0" shapeId="0" xr:uid="{00000000-0006-0000-0100-00002B000000}">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2" authorId="0" shapeId="0" xr:uid="{00000000-0006-0000-0100-00002C000000}">
      <text>
        <r>
          <rPr>
            <sz val="9"/>
            <color indexed="81"/>
            <rFont val="Tahoma"/>
            <family val="2"/>
          </rPr>
          <t>Seleccione de la lista desplegable el factor de riesgo asociado</t>
        </r>
      </text>
    </comment>
    <comment ref="M12" authorId="0" shapeId="0" xr:uid="{00000000-0006-0000-0100-00002D000000}">
      <text>
        <r>
          <rPr>
            <sz val="9"/>
            <color indexed="81"/>
            <rFont val="Tahoma"/>
            <family val="2"/>
          </rPr>
          <t xml:space="preserve">Seleccione la descripción según el factor de riesgo identificado 
</t>
        </r>
      </text>
    </comment>
    <comment ref="W12" authorId="0" shapeId="0" xr:uid="{00000000-0006-0000-0100-00002E000000}">
      <text>
        <r>
          <rPr>
            <sz val="9"/>
            <color indexed="81"/>
            <rFont val="Tahoma"/>
            <family val="2"/>
          </rPr>
          <t>Relacione el o los responsables de aplicar el control al riesgo identificado en el proceso</t>
        </r>
      </text>
    </comment>
    <comment ref="X12" authorId="0" shapeId="0" xr:uid="{00000000-0006-0000-0100-00002F000000}">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2" authorId="0" shapeId="0" xr:uid="{00000000-0006-0000-0100-000030000000}">
      <text>
        <r>
          <rPr>
            <sz val="9"/>
            <color indexed="81"/>
            <rFont val="Tahoma"/>
            <family val="2"/>
          </rPr>
          <t>Corresponde a los detalles que permiten identificar claramente el objeto del control.</t>
        </r>
      </text>
    </comment>
    <comment ref="AC12" authorId="0" shapeId="0" xr:uid="{00000000-0006-0000-0100-000031000000}">
      <text>
        <r>
          <rPr>
            <sz val="9"/>
            <color indexed="81"/>
            <rFont val="Tahoma"/>
            <family val="2"/>
          </rPr>
          <t xml:space="preserve">Seleccione de la lista desplegable </t>
        </r>
      </text>
    </comment>
    <comment ref="AD12" authorId="0" shapeId="0" xr:uid="{00000000-0006-0000-0100-000032000000}">
      <text>
        <r>
          <rPr>
            <sz val="9"/>
            <color indexed="81"/>
            <rFont val="Tahoma"/>
            <family val="2"/>
          </rPr>
          <t>Cálculo Automático</t>
        </r>
      </text>
    </comment>
    <comment ref="AE12" authorId="0" shapeId="0" xr:uid="{00000000-0006-0000-0100-000033000000}">
      <text>
        <r>
          <rPr>
            <sz val="9"/>
            <color indexed="81"/>
            <rFont val="Tahoma"/>
            <family val="2"/>
          </rPr>
          <t xml:space="preserve">Seleccione de la lista desplegable </t>
        </r>
      </text>
    </comment>
    <comment ref="AF12" authorId="0" shapeId="0" xr:uid="{00000000-0006-0000-0100-000034000000}">
      <text>
        <r>
          <rPr>
            <sz val="9"/>
            <color indexed="81"/>
            <rFont val="Tahoma"/>
            <family val="2"/>
          </rPr>
          <t xml:space="preserve">Seleccione de la lista desplegable </t>
        </r>
      </text>
    </comment>
    <comment ref="AG12" authorId="0" shapeId="0" xr:uid="{00000000-0006-0000-0100-000035000000}">
      <text>
        <r>
          <rPr>
            <sz val="9"/>
            <color indexed="81"/>
            <rFont val="Tahoma"/>
            <family val="2"/>
          </rPr>
          <t xml:space="preserve">Seleccione de la lista desplegable </t>
        </r>
      </text>
    </comment>
  </commentList>
</comments>
</file>

<file path=xl/sharedStrings.xml><?xml version="1.0" encoding="utf-8"?>
<sst xmlns="http://schemas.openxmlformats.org/spreadsheetml/2006/main" count="1293" uniqueCount="519">
  <si>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</si>
  <si>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</si>
  <si>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</si>
  <si>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</si>
  <si>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</si>
  <si>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</si>
  <si>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</si>
  <si>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</si>
  <si>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</si>
  <si>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</si>
  <si>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</si>
  <si>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</si>
  <si>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</si>
  <si>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</si>
  <si>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</si>
  <si>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</si>
  <si>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</si>
  <si>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</si>
  <si>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</si>
  <si>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</si>
  <si>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</si>
  <si>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</si>
  <si>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</si>
  <si>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</si>
  <si>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</si>
  <si>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</si>
  <si>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</si>
  <si>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</si>
  <si>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</si>
  <si>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</si>
  <si>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</si>
  <si>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</si>
  <si>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</si>
  <si>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</si>
  <si>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</si>
  <si>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</si>
  <si>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</si>
  <si>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</si>
  <si>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</si>
  <si>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</si>
  <si>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</si>
  <si>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</si>
  <si>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</si>
  <si>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</si>
  <si>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</si>
  <si>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</si>
  <si>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</si>
  <si>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</si>
  <si>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</si>
  <si>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</si>
  <si>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</si>
  <si>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</si>
  <si>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</si>
  <si>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</si>
  <si>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</si>
  <si>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</si>
  <si>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</si>
  <si>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</si>
  <si>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</si>
  <si>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</si>
  <si>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</si>
  <si>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</si>
  <si>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</si>
  <si>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</si>
  <si>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</si>
  <si>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</si>
  <si>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</si>
  <si>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</si>
  <si>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</si>
  <si>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</si>
  <si>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</si>
  <si>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</si>
  <si>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</si>
  <si>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</si>
  <si>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</si>
  <si>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</si>
  <si>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</si>
  <si>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</si>
  <si>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</si>
  <si>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</si>
  <si>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</si>
  <si>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</si>
  <si>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</si>
  <si>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</si>
  <si>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</si>
  <si>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</si>
  <si>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</si>
  <si>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</si>
  <si>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</si>
  <si>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</si>
  <si>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</si>
  <si>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</si>
  <si>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</si>
  <si>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</si>
  <si>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</si>
  <si>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</si>
  <si>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</si>
  <si>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</si>
  <si>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</si>
  <si>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</si>
  <si>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</si>
  <si>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</si>
  <si>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</si>
  <si>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</si>
  <si>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</si>
  <si>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</si>
  <si>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</si>
  <si>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</si>
  <si>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</si>
  <si>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</si>
  <si>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</si>
  <si>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</si>
  <si>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</si>
  <si>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</si>
  <si>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</si>
  <si>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</si>
  <si>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CÓDIGO: EPLE-FT-025</t>
  </si>
  <si>
    <t>RESPONSABLE: PLANEACIÓN</t>
  </si>
  <si>
    <t>MATRIZ DE CALIFICACIÓN, EVALUACIÓN Y RESPUESTA A LOS RIESGOS</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</si>
  <si>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</si>
  <si>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</si>
  <si>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</si>
  <si>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</si>
  <si>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</si>
  <si>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</si>
  <si>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</si>
  <si>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</si>
  <si>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</si>
  <si>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</si>
  <si>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</si>
  <si>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</si>
  <si>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</si>
  <si>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</si>
  <si>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</si>
  <si>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</si>
  <si>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</si>
  <si>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</si>
  <si>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</si>
  <si>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r>
      <t xml:space="preserve">Riesgo 
</t>
    </r>
    <r>
      <rPr>
        <sz val="10"/>
        <rFont val="Arial"/>
        <family val="2"/>
      </rPr>
      <t>(¿Qué puede suceder?)</t>
    </r>
  </si>
  <si>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</si>
  <si>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</si>
  <si>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</si>
  <si>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</si>
  <si>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</si>
  <si>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</si>
  <si>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</si>
  <si>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</si>
  <si>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</si>
  <si>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</si>
  <si>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</si>
  <si>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</si>
  <si>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</si>
  <si>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</si>
  <si>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</si>
  <si>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</si>
  <si>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</si>
  <si>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</si>
  <si>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</si>
  <si>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</si>
  <si>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</si>
  <si>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</si>
  <si>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</si>
  <si>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</si>
  <si>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</si>
  <si>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</si>
  <si>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</si>
  <si>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</si>
  <si>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</si>
  <si>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</si>
  <si>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</si>
  <si>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</si>
  <si>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</si>
  <si>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</si>
  <si>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</si>
  <si>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</si>
  <si>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</si>
  <si>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</si>
  <si>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</si>
  <si>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</si>
  <si>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</si>
  <si>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</si>
  <si>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</si>
  <si>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</si>
  <si>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</si>
  <si>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</si>
  <si>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</si>
  <si>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</si>
  <si>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</si>
  <si>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</si>
  <si>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</si>
  <si>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</si>
  <si>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</si>
  <si>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</si>
  <si>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</si>
  <si>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</si>
  <si>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</si>
  <si>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</si>
  <si>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</si>
  <si>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</si>
  <si>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</si>
  <si>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</si>
  <si>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</si>
  <si>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</si>
  <si>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r>
      <t xml:space="preserve">Probabilidad o Frecuencia
</t>
    </r>
    <r>
      <rPr>
        <sz val="10"/>
        <rFont val="Arial"/>
        <family val="2"/>
      </rPr>
      <t>(Sobre las causas)</t>
    </r>
  </si>
  <si>
    <r>
      <t xml:space="preserve">Impacto
</t>
    </r>
    <r>
      <rPr>
        <sz val="10"/>
        <rFont val="Arial"/>
        <family val="2"/>
      </rPr>
      <t>(Sobre las consecuencias)</t>
    </r>
  </si>
  <si>
    <r>
      <t xml:space="preserve">Total Nivel de Exposición
</t>
    </r>
    <r>
      <rPr>
        <sz val="10"/>
        <rFont val="Arial"/>
        <family val="2"/>
      </rPr>
      <t>(F x I)</t>
    </r>
  </si>
  <si>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</si>
  <si>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</si>
  <si>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</si>
  <si>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</si>
  <si>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</si>
  <si>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</si>
  <si>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</si>
  <si>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</si>
  <si>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</si>
  <si>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</si>
  <si>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</si>
  <si>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</si>
  <si>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</si>
  <si>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</si>
  <si>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</si>
  <si>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</si>
  <si>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</si>
  <si>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</si>
  <si>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</si>
  <si>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</si>
  <si>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</si>
  <si>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</si>
  <si>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</si>
  <si>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</si>
  <si>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</si>
  <si>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</si>
  <si>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</si>
  <si>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</si>
  <si>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r>
      <t xml:space="preserve">Total Nivel de Exposición ajustado 
</t>
    </r>
    <r>
      <rPr>
        <sz val="10"/>
        <rFont val="Arial"/>
        <family val="2"/>
      </rPr>
      <t>(F' x I')</t>
    </r>
  </si>
  <si>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</si>
  <si>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</si>
  <si>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</si>
  <si>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</si>
  <si>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</si>
  <si>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</si>
  <si>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</si>
  <si>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</si>
  <si>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Plazo de ejecución (fecha de inicio y finalización)</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</si>
  <si>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</si>
  <si>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</si>
  <si>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</si>
  <si>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</si>
  <si>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</si>
  <si>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</si>
  <si>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</si>
  <si>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</si>
  <si>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</si>
  <si>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</si>
  <si>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</si>
  <si>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</si>
  <si>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</si>
  <si>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</si>
  <si>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</si>
  <si>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</si>
  <si>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</si>
  <si>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</si>
  <si>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</si>
  <si>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</si>
  <si>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</si>
  <si>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</si>
  <si>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</si>
  <si>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</si>
  <si>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</si>
  <si>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</si>
  <si>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</si>
  <si>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VERSIÓN: 10</t>
  </si>
  <si>
    <t>FECHA DE APROBACIÓN: 21/06/2022</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</si>
  <si>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</si>
  <si>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</si>
  <si>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</si>
  <si>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</si>
  <si>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</si>
  <si>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</si>
  <si>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</si>
  <si>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</si>
  <si>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</si>
  <si>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</si>
  <si>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</si>
  <si>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</si>
  <si>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</si>
  <si>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</si>
  <si>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1. Acta en la que el director operativo aprueba la parrilla.
2. Correos electrónicos con la continuidad diaria de emisión.
3. Bitácoras diarias de seguimiento a la emisión.</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</si>
  <si>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</si>
  <si>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</si>
  <si>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 xml:space="preserve">Profesional de Talento humano </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</si>
  <si>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</si>
  <si>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</si>
  <si>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</si>
  <si>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</si>
  <si>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</si>
  <si>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</si>
  <si>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</si>
  <si>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</si>
  <si>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</si>
  <si>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</si>
  <si>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</si>
  <si>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</si>
  <si>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</si>
  <si>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</si>
  <si>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</si>
  <si>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</si>
  <si>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</si>
  <si>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</si>
  <si>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</si>
  <si>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</si>
  <si>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</si>
  <si>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</si>
  <si>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</si>
  <si>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</si>
  <si>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</si>
  <si>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</si>
  <si>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</si>
  <si>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</si>
  <si>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</si>
  <si>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</si>
  <si>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</si>
  <si>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</si>
  <si>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</si>
  <si>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</si>
  <si>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</si>
  <si>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</si>
  <si>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</si>
  <si>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</si>
  <si>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</si>
  <si>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Gestión de recursos administrativos - Sistemas</t>
  </si>
  <si>
    <t>Gestión de recursos administrativos - gestión documental</t>
  </si>
  <si>
    <t>Gestión de recursos administrativos - Servicios Administrativos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</si>
  <si>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</si>
  <si>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</si>
  <si>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</si>
  <si>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</si>
  <si>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Registrar información financiera errada.</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</si>
  <si>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</si>
  <si>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</si>
  <si>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</si>
  <si>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</si>
  <si>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</si>
  <si>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</si>
  <si>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</si>
  <si>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</si>
  <si>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Auxiliar de Atención al Ciudadano</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</si>
  <si>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</si>
  <si>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</si>
  <si>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</si>
  <si>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</si>
  <si>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</si>
  <si>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</si>
  <si>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 xml:space="preserve">Los profesionales de la Oficina de Control Interno </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</si>
  <si>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</si>
  <si>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Jefe de la Oficina de Control Interno y Profesionales de la Oficina de Control Interno </t>
  </si>
  <si>
    <t>en detrimento de la rentabilidad de Capital.</t>
  </si>
  <si>
    <t>AAUT-RC-002</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</si>
  <si>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</si>
  <si>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</si>
  <si>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</si>
  <si>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</si>
  <si>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</si>
  <si>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</si>
  <si>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1. Política de Comunicaciones con la ruta de aprobación incluida.</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</si>
  <si>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</si>
  <si>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</si>
  <si>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de recibir o solicitar cualquier dádiva o beneficio</t>
  </si>
  <si>
    <t xml:space="preserve">Demora injustificada en los pagos para obligar al contratista a dar una dádiva a cambio de agilizar el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</si>
  <si>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</si>
  <si>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</si>
  <si>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</si>
  <si>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</si>
  <si>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</si>
  <si>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</si>
  <si>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</si>
  <si>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</si>
  <si>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</si>
  <si>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</si>
  <si>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</si>
  <si>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</si>
  <si>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</si>
  <si>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Versión:</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</si>
  <si>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</si>
  <si>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</si>
  <si>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</si>
  <si>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</si>
  <si>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</si>
  <si>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Contratista designado para coordinar las actividades del equipo digital, el director operativo y/o el profesional especializado grado 3 de programación</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</si>
  <si>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</si>
  <si>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para favorecer intereses particulares</t>
  </si>
  <si>
    <t xml:space="preserve">
obtener comisiones u otro tipo de ventajas con los clientes y/o proveedores de proyectos estratégicos,
</t>
  </si>
  <si>
    <t>El profesional grado 1 de Ventas y Mercadeo, el líder de Proyectos Estratégicos y el Project Manager</t>
  </si>
  <si>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</si>
  <si>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proyectos estratégicos (comunicación pública y negocios estratégicos),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</si>
  <si>
    <t>1. MCOM-FT-019. SEGUIMIENTO A LA GESTION COMERCIAL Y MERCADEO
2. LINK REUNIONES DE TRÁFICO</t>
  </si>
  <si>
    <t>Profesional grado 1 de Ventas y Mercadeo, líder de Proyectos Estratégicos y el Project Manager, o quien haga las veces por vacancia o por cualquier motivo.</t>
  </si>
  <si>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proyectos estratégicos, con el fin verificar que la información suministrada sea confiable y trazable y de esta manera darla a conocer a las instancias pertinentes, según se requiera.</t>
  </si>
  <si>
    <t>1. Mantener la aplicación de la ruta de revisión del contenido a publicar o difundir por parte de Prensa y Comunicaciones. 
2. Incluir la descripción de la ruta de revisión de contenido a publicar en la Política de Comunicaciones.</t>
  </si>
  <si>
    <t>Contrato de seguridad firmado. 
Estudios de seguridad de los lugares donde se presta el servicio de vigilancia y seguridad privada</t>
  </si>
  <si>
    <t xml:space="preserve">Informe de ORDPAGO trámite de cuentas. 
Este reporte genera fecha de liquidación y de pago de las cuentas. </t>
  </si>
  <si>
    <t xml:space="preserve">Procedimientos actualizados y publicados
Política Financiera actualizada. 
Conciliaciones mensuales y cruces de información. 
Informe mensual de Gestión Financiera. </t>
  </si>
  <si>
    <t xml:space="preserve"> Ejecutar el procedimiento AGRI-SA-PD-008 SALIDA DE ELEMENTOS DEL ALMACÉN y actualización en caso de  requerirlo. </t>
  </si>
  <si>
    <t>Documentos de salida de elementos del almacén debidamente firmadas por los responsables de los nuevos bienes de Propiedad, planta y Equipo de Canal Capital</t>
  </si>
  <si>
    <t>Ejecutar el procedimiento AGRI-SA-PD-010 TOMA FÍSICA DE INVENTARIOS de acuerdo con la periodicidad definida y/o ejecutar el procedimiento AGRI-SA-PD-011 ENTREGA DE INVENTARIO INDIVIDUAL cuando haya lugar.</t>
  </si>
  <si>
    <t>1. Revisión de las obligaciones contractuales del servicio de vigilancia de la entidad en su etapa precontractual
2. Solicitar cada vez que se suscribe un nuevo contrato de vigilancia un estudio de seguridad para cada punto de Capital.</t>
  </si>
  <si>
    <t>1. Una (1) minuta contractual del servicio de vigilancia con las obligaciones definidas por la entidad.
2. Un estudio de seguridad por cada punto donde se presta el servicio de vigilancia.</t>
  </si>
  <si>
    <t xml:space="preserve"> </t>
  </si>
  <si>
    <t xml:space="preserve">N° de transferencia de información realizadas en el periodo de reporte </t>
  </si>
  <si>
    <t>dan cumplimiento a lo determinado en la cláusula de confidencialidad y uso de la información contenida en los contratos de prestación de servicios suscritos.</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</si>
  <si>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</si>
  <si>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</si>
  <si>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</si>
  <si>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Documentos revisados y/o actualizados y socializados.
2. Acta de reunión y/o listado de asistencia de capacitación de uso de información.</t>
  </si>
  <si>
    <t>1. Documentos revisados y/o actualizados y socializados/2
2. Capacitación en materia de confidencialidad y uso de la información/1</t>
  </si>
  <si>
    <t xml:space="preserve">Carpeta drive que contenga lo siguiente:
1. Anexos técnicos 
2. Solicitud de información a proveedores SIP (documento soporte de solicitud de cotización en Secop II)
3. Estudio de mercado correspondiente al proceso a contratar cuando aplique.
4. Ofertas de proveedores
5. Archivo "cuadro consolidado"
6. "AGJC-CN-FT-028 listado de documentos para contratar"
</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</si>
  <si>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</si>
  <si>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</si>
  <si>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El profesional especializado grado 3 de Programación y el equipo de Programación asignado a la definición de los contenidos a programar</t>
  </si>
  <si>
    <t>En caso de que se evidencie la materialización del riesgo, el profesional especializado grado 3 de Programación, o el director operativo, elevará el caso ante la instancia interna que corresponda.</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</si>
  <si>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</si>
  <si>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 xml:space="preserve">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  </t>
  </si>
  <si>
    <t>Profesional especializado grado 3 del área técnica o la persona designada en caso de vacancia por cualquier motivo</t>
  </si>
  <si>
    <t>1. Total de procesos precontractuales, elaborados por técnica / Total de procesos precontractuales  que requieren estudio de mercado.</t>
  </si>
  <si>
    <t>Corrupción OPA</t>
  </si>
  <si>
    <t>verifica que los profesionales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</si>
  <si>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1. Número de  presentaciones realizadas al director operativo para la aprobación - validación de la parrilla.
2. Número de correos electrónicos con la continuidad diaria de emisión.
3.  Número de bitácoras diarias de seguimiento a la emisión.</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</si>
  <si>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</si>
  <si>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</si>
  <si>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N° de asignaciones o retiros de permisos de acceso realizados en la vigencia al equipo digital
2. N° de solicitudes de soporte tecnológico o de ajustes de contenidos derivado de manipulación, falsificación o alteración, cuando haya lugar a ello.</t>
  </si>
  <si>
    <t>El Jefe de la Oficina Jurídica o el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elaboración de estudios previos y anexos.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</si>
  <si>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Jefe de la Oficina Jurídica  o el contratista del área que se designe para el efecto</t>
  </si>
  <si>
    <t>Formatos diligenciados en cada proceso de vinculación</t>
  </si>
  <si>
    <t xml:space="preserve">afectación en la imagen institucional, investigaciones y/o sanciones por parte de los entes de control por vinculación de una persona sin el debido proceso </t>
  </si>
  <si>
    <t xml:space="preserve">El profesional especializado de talento humano y/o el subdirector administrativo </t>
  </si>
  <si>
    <t>Estos formatos y validaciones se realizan con la información física o digital que aporta la persona que se encuentra en proceso de vinculación y reposan en las historias laborales de cada colaborador.</t>
  </si>
  <si>
    <t xml:space="preserve">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 </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</si>
  <si>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</si>
  <si>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</si>
  <si>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</si>
  <si>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Fecha inicial:
01/01/2024
Fecha de finalización:
31/12/2024</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</si>
  <si>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academicas</t>
  </si>
  <si>
    <t xml:space="preserve">
Posibilidad de</t>
  </si>
  <si>
    <t xml:space="preserve">afectación  economica </t>
  </si>
  <si>
    <t>por el manejo inadecuado de los recursos  logísticos asociados a la producción audiovisual, con el fin obtener beneficio propio o para favorecer un tercero</t>
  </si>
  <si>
    <t xml:space="preserve">debido a la falta de precisión y/o aplicación de los lineamientos internos para el uso de los recursos logísticos </t>
  </si>
  <si>
    <t xml:space="preserve">
El Profesional especializado  grado 2  de Producción </t>
  </si>
  <si>
    <t>realiza el análisis, asignación y seguimiento de la solicitud de recursos logísticos, lo anterior cada vez que un área o equipo de la entidad lo requiera</t>
  </si>
  <si>
    <t>a través de la herramienta "anexo 1A formato de requerimiento" en la carpeta drive de seguimiento del contrato de operación logística.
En caso de que al realizar el análisis de la solicitud este no sea viable o pertinente se indicará dentro del "anexo 1A formato de requerimiento" las razones por las cuales se rechaza la solicitud y posibilidad de subsanación.</t>
  </si>
  <si>
    <t>Realizar, mínimo dos (2) veces en el año, una jornada de socialización y sensibilización a los equipos de producción sobre los lineamientos de solicitud y legalización de recursos logisticos. 
Así mismo, se realizará el envío de los lineamientos a través de correo electrónico.</t>
  </si>
  <si>
    <t>Soportes de la jornada de socialización 
Correo electrónico de envió de los lineamientos  de solicitud y legalización de recursos logisticos</t>
  </si>
  <si>
    <t>Profesional especializado de  grado 2 de producción</t>
  </si>
  <si>
    <t>Número de jornadas de sensibilización
Número de correos electrónicos enviados</t>
  </si>
  <si>
    <t>Ofrecer a las diversas audiencias de Capital Sistema de Comunicación Pública una propuesta clara de contenidos relevantes que planteen la transformación de la sociedad hacia un modelo participativo e incluyente bajo la política "el ciudadano en el centro".</t>
  </si>
  <si>
    <t>En la etapa inicial del proceso, que corresponde a la planeación del mismo, se elabora un plan de programación acorde con las directrices de la Gerencia General y la Dirección Operativa. En la etapa siguiente se realiza el diseño de las parrillas de programación mensuales y semanales y las continuidades diarias de programación a partir de los contenidos disponibles (propios, transmisiones, adquiridos, licenciados, entre otros). Además, se realiza el control de calidad de los contenidos para evaluar el cumplimiento de parámetros técnicos y editoriales para su correspondiente emisión y se aplican los sistemas de acceso normativos..</t>
  </si>
  <si>
    <t>para favorecer a un tercero (persona, cliente o entidad)</t>
  </si>
  <si>
    <t xml:space="preserve">debido a que se facilita el acceso a terceros no autorizados </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</si>
  <si>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</si>
  <si>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</si>
  <si>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Debido a omisiones en la  verificación del cumplimiento del perfil del cargo o entrega de documentos Falsos.</t>
  </si>
  <si>
    <t xml:space="preserve">Falta de control en el número consecutivo de radicación. 
Falta de herramientas ofimáticas que ejerzan control sobre el consecutivo generando las alertas necesarias. </t>
  </si>
  <si>
    <t>Falta de controles desde el origen (áreas productoras de la información) hasta el registro de la misma en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</si>
  <si>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</si>
  <si>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fecha de cuenta de cobro Vs. la fecha de radicación a la Subdirección Financiera. 
2. Vigilar que las cuentas se paguen dentro de los tiempos establecidos dentro del procedimiento. 
3. Realizar seguimiento al número consecutivo de radicación y número de orden de pago. 
4. Realizar seguimiento mensual a todas las cuentas radicadas validando que se encuentren liquidadas.</t>
  </si>
  <si>
    <t>1.Fecha cuenta de cobro Vs Fecha de radicación en la Subdirección Financiera. 
2.Número de cuentas tramitadas/ Número de cuentas radicadas. 
3. Fecha de pago/ Fecha de radicación.
4. Informe de Ordpago.</t>
  </si>
  <si>
    <t xml:space="preserve">1. Documentos actualizados en la Subdirección Financiera.
2. Número de conciliaciones 
2. Informes de gestión financiera. </t>
  </si>
  <si>
    <t>Salidas de elementos del almacén debidamente firmadas por los responsables de los nuevos bienes de Propiedad, planta y Equipo de Canal Capital</t>
  </si>
  <si>
    <t>3  actas de reunión distribuidas de la siguientes manera:
* 2 actas para las tomas físicas de todos los bienes de consumo controlado junto con el registro fotográfico de la actividad
* 1 acta para la toma física aleatoria de Propiedad, Planta y Equipo junto con el registro fotográfico de la actividad
* Informe final de la gran toma física de inventarios de la vigencia, para los bienes de Propiedad, Planta y Equipo de la entidad</t>
  </si>
  <si>
    <t>Brindar asesoría y acompañamiento a las áreas y equipos de la Entidad, para que los procesos de contratación adelantados cumplan con la normatividad vigente y estándares internos definidos. Así como brindar asesoría jurídica para la toma de decisiones con respaldo en el ordenamiento legal vigente, realizando la defensa y activando el aparato jurisdiccional, conforme a los intereses de Canal Capital en los procesos extrajudiciales, judiciales y cobro coactivo, todo esto en el marco de la prevención del daño antijurídico</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</si>
  <si>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
En lo relacionado con los asuntos jurídicos, el proceso inicia con la recepción de información que requiere análisis jurídico tanto interno y externo, y finaliza con la expedición de conceptos, respuestas a derechos de petición asignados a la Oficina Jurídica, contestación de demandas, respuestas a acciones constitucionales, y adelantamiento de procesos de cobro, con el objetivo de recuperar sumas dinerarias a favor de la entidad, así como, instaurar las demandas que resulten del análisis jurídico que se haya realizado a los diferentes casos que se presenten durante el giro ordinario de la actividad de Canal Capital, cuando haya lugar a ello. Así mismo, gestiona las actividades relacionadas con el Comité de Conciliación.</t>
  </si>
  <si>
    <t>Gestión Jurídica y Contractual</t>
  </si>
  <si>
    <t>Control Disciplinario Interno</t>
  </si>
  <si>
    <t xml:space="preserve">Gestión de marca y Comunicaciones </t>
  </si>
  <si>
    <t>Gestión técnica para la producción, realización, emisión y circulación de contenidos</t>
  </si>
  <si>
    <t>afectación reputacional y/o económicas por el favorecimiento a un oferente en un proceso de contratación por acción u omisión generada con dolo, presión de superiores o terceros,</t>
  </si>
  <si>
    <t>Profesional especializado grado 03 del área jurídica y los contratistas que prestan servicios como abogados de primera línea y asesor jurídico de la Entidad y la asesora jurídica de la Dirección Operativa</t>
  </si>
  <si>
    <t>investigaciones o sanciones disciplinarias</t>
  </si>
  <si>
    <t xml:space="preserve">por recibir o solicitar beneficios económicos o de otra índole   a nombre propio o de terceros con el fin de facilitar copias de material audiovisual </t>
  </si>
  <si>
    <t>debido al desconocimiento u omisión del procedimiento frente a los requisitos que se deben tener en cuenta para la entrega de las copias, las tarifas o los costos incurridos.</t>
  </si>
  <si>
    <t>sanciones  o investigaciones disciplinarias y/o fiscales</t>
  </si>
  <si>
    <t>por realizar cobros no autorizados a nombre propio o de un  tercero  para el otorgamiento de permisos de retransmisión de señal (OPA),</t>
  </si>
  <si>
    <t>debido a la  falta de comunicación  interna y desatención de los pasos o requisitos publicados en la Guía de trámites.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</si>
  <si>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</si>
  <si>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1. 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</si>
  <si>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</si>
  <si>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1 El profesional especializado grado 3 de Programación, el auxiliar de Tráfico o el contratista designado para tal fin presenta al director operativo, al menos una vez al mes, las parrillas mensuales y las novedades, para su aprobación.
2. El auxiliar grado 4 de Programación (parrilla principal) o contratista que presta servicios para la elaboración de play list de eureka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</si>
  <si>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Profesional especializado grado 3 de programación o la persona designada en caso de vacancia por cualquier motivo
Auxiliar de tráfico
o la persona designada en caso de vacancia por cualquier motivo
Profesional especializado grado 3 de Técnica   o la persona designada en caso de vacancia por cualquier motivo (para la actividad de control 3)</t>
  </si>
  <si>
    <t>Debido a la manipulación y/o direccionamiento de aspectos técnicos dentro de la información precontractual por parte del equipo del área Técnica, para la adquisición de equipos y servicios asociados al proceso.</t>
  </si>
  <si>
    <t xml:space="preserve">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 </t>
  </si>
  <si>
    <t xml:space="preserve">Técnico grado 2 de Servicios Administrativos  </t>
  </si>
  <si>
    <t>Actas de reuniones firmadas por el área de Servicios Administrativos junto con registro fotográfico de las tomas físicas realizadas e informe final de la gran toma física de inventarios de la vigencia</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</si>
  <si>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</si>
  <si>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</si>
  <si>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 xml:space="preserve">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
</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</si>
  <si>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
2. Actualización semestral de los requisitos de copia de material audiovisual registrados en la Guía de trámites y servicios del distrito.
3. Socialización de los requisitos registrados en la Guía de trámites y servicios del distrito a los procesos que intervienen en el suministro de copias de material audiovisual.</t>
  </si>
  <si>
    <t>1.  Comunicación enviada a las áreas competentes a través de correo electrónico.
2. Guía de trámites y servicios actualizada.
3. Comunicación de socialización de requisitos.</t>
  </si>
  <si>
    <r>
      <t xml:space="preserve">1. Correo electrónico de asignación de permisos y/o "herramienta  control de acceso/permisos a las plataformas del equipo digital" de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y reporte del ingeniero de infraestructura sobre el funcionamiento de la página web
</t>
    </r>
    <r>
      <rPr>
        <b/>
        <sz val="9"/>
        <rFont val="Arial"/>
        <family val="2"/>
      </rPr>
      <t>Nota</t>
    </r>
    <r>
      <rPr>
        <sz val="9"/>
        <rFont val="Arial"/>
        <family val="2"/>
      </rPr>
      <t>: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r>
  </si>
  <si>
    <r>
      <t xml:space="preserve">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t>
    </r>
    <r>
      <rPr>
        <b/>
        <sz val="9"/>
        <rFont val="Arial"/>
        <family val="2"/>
      </rPr>
      <t>Nota</t>
    </r>
    <r>
      <rPr>
        <sz val="9"/>
        <rFont val="Arial"/>
        <family val="2"/>
      </rPr>
      <t>:
Los controles establecidos por el Área Jurídica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t>
    </r>
  </si>
  <si>
    <t>01-2024</t>
  </si>
  <si>
    <t>Por influencia externa o por presión de un tercero, amenazas y/o sobornos</t>
  </si>
  <si>
    <t>Realizar las verificaciones de cumplimiento de perfil del cargo a través de los siguientes formatos:
1. Diligenciamiento del formato VERIFICACIÓN DEL CUMPLIMIENTO DE PERFIL DEL CARGO  AGTH-FT-036
2. Diligenciamiento del formato LISTA DE VERIFICACIÓN INTERNA DE DOCUMENTOS PARA LA VINCULACIÓN EN PLANTA AGTH-FT-064</t>
  </si>
  <si>
    <t>Formatos diligenciados / vinculaciones realizadas.</t>
  </si>
  <si>
    <t>Formulario Google de control de asistencia a jornada de transferencia de información o comunicado interno enviado o grabación de la jornada de transferencia de información o capturas de pantalla de la reunión realizada y agendamientos a reunión o similares</t>
  </si>
  <si>
    <t xml:space="preserve">.
En caso de identificar desviaciones  sobre los valores facturados y/o negligencia en la aplicación del procedimiento se adelantarán los ajuste necesarios, registrando un acta de reunión, correo u otra comunicación evidenciando la verificación realizada.
</t>
  </si>
  <si>
    <t>Se publica el documento Matriz de Riesgos de Corrupción en su primera versión, de acuerdo con los compromisos definidos por las diferentes áreas de la entidad para la mitigación de posibles situaciones de corrupción en la gestión administrativa.</t>
  </si>
  <si>
    <t>1.  Comunicación enviada a las áreas competentes/2
2. Actualización de los requisitos del OPA registrados en la Guía de trámites y servicios/2
3. Comunicación donde se socialicen los requisitos registrados en la Guía de trámites y servicios del distrito/2</t>
  </si>
  <si>
    <t xml:space="preserve">investigaciones disciplinarias, penales y/o fiscales, indagaciones y/o sanciones </t>
  </si>
  <si>
    <t>por omisión de observaciones detectadas o uso inadecuado de la información; al recibir y/o solicitar dádivas o beneficios a nombre propio o de terceros</t>
  </si>
  <si>
    <t>por falta de conocimiento y/o incumplimiento de los lineamientos de evaluación, seguimiento y de confidencialidad y uso de la información.</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</si>
  <si>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</si>
  <si>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 xml:space="preserve">1. Documentos revisados, actualizados y publicados en la intranet. 
2. Acta(s) de reunión de socialización de ajustes realizados. </t>
  </si>
  <si>
    <t>1.Documentos revisados, actualizados y socializados/3</t>
  </si>
  <si>
    <t>1. Revisión y modificación del Plan de Fomento de la Cultura del Autocontrol. 
2. Realizar seguimiento al Plan de Fomento de la Cultura del Autocontrol mínimo una (1) vez al mes.
3. Realizar una (1) socialización institucional sobre el ESTATUTO DE AUDITORIA [CCSE-PO-003]</t>
  </si>
  <si>
    <t xml:space="preserve">1. Plan de Fomento de la Cultura del Autocontrol [Modificado].
2. Seguimientos al Plan de Fomento de la Cultura del Autocontrol. 
3. Listado de asistencia y presentación de socialización institucional del estatuto de auditoría. </t>
  </si>
  <si>
    <t>1. Plan de fomento modificado/1
2. Seguimientos adelantados/11
3. Socialización institucional del estatuto de auditoría/1</t>
  </si>
  <si>
    <t>1. Revisar y/o actualizar el Código de Ética del Auditor - Canal Capital.
2. Suscribir el Compromiso Ético del Auditor Interno al inicio de la nueva contratación- Canal Capital y remitir al expediente de cada integrante de la OCI [a la firma de contrato nuevo].
3. Socializar y evaluar a los integrantes de la OCI, sobre el Código de Ética del Auditor y el Código de Integridad.
4. Realizar una capacitación en materia de Gestión Antisoborno y prevención del riesgo de lavado de activos y financiación del terrorismo (SARLAFT).</t>
  </si>
  <si>
    <t>1. Código de ética revisado y/o actualizado. 
2. Acta de reunión de socialización del documento revisado y/o actualizado.
3. Compromiso ético del auditor suscrito.
4. Acta de reunión y/o listado de asistencia de capacitación en gestión Antisoborno y SARLAFT.</t>
  </si>
  <si>
    <t>1. Documento revisado y/o actualizado y socializado/1
2. Compromiso ético del auditor suscrito en el expediente de cada integrante de la OCI.
3. Capacitación en gestión Antisoborno y SARLAFT/1</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</si>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</sst>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7"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sz val="10"/>
      <name val="Arial Narrow"/>
      <family val="2"/>
    </font>
    <font>
      <sz val="10"/>
      <name val="Arial Narrow"/>
      <family val="2"/>
      <charset val="1"/>
    </font>
    <font>
      <i/>
      <sz val="9"/>
      <color indexed="81"/>
      <name val="Tahoma"/>
      <family val="2"/>
    </font>
    <font>
      <sz val="8"/>
      <name val="Calibri"/>
      <family val="2"/>
      <scheme val="minor"/>
    </font>
    <font>
      <b/>
      <sz val="9"/>
      <name val="Arial"/>
      <family val="2"/>
    </font>
    <font>
      <sz val="10"/>
      <color theme="1"/>
      <name val="Arial Narrow"/>
      <family val="2"/>
    </font>
    <font>
      <b/>
      <sz val="9"/>
      <color theme="1"/>
      <name val="Arial"/>
      <family val="2"/>
    </font>
    <font>
      <b/>
      <sz val="9"/>
      <color rgb="FF000000"/>
      <name val="Arial"/>
      <family val="2"/>
    </font>
    <font>
      <sz val="9"/>
      <color theme="1"/>
      <name val="Symbol"/>
      <family val="1"/>
      <charset val="2"/>
    </font>
    <font>
      <sz val="9"/>
      <name val="Arial"/>
      <family val="2"/>
    </font>
    <font>
      <sz val="9"/>
      <color rgb="FF000000"/>
      <name val="Arial"/>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6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8">
    <xf numFmtId="0" fontId="0" fillId="0" borderId="0"/>
    <xf numFmtId="0" fontId="2" fillId="0" borderId="0"/>
    <xf numFmtId="0" fontId="7" fillId="0" borderId="0"/>
    <xf numFmtId="0" fontId="7" fillId="0" borderId="0"/>
    <xf numFmtId="9" fontId="13" fillId="0" borderId="0" applyFont="0" applyFill="0" applyBorder="0" applyAlignment="0" applyProtection="0"/>
    <xf numFmtId="0" fontId="2" fillId="0" borderId="0"/>
    <xf numFmtId="0" fontId="2" fillId="0" borderId="0"/>
    <xf numFmtId="44" fontId="13" fillId="0" borderId="0" applyFont="0" applyFill="0" applyBorder="0" applyAlignment="0" applyProtection="0"/>
  </cellStyleXfs>
  <cellXfs count="302">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35"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24" xfId="0" applyBorder="1"/>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8" xfId="0" applyFont="1" applyBorder="1" applyAlignment="1">
      <alignment horizontal="center" vertical="center"/>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38" xfId="0" applyFont="1" applyBorder="1" applyAlignment="1">
      <alignment vertical="center" wrapText="1"/>
    </xf>
    <xf numFmtId="0" fontId="16" fillId="0" borderId="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8" xfId="0" applyFont="1" applyBorder="1" applyAlignment="1">
      <alignment horizontal="center" vertical="center" wrapText="1"/>
    </xf>
    <xf numFmtId="0" fontId="5" fillId="2" borderId="4" xfId="1" applyFont="1" applyFill="1" applyBorder="1" applyAlignment="1">
      <alignment vertical="center" wrapText="1"/>
    </xf>
    <xf numFmtId="0" fontId="23" fillId="4" borderId="25" xfId="0" applyFont="1" applyFill="1" applyBorder="1" applyAlignment="1">
      <alignment horizontal="center" vertical="center" wrapText="1"/>
    </xf>
    <xf numFmtId="0" fontId="10" fillId="0" borderId="41" xfId="0" applyFont="1" applyBorder="1" applyAlignment="1">
      <alignment horizontal="left" vertical="center" wrapText="1" indent="5"/>
    </xf>
    <xf numFmtId="0" fontId="10" fillId="0" borderId="27" xfId="0" applyFont="1" applyBorder="1" applyAlignment="1">
      <alignment horizontal="left" vertical="center" wrapText="1" indent="5"/>
    </xf>
    <xf numFmtId="0" fontId="9" fillId="0" borderId="41" xfId="0" applyFont="1" applyBorder="1" applyAlignment="1">
      <alignment horizontal="left" vertical="center" wrapText="1" indent="5"/>
    </xf>
    <xf numFmtId="0" fontId="9" fillId="0" borderId="27" xfId="0" applyFont="1" applyBorder="1" applyAlignment="1">
      <alignment horizontal="left" vertical="center" wrapText="1" indent="5"/>
    </xf>
    <xf numFmtId="0" fontId="0" fillId="0" borderId="4" xfId="0" applyBorder="1"/>
    <xf numFmtId="0" fontId="9"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10"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23" fillId="0" borderId="4" xfId="0" applyFont="1" applyBorder="1" applyAlignment="1">
      <alignment horizontal="center" vertical="center" wrapText="1"/>
    </xf>
    <xf numFmtId="0" fontId="23" fillId="4" borderId="45"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23" fillId="4" borderId="3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0" applyFont="1" applyBorder="1" applyAlignment="1">
      <alignment horizontal="justify" vertical="center" wrapText="1"/>
    </xf>
    <xf numFmtId="0" fontId="23" fillId="0" borderId="12" xfId="0" applyFont="1" applyBorder="1" applyAlignment="1">
      <alignment horizontal="justify" vertical="center" wrapText="1"/>
    </xf>
    <xf numFmtId="0" fontId="26"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23" fillId="5" borderId="8" xfId="0" applyFont="1" applyFill="1" applyBorder="1" applyAlignment="1">
      <alignment horizontal="center" vertical="center" wrapText="1"/>
    </xf>
    <xf numFmtId="0" fontId="25" fillId="0" borderId="12" xfId="0" applyFont="1" applyBorder="1" applyAlignment="1">
      <alignment horizontal="center" vertical="center" wrapText="1"/>
    </xf>
    <xf numFmtId="0" fontId="22" fillId="0" borderId="0" xfId="0" applyFont="1" applyAlignment="1">
      <alignment vertical="center"/>
    </xf>
    <xf numFmtId="0" fontId="11" fillId="0" borderId="0" xfId="0" applyFont="1" applyAlignment="1">
      <alignment vertical="center"/>
    </xf>
    <xf numFmtId="0" fontId="20" fillId="0" borderId="23" xfId="0" applyFont="1" applyBorder="1" applyAlignment="1">
      <alignment horizontal="center" vertical="center" wrapText="1"/>
    </xf>
    <xf numFmtId="9" fontId="25" fillId="0" borderId="12" xfId="0" applyNumberFormat="1" applyFont="1" applyBorder="1" applyAlignment="1">
      <alignment horizontal="center" vertical="center" wrapText="1"/>
    </xf>
    <xf numFmtId="9" fontId="25" fillId="0" borderId="11" xfId="0" applyNumberFormat="1" applyFont="1" applyBorder="1" applyAlignment="1">
      <alignment horizontal="center" vertical="center" wrapText="1"/>
    </xf>
    <xf numFmtId="0" fontId="20" fillId="0" borderId="48" xfId="0" applyFont="1" applyBorder="1" applyAlignment="1">
      <alignment horizontal="center" vertical="center" wrapText="1"/>
    </xf>
    <xf numFmtId="0" fontId="25" fillId="0" borderId="22" xfId="4" applyNumberFormat="1" applyFont="1" applyFill="1" applyBorder="1" applyAlignment="1" applyProtection="1">
      <alignment horizontal="center" vertical="center" wrapText="1"/>
    </xf>
    <xf numFmtId="0" fontId="25" fillId="2" borderId="4" xfId="0" applyFont="1" applyFill="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9" fontId="25" fillId="0" borderId="4" xfId="0" applyNumberFormat="1" applyFont="1" applyBorder="1" applyAlignment="1">
      <alignment horizontal="center" vertical="center" wrapText="1"/>
    </xf>
    <xf numFmtId="0" fontId="25" fillId="0" borderId="5" xfId="4" applyNumberFormat="1" applyFont="1" applyFill="1" applyBorder="1" applyAlignment="1" applyProtection="1">
      <alignment horizontal="center" vertical="center" wrapText="1"/>
    </xf>
    <xf numFmtId="0" fontId="20" fillId="0" borderId="47" xfId="0" applyFont="1" applyBorder="1" applyAlignment="1">
      <alignment horizontal="center" vertical="center" wrapText="1"/>
    </xf>
    <xf numFmtId="0" fontId="25" fillId="2" borderId="9" xfId="0" applyFont="1" applyFill="1" applyBorder="1" applyAlignment="1" applyProtection="1">
      <alignment horizontal="left" vertical="center" wrapText="1"/>
      <protection locked="0"/>
    </xf>
    <xf numFmtId="0" fontId="25" fillId="0" borderId="4"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25" fillId="0" borderId="9"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9"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0" fontId="4" fillId="10" borderId="52" xfId="0" applyFont="1" applyFill="1" applyBorder="1" applyAlignment="1" applyProtection="1">
      <alignment horizontal="center" vertical="center"/>
      <protection locked="0"/>
    </xf>
    <xf numFmtId="0" fontId="4" fillId="10" borderId="46" xfId="0" applyFont="1" applyFill="1" applyBorder="1" applyAlignment="1" applyProtection="1">
      <alignment horizontal="center" vertical="center" wrapText="1"/>
      <protection locked="0"/>
    </xf>
    <xf numFmtId="0" fontId="4" fillId="10" borderId="46" xfId="0" applyFont="1" applyFill="1" applyBorder="1" applyAlignment="1" applyProtection="1">
      <alignment horizontal="center" vertical="center"/>
      <protection locked="0"/>
    </xf>
    <xf numFmtId="0" fontId="4" fillId="11" borderId="46" xfId="0" applyFont="1" applyFill="1" applyBorder="1" applyAlignment="1" applyProtection="1">
      <alignment horizontal="center" vertical="center" wrapText="1"/>
      <protection locked="0"/>
    </xf>
    <xf numFmtId="0" fontId="25" fillId="0" borderId="7" xfId="0" applyFont="1" applyBorder="1" applyAlignment="1" applyProtection="1">
      <alignment horizontal="left" vertical="center" wrapText="1"/>
      <protection locked="0"/>
    </xf>
    <xf numFmtId="0" fontId="25" fillId="0" borderId="7" xfId="0" applyFont="1" applyBorder="1" applyAlignment="1">
      <alignment horizontal="center" vertical="center" wrapText="1"/>
    </xf>
    <xf numFmtId="9" fontId="25" fillId="0" borderId="7" xfId="0" applyNumberFormat="1" applyFont="1" applyBorder="1" applyAlignment="1">
      <alignment horizontal="center" vertical="center" wrapText="1"/>
    </xf>
    <xf numFmtId="0" fontId="25" fillId="0" borderId="8"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center" vertical="center" wrapText="1"/>
      <protection locked="0"/>
    </xf>
    <xf numFmtId="9" fontId="25" fillId="0" borderId="7" xfId="4" applyFont="1" applyBorder="1" applyAlignment="1" applyProtection="1">
      <alignment horizontal="center" vertical="center" wrapText="1"/>
    </xf>
    <xf numFmtId="9" fontId="25" fillId="0" borderId="7" xfId="0" applyNumberFormat="1" applyFont="1" applyBorder="1" applyAlignment="1" applyProtection="1">
      <alignment horizontal="center" vertical="center" wrapText="1"/>
      <protection locked="0"/>
    </xf>
    <xf numFmtId="9" fontId="25" fillId="0" borderId="7" xfId="4" applyFont="1" applyBorder="1" applyAlignment="1" applyProtection="1">
      <alignment horizontal="center" vertical="center" wrapText="1"/>
      <protection locked="0"/>
    </xf>
    <xf numFmtId="9" fontId="25" fillId="0" borderId="4" xfId="4" applyFont="1" applyBorder="1" applyAlignment="1" applyProtection="1">
      <alignment horizontal="center" vertical="center" wrapText="1"/>
    </xf>
    <xf numFmtId="9" fontId="25" fillId="0" borderId="4" xfId="0" applyNumberFormat="1" applyFont="1" applyBorder="1" applyAlignment="1" applyProtection="1">
      <alignment horizontal="center" vertical="center" wrapText="1"/>
      <protection locked="0"/>
    </xf>
    <xf numFmtId="9" fontId="25" fillId="0" borderId="4" xfId="4" applyFont="1" applyBorder="1" applyAlignment="1" applyProtection="1">
      <alignment horizontal="center" vertical="center" wrapText="1"/>
      <protection locked="0"/>
    </xf>
    <xf numFmtId="0" fontId="25" fillId="2" borderId="10" xfId="0" applyFont="1" applyFill="1" applyBorder="1" applyAlignment="1" applyProtection="1">
      <alignment horizontal="left" vertical="center" wrapText="1"/>
      <protection locked="0"/>
    </xf>
    <xf numFmtId="0" fontId="25" fillId="0" borderId="9" xfId="0" applyFont="1" applyFill="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2" xfId="0" applyFont="1" applyBorder="1" applyAlignment="1" applyProtection="1">
      <alignment horizontal="center" vertical="center" wrapText="1"/>
      <protection locked="0"/>
    </xf>
    <xf numFmtId="9" fontId="25" fillId="0" borderId="12" xfId="4" applyFont="1" applyBorder="1" applyAlignment="1" applyProtection="1">
      <alignment horizontal="center" vertical="center" wrapText="1"/>
    </xf>
    <xf numFmtId="9" fontId="25" fillId="0" borderId="12" xfId="0" applyNumberFormat="1" applyFont="1" applyBorder="1" applyAlignment="1" applyProtection="1">
      <alignment horizontal="center" vertical="center" wrapText="1"/>
      <protection locked="0"/>
    </xf>
    <xf numFmtId="9" fontId="25" fillId="0" borderId="12" xfId="4" applyFont="1" applyBorder="1" applyAlignment="1" applyProtection="1">
      <alignment horizontal="center" vertical="center" wrapText="1"/>
      <protection locked="0"/>
    </xf>
    <xf numFmtId="0" fontId="25" fillId="0" borderId="13" xfId="0" applyFont="1" applyBorder="1" applyAlignment="1" applyProtection="1">
      <alignment horizontal="left" vertical="center" wrapText="1"/>
      <protection locked="0"/>
    </xf>
    <xf numFmtId="17" fontId="10" fillId="0" borderId="0" xfId="0" quotePrefix="1" applyNumberFormat="1" applyFont="1" applyAlignment="1">
      <alignment horizontal="left" vertical="center"/>
    </xf>
    <xf numFmtId="0" fontId="10" fillId="0" borderId="0" xfId="0" applyFont="1" applyAlignment="1">
      <alignment vertical="center"/>
    </xf>
    <xf numFmtId="14" fontId="25" fillId="0" borderId="0" xfId="0" applyNumberFormat="1" applyFont="1" applyAlignment="1">
      <alignment horizontal="left" vertical="center"/>
    </xf>
    <xf numFmtId="0" fontId="25" fillId="0" borderId="5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2" xfId="0" applyFont="1" applyBorder="1" applyAlignment="1">
      <alignment horizontal="center" vertical="center" wrapText="1"/>
    </xf>
    <xf numFmtId="0" fontId="4" fillId="11" borderId="55" xfId="0" applyFont="1" applyFill="1" applyBorder="1" applyAlignment="1" applyProtection="1">
      <alignment horizontal="center" vertical="center" wrapText="1"/>
      <protection locked="0"/>
    </xf>
    <xf numFmtId="9" fontId="25" fillId="0" borderId="6" xfId="0" applyNumberFormat="1" applyFont="1" applyBorder="1" applyAlignment="1">
      <alignment horizontal="center" vertical="center" wrapText="1"/>
    </xf>
    <xf numFmtId="0" fontId="4" fillId="11" borderId="59" xfId="0" applyFont="1" applyFill="1" applyBorder="1" applyAlignment="1" applyProtection="1">
      <alignment horizontal="center" vertical="center" wrapText="1"/>
      <protection locked="0"/>
    </xf>
    <xf numFmtId="0" fontId="25" fillId="0" borderId="60"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56" xfId="4" applyNumberFormat="1" applyFont="1" applyFill="1" applyBorder="1" applyAlignment="1" applyProtection="1">
      <alignment horizontal="center" vertical="center" wrapText="1"/>
    </xf>
    <xf numFmtId="0" fontId="25" fillId="0" borderId="62"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6"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25" fillId="0" borderId="46"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10" fillId="0" borderId="0" xfId="0" applyFont="1" applyFill="1" applyAlignment="1">
      <alignment horizontal="left" vertical="center"/>
    </xf>
    <xf numFmtId="0" fontId="25" fillId="0" borderId="10" xfId="0" applyFont="1" applyBorder="1" applyAlignment="1" applyProtection="1">
      <alignment horizontal="left" vertical="center" wrapText="1"/>
      <protection locked="0"/>
    </xf>
    <xf numFmtId="0" fontId="25" fillId="0" borderId="4" xfId="0" applyFont="1" applyBorder="1" applyAlignment="1">
      <alignment horizontal="center" vertical="center" wrapText="1"/>
    </xf>
    <xf numFmtId="9" fontId="25" fillId="0" borderId="4" xfId="0" applyNumberFormat="1" applyFont="1" applyBorder="1" applyAlignment="1">
      <alignment horizontal="center" vertical="center" wrapText="1"/>
    </xf>
    <xf numFmtId="0" fontId="25" fillId="0" borderId="5" xfId="4" applyNumberFormat="1" applyFont="1" applyFill="1" applyBorder="1" applyAlignment="1" applyProtection="1">
      <alignment horizontal="center" vertical="center" wrapText="1"/>
    </xf>
    <xf numFmtId="0" fontId="20" fillId="0" borderId="47" xfId="0" applyFont="1" applyBorder="1" applyAlignment="1">
      <alignment horizontal="center" vertical="center" wrapText="1"/>
    </xf>
    <xf numFmtId="0" fontId="25" fillId="0" borderId="50" xfId="0" applyFont="1" applyBorder="1" applyAlignment="1">
      <alignment horizontal="center" vertical="center" wrapText="1"/>
    </xf>
    <xf numFmtId="0" fontId="25" fillId="2" borderId="9"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5"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0" borderId="16" xfId="0" applyFont="1" applyBorder="1" applyAlignment="1" applyProtection="1">
      <alignment horizontal="left" vertical="center" wrapText="1"/>
      <protection locked="0"/>
    </xf>
    <xf numFmtId="0" fontId="25" fillId="0" borderId="4" xfId="0" applyFont="1" applyBorder="1" applyAlignment="1">
      <alignment horizontal="left" vertical="center" wrapText="1"/>
    </xf>
    <xf numFmtId="9" fontId="25" fillId="0" borderId="4" xfId="4" applyFont="1" applyBorder="1" applyAlignment="1" applyProtection="1">
      <alignment horizontal="center" vertical="center" wrapText="1"/>
      <protection locked="0"/>
    </xf>
    <xf numFmtId="0" fontId="25" fillId="0" borderId="9" xfId="0" applyFont="1" applyBorder="1" applyAlignment="1" applyProtection="1">
      <alignment horizontal="left" vertical="center" wrapText="1"/>
      <protection locked="0"/>
    </xf>
    <xf numFmtId="0" fontId="4" fillId="14" borderId="14" xfId="0" applyFont="1" applyFill="1" applyBorder="1" applyAlignment="1" applyProtection="1">
      <alignment horizontal="center" vertical="center" wrapText="1"/>
      <protection locked="0"/>
    </xf>
    <xf numFmtId="0" fontId="4" fillId="14" borderId="46"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textRotation="90" wrapText="1"/>
      <protection locked="0"/>
    </xf>
    <xf numFmtId="0" fontId="4" fillId="11" borderId="46" xfId="0" applyFont="1" applyFill="1" applyBorder="1" applyAlignment="1" applyProtection="1">
      <alignment horizontal="center" vertical="center" textRotation="90" wrapText="1"/>
      <protection locked="0"/>
    </xf>
    <xf numFmtId="0" fontId="4" fillId="17" borderId="21" xfId="0" applyFont="1" applyFill="1" applyBorder="1" applyAlignment="1" applyProtection="1">
      <alignment horizontal="center" vertical="center" wrapText="1"/>
      <protection locked="0"/>
    </xf>
    <xf numFmtId="0" fontId="4" fillId="17" borderId="53" xfId="0" applyFont="1" applyFill="1" applyBorder="1" applyAlignment="1" applyProtection="1">
      <alignment horizontal="center" vertical="center" wrapText="1"/>
      <protection locked="0"/>
    </xf>
    <xf numFmtId="0" fontId="4" fillId="17" borderId="14" xfId="0" applyFont="1" applyFill="1" applyBorder="1" applyAlignment="1" applyProtection="1">
      <alignment horizontal="center" vertical="center" wrapText="1"/>
      <protection locked="0"/>
    </xf>
    <xf numFmtId="0" fontId="4" fillId="17" borderId="46"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4" borderId="53" xfId="0" applyFont="1" applyFill="1" applyBorder="1" applyAlignment="1" applyProtection="1">
      <alignment horizontal="center" vertical="center" wrapText="1"/>
      <protection locked="0"/>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4" fillId="15" borderId="35" xfId="0" applyFont="1" applyFill="1" applyBorder="1" applyAlignment="1" applyProtection="1">
      <alignment horizontal="center" vertical="center"/>
      <protection locked="0"/>
    </xf>
    <xf numFmtId="0" fontId="4" fillId="15" borderId="36" xfId="0" applyFont="1" applyFill="1" applyBorder="1" applyAlignment="1" applyProtection="1">
      <alignment horizontal="center" vertical="center"/>
      <protection locked="0"/>
    </xf>
    <xf numFmtId="0" fontId="4" fillId="15" borderId="37" xfId="0" applyFont="1" applyFill="1" applyBorder="1" applyAlignment="1" applyProtection="1">
      <alignment horizontal="center" vertical="center"/>
      <protection locked="0"/>
    </xf>
    <xf numFmtId="0" fontId="4" fillId="11" borderId="14" xfId="0" applyFont="1" applyFill="1" applyBorder="1" applyAlignment="1" applyProtection="1">
      <alignment horizontal="center" vertical="center" wrapText="1"/>
      <protection locked="0"/>
    </xf>
    <xf numFmtId="0" fontId="4" fillId="11" borderId="46" xfId="0" applyFont="1" applyFill="1" applyBorder="1" applyAlignment="1" applyProtection="1">
      <alignment horizontal="center" vertical="center" wrapText="1"/>
      <protection locked="0"/>
    </xf>
    <xf numFmtId="0" fontId="4" fillId="8" borderId="57" xfId="0" applyFont="1" applyFill="1" applyBorder="1" applyAlignment="1" applyProtection="1">
      <alignment horizontal="center" vertical="center"/>
      <protection locked="0"/>
    </xf>
    <xf numFmtId="0" fontId="4" fillId="8" borderId="36" xfId="0" applyFont="1" applyFill="1" applyBorder="1" applyAlignment="1" applyProtection="1">
      <alignment horizontal="center" vertical="center"/>
      <protection locked="0"/>
    </xf>
    <xf numFmtId="0" fontId="4" fillId="8" borderId="54" xfId="0" applyFont="1" applyFill="1" applyBorder="1" applyAlignment="1" applyProtection="1">
      <alignment horizontal="center" vertical="center"/>
      <protection locked="0"/>
    </xf>
    <xf numFmtId="0" fontId="4" fillId="14" borderId="20" xfId="0" applyFont="1" applyFill="1" applyBorder="1" applyAlignment="1" applyProtection="1">
      <alignment horizontal="center" vertical="center" wrapText="1"/>
      <protection locked="0"/>
    </xf>
    <xf numFmtId="0" fontId="4" fillId="14" borderId="52" xfId="0" applyFont="1" applyFill="1" applyBorder="1" applyAlignment="1" applyProtection="1">
      <alignment horizontal="center" vertical="center" wrapText="1"/>
      <protection locked="0"/>
    </xf>
    <xf numFmtId="0" fontId="8" fillId="0" borderId="6"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4" xfId="0" applyFont="1" applyBorder="1" applyAlignment="1">
      <alignment horizontal="center" vertical="center"/>
    </xf>
    <xf numFmtId="0" fontId="11" fillId="0" borderId="26" xfId="0" applyFont="1" applyBorder="1" applyAlignment="1">
      <alignment horizontal="center" vertical="center"/>
    </xf>
    <xf numFmtId="0" fontId="11" fillId="0" borderId="31" xfId="0" applyFont="1" applyBorder="1" applyAlignment="1">
      <alignment horizontal="center" vertical="center"/>
    </xf>
    <xf numFmtId="9" fontId="25" fillId="0" borderId="4" xfId="0" applyNumberFormat="1" applyFont="1" applyBorder="1" applyAlignment="1" applyProtection="1">
      <alignment horizontal="center" vertical="center" wrapText="1"/>
      <protection locked="0"/>
    </xf>
    <xf numFmtId="0" fontId="4" fillId="13" borderId="14" xfId="0" applyFont="1" applyFill="1" applyBorder="1" applyAlignment="1" applyProtection="1">
      <alignment horizontal="center" vertical="center" wrapText="1"/>
      <protection locked="0"/>
    </xf>
    <xf numFmtId="0" fontId="4" fillId="13" borderId="46"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wrapText="1"/>
      <protection locked="0"/>
    </xf>
    <xf numFmtId="0" fontId="4" fillId="9" borderId="35" xfId="0" applyFont="1" applyFill="1" applyBorder="1" applyAlignment="1" applyProtection="1">
      <alignment horizontal="center" vertical="center"/>
      <protection locked="0"/>
    </xf>
    <xf numFmtId="0" fontId="4" fillId="9" borderId="36" xfId="0" applyFont="1" applyFill="1" applyBorder="1" applyAlignment="1" applyProtection="1">
      <alignment horizontal="center" vertical="center"/>
      <protection locked="0"/>
    </xf>
    <xf numFmtId="0" fontId="4" fillId="9" borderId="37" xfId="0" applyFont="1" applyFill="1" applyBorder="1" applyAlignment="1" applyProtection="1">
      <alignment horizontal="center" vertical="center"/>
      <protection locked="0"/>
    </xf>
    <xf numFmtId="0" fontId="4" fillId="10" borderId="46" xfId="0" applyFont="1" applyFill="1" applyBorder="1" applyAlignment="1" applyProtection="1">
      <alignment horizontal="center" vertical="center" wrapText="1"/>
      <protection locked="0"/>
    </xf>
    <xf numFmtId="0" fontId="4" fillId="16" borderId="35" xfId="0" applyFont="1" applyFill="1" applyBorder="1" applyAlignment="1" applyProtection="1">
      <alignment horizontal="center" vertical="center"/>
      <protection locked="0"/>
    </xf>
    <xf numFmtId="0" fontId="4" fillId="16" borderId="36" xfId="0" applyFont="1" applyFill="1" applyBorder="1" applyAlignment="1" applyProtection="1">
      <alignment horizontal="center" vertical="center"/>
      <protection locked="0"/>
    </xf>
    <xf numFmtId="0" fontId="4" fillId="16" borderId="37" xfId="0" applyFont="1" applyFill="1" applyBorder="1" applyAlignment="1" applyProtection="1">
      <alignment horizontal="center" vertical="center"/>
      <protection locked="0"/>
    </xf>
    <xf numFmtId="0" fontId="4" fillId="17" borderId="20" xfId="0" applyFont="1" applyFill="1" applyBorder="1" applyAlignment="1" applyProtection="1">
      <alignment horizontal="center" vertical="center" wrapText="1"/>
      <protection locked="0"/>
    </xf>
    <xf numFmtId="0" fontId="4" fillId="17" borderId="52" xfId="0" applyFont="1" applyFill="1" applyBorder="1" applyAlignment="1" applyProtection="1">
      <alignment horizontal="center" vertical="center" wrapText="1"/>
      <protection locked="0"/>
    </xf>
    <xf numFmtId="0" fontId="22" fillId="0" borderId="0" xfId="0" applyFont="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4" fillId="10" borderId="20"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protection locked="0"/>
    </xf>
    <xf numFmtId="0" fontId="4" fillId="10" borderId="21" xfId="0" applyFont="1" applyFill="1" applyBorder="1" applyAlignment="1" applyProtection="1">
      <alignment horizontal="center" vertical="center"/>
      <protection locked="0"/>
    </xf>
    <xf numFmtId="0" fontId="4" fillId="10" borderId="53" xfId="0" applyFont="1" applyFill="1" applyBorder="1" applyAlignment="1" applyProtection="1">
      <alignment horizontal="center" vertical="center"/>
      <protection locked="0"/>
    </xf>
    <xf numFmtId="0" fontId="4" fillId="12" borderId="35"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37" xfId="0" applyFont="1" applyFill="1" applyBorder="1" applyAlignment="1" applyProtection="1">
      <alignment horizontal="center" vertical="center"/>
      <protection locked="0"/>
    </xf>
    <xf numFmtId="0" fontId="4" fillId="13" borderId="21" xfId="0" applyFont="1" applyFill="1" applyBorder="1" applyAlignment="1" applyProtection="1">
      <alignment horizontal="center" vertical="center" wrapText="1"/>
      <protection locked="0"/>
    </xf>
    <xf numFmtId="0" fontId="4" fillId="13" borderId="53" xfId="0" applyFont="1" applyFill="1" applyBorder="1" applyAlignment="1" applyProtection="1">
      <alignment horizontal="center" vertical="center" wrapText="1"/>
      <protection locked="0"/>
    </xf>
    <xf numFmtId="0" fontId="4" fillId="13" borderId="20" xfId="0" applyFont="1" applyFill="1" applyBorder="1" applyAlignment="1" applyProtection="1">
      <alignment horizontal="center" vertical="center" wrapText="1"/>
      <protection locked="0"/>
    </xf>
    <xf numFmtId="0" fontId="4" fillId="13" borderId="52" xfId="0" applyFont="1" applyFill="1" applyBorder="1" applyAlignment="1" applyProtection="1">
      <alignment horizontal="center" vertical="center" wrapText="1"/>
      <protection locked="0"/>
    </xf>
    <xf numFmtId="0" fontId="4" fillId="11" borderId="49" xfId="0" applyFont="1" applyFill="1" applyBorder="1" applyAlignment="1" applyProtection="1">
      <alignment horizontal="center" vertical="center" wrapText="1"/>
      <protection locked="0"/>
    </xf>
    <xf numFmtId="0" fontId="4" fillId="11" borderId="58" xfId="0" applyFont="1" applyFill="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9" fontId="25" fillId="0" borderId="4" xfId="4" applyFont="1" applyBorder="1" applyAlignment="1" applyProtection="1">
      <alignment horizontal="center" vertical="center" wrapText="1"/>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34" xfId="0" applyFont="1" applyBorder="1" applyAlignment="1">
      <alignment horizontal="center" vertical="center"/>
    </xf>
    <xf numFmtId="0" fontId="14" fillId="0" borderId="26" xfId="0" applyFont="1" applyBorder="1" applyAlignment="1">
      <alignment horizontal="center" vertical="center"/>
    </xf>
    <xf numFmtId="0" fontId="14" fillId="0" borderId="31" xfId="0" applyFont="1" applyBorder="1" applyAlignment="1">
      <alignment horizontal="center" vertical="center"/>
    </xf>
    <xf numFmtId="0" fontId="10" fillId="0" borderId="44" xfId="0" applyFont="1" applyBorder="1" applyAlignment="1">
      <alignment horizontal="justify" vertical="center" wrapText="1"/>
    </xf>
    <xf numFmtId="0" fontId="24" fillId="0" borderId="43" xfId="0" applyFont="1" applyBorder="1" applyAlignment="1">
      <alignment horizontal="justify" vertical="center" wrapText="1"/>
    </xf>
    <xf numFmtId="0" fontId="24" fillId="0" borderId="42" xfId="0" applyFont="1" applyBorder="1" applyAlignment="1">
      <alignment horizontal="justify" vertical="center" wrapText="1"/>
    </xf>
    <xf numFmtId="0" fontId="1" fillId="0" borderId="24" xfId="0" applyFont="1" applyBorder="1" applyAlignment="1">
      <alignment horizontal="center" vertical="center"/>
    </xf>
    <xf numFmtId="0" fontId="1" fillId="0" borderId="29" xfId="0" applyFont="1" applyBorder="1" applyAlignment="1">
      <alignment horizontal="center" vertical="center"/>
    </xf>
    <xf numFmtId="0" fontId="1" fillId="0" borderId="25" xfId="0" applyFont="1" applyBorder="1" applyAlignment="1">
      <alignment horizontal="center" vertical="center"/>
    </xf>
    <xf numFmtId="0" fontId="10" fillId="0" borderId="4"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cellXfs>
  <cellStyles count="8">
    <cellStyle name="Moneda 2" xfId="7" xr:uid="{00000000-0005-0000-0000-000000000000}"/>
    <cellStyle name="Normal" xfId="0" builtinId="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orcentaje" xfId="4" builtinId="5"/>
  </cellStyles>
  <dxfs count="36">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bgColor rgb="FFFF0000"/>
        </patternFill>
      </fill>
    </dxf>
    <dxf>
      <fill>
        <patternFill>
          <fgColor rgb="FFFFC0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bgColor rgb="FFFF0000"/>
        </patternFill>
      </fill>
    </dxf>
    <dxf>
      <fill>
        <patternFill>
          <fgColor rgb="FFFFC0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486835</xdr:colOff>
      <xdr:row>3</xdr:row>
      <xdr:rowOff>179917</xdr:rowOff>
    </xdr:to>
    <xdr:pic>
      <xdr:nvPicPr>
        <xdr:cNvPr id="10" name="3 Imagen" descr="C:\Users\john.garcia\Desktop\2020-01-08.png">
          <a:extLst>
            <a:ext uri="{FF2B5EF4-FFF2-40B4-BE49-F238E27FC236}">
              <a16:creationId xmlns:a16="http://schemas.microsoft.com/office/drawing/2014/main" id="{26C4FACD-3918-4C1F-9FA6-F4DBA6406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0</xdr:col>
      <xdr:colOff>264584</xdr:colOff>
      <xdr:row>0</xdr:row>
      <xdr:rowOff>63500</xdr:rowOff>
    </xdr:from>
    <xdr:to>
      <xdr:col>1</xdr:col>
      <xdr:colOff>470203</xdr:colOff>
      <xdr:row>3</xdr:row>
      <xdr:rowOff>158750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2415" y="74708"/>
          <a:ext cx="941918" cy="7931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15" name="5 Imagen" descr="C:\Users\john.garcia\Desktop\LOGO CAPITAL LETRA NEGRA.png">
          <a:extLst>
            <a:ext uri="{FF2B5EF4-FFF2-40B4-BE49-F238E27FC236}">
              <a16:creationId xmlns:a16="http://schemas.microsoft.com/office/drawing/2014/main" id="{B031B40C-D61F-4187-8C75-CC3121836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79833" y="63500"/>
          <a:ext cx="1291166" cy="793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178593</xdr:colOff>
      <xdr:row>1</xdr:row>
      <xdr:rowOff>27121</xdr:rowOff>
    </xdr:from>
    <xdr:to>
      <xdr:col>18</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
  <cols>
    <col min="1" max="1" width="4.28515625" style="1" customWidth="1"/>
    <col min="2" max="2" width="19.140625" style="1" customWidth="1"/>
    <col min="3" max="7" width="18.28515625" style="1" customWidth="1"/>
    <col min="8" max="8" width="9.85546875" style="1" customWidth="1"/>
    <col min="9" max="16384" width="9.85546875" style="1" hidden="1"/>
  </cols>
  <sheetData>
    <row r="1" spans="1:8" ht="13.5" customHeight="1" x14ac:dyDescent="0.2"/>
    <row r="2" spans="1:8" ht="37.5" customHeight="1" x14ac:dyDescent="0.2">
      <c r="A2" s="166" t="s">
        <v>120</v>
      </c>
      <c r="B2" s="166"/>
      <c r="C2" s="166"/>
      <c r="D2" s="166"/>
      <c r="E2" s="166"/>
      <c r="F2" s="166"/>
      <c r="G2" s="166"/>
    </row>
    <row r="3" spans="1:8" ht="8.25" customHeight="1" x14ac:dyDescent="0.2"/>
    <row r="4" spans="1:8" ht="13.5" customHeight="1" x14ac:dyDescent="0.2">
      <c r="E4" s="174" t="s">
        <v>46</v>
      </c>
      <c r="F4" s="174"/>
      <c r="G4" s="174"/>
    </row>
    <row r="5" spans="1:8" ht="6" customHeight="1" x14ac:dyDescent="0.2">
      <c r="D5" s="2"/>
      <c r="H5" s="3"/>
    </row>
    <row r="6" spans="1:8" ht="6" customHeight="1" thickBot="1" x14ac:dyDescent="0.25"/>
    <row r="7" spans="1:8" ht="20.25" customHeight="1" x14ac:dyDescent="0.2">
      <c r="A7" s="175" t="s">
        <v>3</v>
      </c>
      <c r="B7" s="4" t="s">
        <v>248</v>
      </c>
      <c r="C7" s="5">
        <v>5</v>
      </c>
      <c r="D7" s="6">
        <v>10</v>
      </c>
      <c r="E7" s="7">
        <v>15</v>
      </c>
      <c r="F7" s="8">
        <v>20</v>
      </c>
      <c r="G7" s="9">
        <v>25</v>
      </c>
    </row>
    <row r="8" spans="1:8" ht="20.25" customHeight="1" x14ac:dyDescent="0.2">
      <c r="A8" s="175"/>
      <c r="B8" s="4" t="s">
        <v>247</v>
      </c>
      <c r="C8" s="5">
        <v>4</v>
      </c>
      <c r="D8" s="6">
        <v>8</v>
      </c>
      <c r="E8" s="10">
        <v>12</v>
      </c>
      <c r="F8" s="11">
        <v>16</v>
      </c>
      <c r="G8" s="12">
        <v>20</v>
      </c>
    </row>
    <row r="9" spans="1:8" ht="20.25" customHeight="1" x14ac:dyDescent="0.2">
      <c r="A9" s="175"/>
      <c r="B9" s="4" t="s">
        <v>246</v>
      </c>
      <c r="C9" s="5">
        <v>3</v>
      </c>
      <c r="D9" s="13">
        <v>6</v>
      </c>
      <c r="E9" s="10">
        <v>9</v>
      </c>
      <c r="F9" s="14">
        <v>12</v>
      </c>
      <c r="G9" s="12">
        <v>15</v>
      </c>
    </row>
    <row r="10" spans="1:8" ht="20.25" customHeight="1" x14ac:dyDescent="0.2">
      <c r="A10" s="175"/>
      <c r="B10" s="4" t="s">
        <v>245</v>
      </c>
      <c r="C10" s="15">
        <v>2</v>
      </c>
      <c r="D10" s="13">
        <v>4</v>
      </c>
      <c r="E10" s="16">
        <v>6</v>
      </c>
      <c r="F10" s="14">
        <v>8</v>
      </c>
      <c r="G10" s="17">
        <v>10</v>
      </c>
    </row>
    <row r="11" spans="1:8" ht="20.25" customHeight="1" thickBot="1" x14ac:dyDescent="0.25">
      <c r="A11" s="175"/>
      <c r="B11" s="4" t="s">
        <v>244</v>
      </c>
      <c r="C11" s="15">
        <v>1</v>
      </c>
      <c r="D11" s="18">
        <v>2</v>
      </c>
      <c r="E11" s="19">
        <v>3</v>
      </c>
      <c r="F11" s="20">
        <v>4</v>
      </c>
      <c r="G11" s="21">
        <v>5</v>
      </c>
    </row>
    <row r="12" spans="1:8" ht="18" customHeight="1" x14ac:dyDescent="0.2">
      <c r="B12" s="176"/>
      <c r="C12" s="4" t="s">
        <v>249</v>
      </c>
      <c r="D12" s="4" t="s">
        <v>4</v>
      </c>
      <c r="E12" s="22" t="s">
        <v>5</v>
      </c>
      <c r="F12" s="22" t="s">
        <v>6</v>
      </c>
      <c r="G12" s="22" t="s">
        <v>7</v>
      </c>
    </row>
    <row r="13" spans="1:8" ht="22.5" customHeight="1" x14ac:dyDescent="0.2">
      <c r="B13" s="176"/>
      <c r="C13" s="177" t="s">
        <v>8</v>
      </c>
      <c r="D13" s="178"/>
      <c r="E13" s="178"/>
      <c r="F13" s="178"/>
      <c r="G13" s="179"/>
    </row>
    <row r="14" spans="1:8" ht="13.5" customHeight="1" x14ac:dyDescent="0.2">
      <c r="B14" s="23"/>
      <c r="C14" s="24"/>
      <c r="D14" s="24"/>
      <c r="E14" s="24"/>
    </row>
    <row r="15" spans="1:8" ht="13.5" customHeight="1" thickBot="1" x14ac:dyDescent="0.25">
      <c r="B15" s="23"/>
      <c r="C15" s="24"/>
      <c r="D15" s="24"/>
      <c r="E15" s="24"/>
    </row>
    <row r="16" spans="1:8" ht="13.5" customHeight="1" thickBot="1" x14ac:dyDescent="0.25">
      <c r="B16" s="171" t="s">
        <v>41</v>
      </c>
      <c r="C16" s="172"/>
      <c r="D16" s="172"/>
      <c r="E16" s="172"/>
      <c r="F16" s="172"/>
      <c r="G16" s="173"/>
    </row>
    <row r="17" spans="2:7" ht="13.5" customHeight="1" x14ac:dyDescent="0.2">
      <c r="B17" s="29" t="s">
        <v>37</v>
      </c>
      <c r="C17" s="30" t="s">
        <v>17</v>
      </c>
      <c r="D17" s="180" t="s">
        <v>42</v>
      </c>
      <c r="E17" s="180"/>
      <c r="F17" s="180"/>
      <c r="G17" s="181"/>
    </row>
    <row r="18" spans="2:7" ht="13.5" customHeight="1" x14ac:dyDescent="0.2">
      <c r="B18" s="31" t="s">
        <v>38</v>
      </c>
      <c r="C18" s="27" t="s">
        <v>22</v>
      </c>
      <c r="D18" s="167" t="s">
        <v>43</v>
      </c>
      <c r="E18" s="167"/>
      <c r="F18" s="167"/>
      <c r="G18" s="168"/>
    </row>
    <row r="19" spans="2:7" ht="13.5" customHeight="1" x14ac:dyDescent="0.2">
      <c r="B19" s="32" t="s">
        <v>39</v>
      </c>
      <c r="C19" s="27" t="s">
        <v>25</v>
      </c>
      <c r="D19" s="167" t="s">
        <v>44</v>
      </c>
      <c r="E19" s="167"/>
      <c r="F19" s="167"/>
      <c r="G19" s="168"/>
    </row>
    <row r="20" spans="2:7" ht="13.5" customHeight="1" thickBot="1" x14ac:dyDescent="0.25">
      <c r="B20" s="33" t="s">
        <v>40</v>
      </c>
      <c r="C20" s="28" t="s">
        <v>28</v>
      </c>
      <c r="D20" s="169" t="s">
        <v>45</v>
      </c>
      <c r="E20" s="169"/>
      <c r="F20" s="169"/>
      <c r="G20" s="170"/>
    </row>
    <row r="21" spans="2:7" ht="13.5" customHeight="1" x14ac:dyDescent="0.2">
      <c r="B21" s="25"/>
      <c r="C21" s="26"/>
      <c r="D21" s="26"/>
      <c r="E21" s="24"/>
    </row>
    <row r="22" spans="2:7" ht="75.75" customHeight="1" x14ac:dyDescent="0.2">
      <c r="B22" s="184" t="s">
        <v>142</v>
      </c>
      <c r="C22" s="70" t="s">
        <v>145</v>
      </c>
      <c r="D22" s="82">
        <v>25</v>
      </c>
      <c r="E22" s="183" t="s">
        <v>250</v>
      </c>
      <c r="F22" s="183"/>
      <c r="G22" s="183"/>
    </row>
    <row r="23" spans="2:7" ht="75.75" customHeight="1" x14ac:dyDescent="0.2">
      <c r="B23" s="185"/>
      <c r="C23" s="70" t="s">
        <v>146</v>
      </c>
      <c r="D23" s="78">
        <v>15</v>
      </c>
      <c r="E23" s="183" t="s">
        <v>251</v>
      </c>
      <c r="F23" s="183"/>
      <c r="G23" s="183"/>
    </row>
    <row r="24" spans="2:7" ht="75.75" customHeight="1" x14ac:dyDescent="0.2">
      <c r="B24" s="70" t="s">
        <v>143</v>
      </c>
      <c r="C24" s="182">
        <v>2</v>
      </c>
      <c r="D24" s="182"/>
      <c r="E24" s="183" t="s">
        <v>252</v>
      </c>
      <c r="F24" s="183"/>
      <c r="G24" s="183"/>
    </row>
    <row r="25" spans="2:7" ht="75.75" customHeight="1" x14ac:dyDescent="0.2">
      <c r="B25" s="70" t="s">
        <v>144</v>
      </c>
      <c r="C25" s="182">
        <v>6</v>
      </c>
      <c r="D25" s="182"/>
      <c r="E25" s="183" t="s">
        <v>253</v>
      </c>
      <c r="F25" s="183"/>
      <c r="G25" s="183"/>
    </row>
    <row r="26" spans="2:7" ht="13.5" customHeight="1" x14ac:dyDescent="0.2"/>
    <row r="27" spans="2:7" ht="13.5" customHeight="1" x14ac:dyDescent="0.2"/>
    <row r="28" spans="2:7" ht="13.5" customHeight="1" x14ac:dyDescent="0.2"/>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42"/>
  <sheetViews>
    <sheetView showGridLines="0" tabSelected="1" zoomScale="85" zoomScaleNormal="85" zoomScaleSheetLayoutView="85" workbookViewId="0">
      <selection sqref="A1:B4"/>
    </sheetView>
  </sheetViews>
  <sheetFormatPr baseColWidth="10" defaultColWidth="0" defaultRowHeight="14.25" zeroHeight="1" x14ac:dyDescent="0.2"/>
  <cols>
    <col min="1" max="1" width="16.28515625" style="38" customWidth="1"/>
    <col min="2" max="2" width="15.7109375" style="38" customWidth="1"/>
    <col min="3" max="3" width="31.42578125" style="38" customWidth="1"/>
    <col min="4" max="4" width="45.140625" style="38" customWidth="1"/>
    <col min="5" max="5" width="11.28515625" style="38" customWidth="1"/>
    <col min="6" max="6" width="13.140625" style="38" customWidth="1"/>
    <col min="7" max="7" width="14.42578125" style="38" customWidth="1"/>
    <col min="8" max="8" width="11.7109375" style="38" customWidth="1"/>
    <col min="9" max="10" width="20.5703125" style="38" customWidth="1"/>
    <col min="11" max="11" width="25" style="38" customWidth="1"/>
    <col min="12" max="12" width="14.28515625" style="38" customWidth="1"/>
    <col min="13" max="13" width="15.140625" style="38" customWidth="1"/>
    <col min="14" max="14" width="14.28515625" style="38" customWidth="1"/>
    <col min="15" max="15" width="13.85546875" style="38" customWidth="1"/>
    <col min="16" max="16" width="4.28515625" style="38" hidden="1" customWidth="1"/>
    <col min="17" max="17" width="6.140625" style="38" hidden="1" customWidth="1"/>
    <col min="18" max="18" width="15" style="38" customWidth="1"/>
    <col min="19" max="19" width="4.28515625" style="38" hidden="1" customWidth="1"/>
    <col min="20" max="20" width="5.28515625" style="38" hidden="1" customWidth="1"/>
    <col min="21" max="21" width="12.7109375" style="38" customWidth="1"/>
    <col min="22" max="22" width="14.140625" style="38" customWidth="1"/>
    <col min="23" max="23" width="21.5703125" style="38" customWidth="1"/>
    <col min="24" max="24" width="66.140625" style="38" customWidth="1"/>
    <col min="25" max="25" width="63.85546875" style="38" customWidth="1"/>
    <col min="26" max="26" width="7.5703125" style="38" customWidth="1"/>
    <col min="27" max="27" width="10.7109375" style="38" customWidth="1"/>
    <col min="28" max="28" width="11" style="38" hidden="1" customWidth="1"/>
    <col min="29" max="29" width="16.7109375" style="38" customWidth="1"/>
    <col min="30" max="30" width="16.7109375" style="38" hidden="1" customWidth="1"/>
    <col min="31" max="31" width="15.7109375" style="38" customWidth="1"/>
    <col min="32" max="32" width="13.140625" style="38" customWidth="1"/>
    <col min="33" max="33" width="11.7109375" style="38" customWidth="1"/>
    <col min="34" max="34" width="13.42578125" style="38" customWidth="1"/>
    <col min="35" max="36" width="5.42578125" style="38" customWidth="1"/>
    <col min="37" max="37" width="12.42578125" style="38" customWidth="1"/>
    <col min="38" max="39" width="5.42578125" style="38" customWidth="1"/>
    <col min="40" max="40" width="12.85546875" style="38" customWidth="1"/>
    <col min="41" max="41" width="13.140625" style="38" customWidth="1"/>
    <col min="42" max="42" width="14" style="38" customWidth="1"/>
    <col min="43" max="43" width="84.140625" style="38" customWidth="1"/>
    <col min="44" max="44" width="35.42578125" style="38" customWidth="1"/>
    <col min="45" max="45" width="17.7109375" style="38" customWidth="1"/>
    <col min="46" max="46" width="16.5703125" style="38" customWidth="1"/>
    <col min="47" max="47" width="22.42578125" style="38" customWidth="1"/>
    <col min="48" max="48" width="11.42578125" style="38" customWidth="1"/>
    <col min="49" max="49" width="11.42578125" style="38" hidden="1" customWidth="1"/>
    <col min="50" max="52" width="0" style="38" hidden="1" customWidth="1"/>
    <col min="53" max="16384" width="11.42578125" style="38" hidden="1"/>
  </cols>
  <sheetData>
    <row r="1" spans="1:52" ht="18" customHeight="1" x14ac:dyDescent="0.2">
      <c r="A1" s="257"/>
      <c r="B1" s="258"/>
      <c r="C1" s="284" t="s">
        <v>118</v>
      </c>
      <c r="D1" s="285"/>
      <c r="E1" s="285"/>
      <c r="F1" s="285"/>
      <c r="G1" s="285"/>
      <c r="H1" s="285"/>
      <c r="I1" s="285"/>
      <c r="J1" s="285"/>
      <c r="K1" s="285"/>
      <c r="L1" s="285"/>
      <c r="M1" s="286"/>
      <c r="N1" s="231" t="s">
        <v>116</v>
      </c>
      <c r="O1" s="231"/>
      <c r="P1" s="231"/>
      <c r="Q1" s="231"/>
      <c r="R1" s="231"/>
      <c r="S1" s="231"/>
      <c r="T1" s="231"/>
      <c r="U1" s="263"/>
      <c r="V1" s="264"/>
      <c r="W1" s="228"/>
      <c r="X1" s="234" t="s">
        <v>118</v>
      </c>
      <c r="Y1" s="235"/>
      <c r="Z1" s="235"/>
      <c r="AA1" s="235"/>
      <c r="AB1" s="235"/>
      <c r="AC1" s="235"/>
      <c r="AD1" s="235"/>
      <c r="AE1" s="235"/>
      <c r="AF1" s="235"/>
      <c r="AG1" s="235"/>
      <c r="AH1" s="235"/>
      <c r="AI1" s="235"/>
      <c r="AJ1" s="235"/>
      <c r="AK1" s="235"/>
      <c r="AL1" s="235"/>
      <c r="AM1" s="235"/>
      <c r="AN1" s="235"/>
      <c r="AO1" s="235"/>
      <c r="AP1" s="235"/>
      <c r="AQ1" s="236"/>
      <c r="AR1" s="231" t="s">
        <v>116</v>
      </c>
      <c r="AS1" s="231"/>
      <c r="AT1" s="231"/>
      <c r="AU1" s="215"/>
      <c r="AZ1" s="101"/>
    </row>
    <row r="2" spans="1:52" ht="18" customHeight="1" x14ac:dyDescent="0.2">
      <c r="A2" s="259"/>
      <c r="B2" s="260"/>
      <c r="C2" s="287"/>
      <c r="D2" s="288"/>
      <c r="E2" s="288"/>
      <c r="F2" s="288"/>
      <c r="G2" s="288"/>
      <c r="H2" s="288"/>
      <c r="I2" s="288"/>
      <c r="J2" s="288"/>
      <c r="K2" s="288"/>
      <c r="L2" s="288"/>
      <c r="M2" s="289"/>
      <c r="N2" s="232" t="s">
        <v>271</v>
      </c>
      <c r="O2" s="232"/>
      <c r="P2" s="232"/>
      <c r="Q2" s="232"/>
      <c r="R2" s="232"/>
      <c r="S2" s="232"/>
      <c r="T2" s="232"/>
      <c r="U2" s="265"/>
      <c r="V2" s="266"/>
      <c r="W2" s="229"/>
      <c r="X2" s="237"/>
      <c r="Y2" s="238"/>
      <c r="Z2" s="238"/>
      <c r="AA2" s="238"/>
      <c r="AB2" s="238"/>
      <c r="AC2" s="238"/>
      <c r="AD2" s="238"/>
      <c r="AE2" s="238"/>
      <c r="AF2" s="238"/>
      <c r="AG2" s="238"/>
      <c r="AH2" s="238"/>
      <c r="AI2" s="238"/>
      <c r="AJ2" s="238"/>
      <c r="AK2" s="238"/>
      <c r="AL2" s="238"/>
      <c r="AM2" s="238"/>
      <c r="AN2" s="238"/>
      <c r="AO2" s="238"/>
      <c r="AP2" s="238"/>
      <c r="AQ2" s="239"/>
      <c r="AR2" s="232" t="s">
        <v>271</v>
      </c>
      <c r="AS2" s="232"/>
      <c r="AT2" s="232"/>
      <c r="AU2" s="216"/>
      <c r="AZ2" s="101"/>
    </row>
    <row r="3" spans="1:52" ht="18" customHeight="1" x14ac:dyDescent="0.2">
      <c r="A3" s="259"/>
      <c r="B3" s="260"/>
      <c r="C3" s="287"/>
      <c r="D3" s="288"/>
      <c r="E3" s="288"/>
      <c r="F3" s="288"/>
      <c r="G3" s="288"/>
      <c r="H3" s="288"/>
      <c r="I3" s="288"/>
      <c r="J3" s="288"/>
      <c r="K3" s="288"/>
      <c r="L3" s="288"/>
      <c r="M3" s="289"/>
      <c r="N3" s="232" t="s">
        <v>272</v>
      </c>
      <c r="O3" s="232"/>
      <c r="P3" s="232"/>
      <c r="Q3" s="232"/>
      <c r="R3" s="232"/>
      <c r="S3" s="232"/>
      <c r="T3" s="232"/>
      <c r="U3" s="265"/>
      <c r="V3" s="266"/>
      <c r="W3" s="229"/>
      <c r="X3" s="237"/>
      <c r="Y3" s="238"/>
      <c r="Z3" s="238"/>
      <c r="AA3" s="238"/>
      <c r="AB3" s="238"/>
      <c r="AC3" s="238"/>
      <c r="AD3" s="238"/>
      <c r="AE3" s="238"/>
      <c r="AF3" s="238"/>
      <c r="AG3" s="238"/>
      <c r="AH3" s="238"/>
      <c r="AI3" s="238"/>
      <c r="AJ3" s="238"/>
      <c r="AK3" s="238"/>
      <c r="AL3" s="238"/>
      <c r="AM3" s="238"/>
      <c r="AN3" s="238"/>
      <c r="AO3" s="238"/>
      <c r="AP3" s="238"/>
      <c r="AQ3" s="239"/>
      <c r="AR3" s="232" t="s">
        <v>272</v>
      </c>
      <c r="AS3" s="232"/>
      <c r="AT3" s="232"/>
      <c r="AU3" s="216"/>
      <c r="AZ3" s="101"/>
    </row>
    <row r="4" spans="1:52" ht="18" customHeight="1" thickBot="1" x14ac:dyDescent="0.25">
      <c r="A4" s="261"/>
      <c r="B4" s="262"/>
      <c r="C4" s="290"/>
      <c r="D4" s="291"/>
      <c r="E4" s="291"/>
      <c r="F4" s="291"/>
      <c r="G4" s="291"/>
      <c r="H4" s="291"/>
      <c r="I4" s="291"/>
      <c r="J4" s="291"/>
      <c r="K4" s="291"/>
      <c r="L4" s="291"/>
      <c r="M4" s="292"/>
      <c r="N4" s="233" t="s">
        <v>117</v>
      </c>
      <c r="O4" s="233"/>
      <c r="P4" s="233"/>
      <c r="Q4" s="233"/>
      <c r="R4" s="233"/>
      <c r="S4" s="233"/>
      <c r="T4" s="233"/>
      <c r="U4" s="267"/>
      <c r="V4" s="268"/>
      <c r="W4" s="230"/>
      <c r="X4" s="240"/>
      <c r="Y4" s="241"/>
      <c r="Z4" s="241"/>
      <c r="AA4" s="241"/>
      <c r="AB4" s="241"/>
      <c r="AC4" s="241"/>
      <c r="AD4" s="241"/>
      <c r="AE4" s="241"/>
      <c r="AF4" s="241"/>
      <c r="AG4" s="241"/>
      <c r="AH4" s="241"/>
      <c r="AI4" s="241"/>
      <c r="AJ4" s="241"/>
      <c r="AK4" s="241"/>
      <c r="AL4" s="241"/>
      <c r="AM4" s="241"/>
      <c r="AN4" s="241"/>
      <c r="AO4" s="241"/>
      <c r="AP4" s="241"/>
      <c r="AQ4" s="242"/>
      <c r="AR4" s="233" t="s">
        <v>117</v>
      </c>
      <c r="AS4" s="233"/>
      <c r="AT4" s="233"/>
      <c r="AU4" s="217"/>
      <c r="AZ4" s="101"/>
    </row>
    <row r="5" spans="1:52" ht="6.75" customHeight="1" x14ac:dyDescent="0.2"/>
    <row r="6" spans="1:52" s="100" customFormat="1" ht="15.75" customHeight="1" x14ac:dyDescent="0.25">
      <c r="A6" s="256" t="s">
        <v>382</v>
      </c>
      <c r="B6" s="256"/>
      <c r="C6" s="146" t="s">
        <v>498</v>
      </c>
      <c r="D6" s="147"/>
      <c r="E6" s="147"/>
      <c r="F6" s="147"/>
      <c r="G6" s="147"/>
      <c r="H6" s="147"/>
      <c r="I6" s="147"/>
      <c r="J6" s="147"/>
      <c r="K6" s="147"/>
      <c r="L6" s="147"/>
      <c r="M6" s="147"/>
      <c r="N6" s="147"/>
      <c r="O6" s="147"/>
      <c r="P6" s="147"/>
      <c r="Q6" s="147"/>
      <c r="R6" s="147"/>
      <c r="S6" s="147"/>
      <c r="T6" s="147"/>
      <c r="U6" s="147"/>
      <c r="V6" s="147"/>
      <c r="W6" s="147"/>
      <c r="X6" s="147"/>
    </row>
    <row r="7" spans="1:52" s="100" customFormat="1" ht="15.75" customHeight="1" x14ac:dyDescent="0.25">
      <c r="A7" s="256" t="s">
        <v>137</v>
      </c>
      <c r="B7" s="256"/>
      <c r="C7" s="148">
        <v>45322</v>
      </c>
      <c r="D7" s="147"/>
      <c r="E7" s="147"/>
      <c r="F7" s="147"/>
      <c r="G7" s="147"/>
      <c r="H7" s="147"/>
      <c r="I7" s="147"/>
      <c r="J7" s="147"/>
      <c r="K7" s="147"/>
      <c r="L7" s="147"/>
      <c r="M7" s="147"/>
      <c r="N7" s="147"/>
      <c r="O7" s="147"/>
      <c r="P7" s="147"/>
      <c r="Q7" s="147"/>
      <c r="R7" s="147"/>
      <c r="S7" s="147"/>
      <c r="T7" s="147"/>
      <c r="U7" s="147"/>
      <c r="V7" s="147"/>
      <c r="W7" s="147"/>
      <c r="X7" s="147"/>
    </row>
    <row r="8" spans="1:52" s="100" customFormat="1" ht="15.6" customHeight="1" x14ac:dyDescent="0.25">
      <c r="A8" s="256" t="s">
        <v>361</v>
      </c>
      <c r="B8" s="256"/>
      <c r="C8" s="188" t="s">
        <v>504</v>
      </c>
      <c r="D8" s="188"/>
      <c r="E8" s="188"/>
      <c r="F8" s="188"/>
      <c r="G8" s="188"/>
      <c r="H8" s="188"/>
      <c r="I8" s="188"/>
      <c r="J8" s="188"/>
      <c r="K8" s="188"/>
      <c r="L8" s="188"/>
      <c r="M8" s="188"/>
      <c r="N8" s="188"/>
      <c r="O8" s="188"/>
      <c r="P8" s="188"/>
      <c r="Q8" s="188"/>
      <c r="R8" s="188"/>
      <c r="S8" s="188"/>
      <c r="T8" s="188"/>
      <c r="U8" s="188"/>
      <c r="V8" s="188"/>
      <c r="W8" s="188"/>
      <c r="X8" s="188"/>
    </row>
    <row r="9" spans="1:52" s="39" customFormat="1" ht="6.6" customHeight="1" thickBot="1" x14ac:dyDescent="0.3"/>
    <row r="10" spans="1:52" s="39" customFormat="1" ht="20.100000000000001" customHeight="1" thickBot="1" x14ac:dyDescent="0.3">
      <c r="A10" s="247" t="s">
        <v>0</v>
      </c>
      <c r="B10" s="248"/>
      <c r="C10" s="248"/>
      <c r="D10" s="248"/>
      <c r="E10" s="248"/>
      <c r="F10" s="248"/>
      <c r="G10" s="248"/>
      <c r="H10" s="248"/>
      <c r="I10" s="248"/>
      <c r="J10" s="248"/>
      <c r="K10" s="248"/>
      <c r="L10" s="248"/>
      <c r="M10" s="248"/>
      <c r="N10" s="249"/>
      <c r="O10" s="273" t="s">
        <v>48</v>
      </c>
      <c r="P10" s="274"/>
      <c r="Q10" s="274"/>
      <c r="R10" s="274"/>
      <c r="S10" s="274"/>
      <c r="T10" s="274"/>
      <c r="U10" s="274"/>
      <c r="V10" s="275"/>
      <c r="W10" s="223" t="s">
        <v>105</v>
      </c>
      <c r="X10" s="224"/>
      <c r="Y10" s="224"/>
      <c r="Z10" s="224"/>
      <c r="AA10" s="224"/>
      <c r="AB10" s="224"/>
      <c r="AC10" s="224"/>
      <c r="AD10" s="224"/>
      <c r="AE10" s="224"/>
      <c r="AF10" s="224"/>
      <c r="AG10" s="225"/>
      <c r="AH10" s="218" t="s">
        <v>229</v>
      </c>
      <c r="AI10" s="219"/>
      <c r="AJ10" s="219"/>
      <c r="AK10" s="219"/>
      <c r="AL10" s="219"/>
      <c r="AM10" s="219"/>
      <c r="AN10" s="219"/>
      <c r="AO10" s="219"/>
      <c r="AP10" s="220"/>
      <c r="AQ10" s="251" t="s">
        <v>111</v>
      </c>
      <c r="AR10" s="252"/>
      <c r="AS10" s="252"/>
      <c r="AT10" s="252"/>
      <c r="AU10" s="253"/>
    </row>
    <row r="11" spans="1:52" s="39" customFormat="1" ht="26.1" customHeight="1" x14ac:dyDescent="0.25">
      <c r="A11" s="269" t="s">
        <v>160</v>
      </c>
      <c r="B11" s="270"/>
      <c r="C11" s="270"/>
      <c r="D11" s="270"/>
      <c r="E11" s="270"/>
      <c r="F11" s="270"/>
      <c r="G11" s="246" t="s">
        <v>161</v>
      </c>
      <c r="H11" s="246" t="s">
        <v>138</v>
      </c>
      <c r="I11" s="246"/>
      <c r="J11" s="246"/>
      <c r="K11" s="246"/>
      <c r="L11" s="270" t="s">
        <v>156</v>
      </c>
      <c r="M11" s="270"/>
      <c r="N11" s="271" t="s">
        <v>112</v>
      </c>
      <c r="O11" s="278" t="s">
        <v>203</v>
      </c>
      <c r="P11" s="244" t="s">
        <v>50</v>
      </c>
      <c r="Q11" s="244" t="s">
        <v>197</v>
      </c>
      <c r="R11" s="244" t="s">
        <v>204</v>
      </c>
      <c r="S11" s="244" t="s">
        <v>51</v>
      </c>
      <c r="T11" s="244" t="s">
        <v>201</v>
      </c>
      <c r="U11" s="244" t="s">
        <v>205</v>
      </c>
      <c r="V11" s="276" t="s">
        <v>49</v>
      </c>
      <c r="W11" s="281" t="s">
        <v>53</v>
      </c>
      <c r="X11" s="221"/>
      <c r="Y11" s="221"/>
      <c r="Z11" s="207" t="s">
        <v>273</v>
      </c>
      <c r="AA11" s="221" t="s">
        <v>267</v>
      </c>
      <c r="AB11" s="221" t="s">
        <v>217</v>
      </c>
      <c r="AC11" s="221" t="s">
        <v>210</v>
      </c>
      <c r="AD11" s="221"/>
      <c r="AE11" s="221"/>
      <c r="AF11" s="221"/>
      <c r="AG11" s="280"/>
      <c r="AH11" s="226" t="s">
        <v>231</v>
      </c>
      <c r="AI11" s="205" t="s">
        <v>107</v>
      </c>
      <c r="AJ11" s="205" t="s">
        <v>230</v>
      </c>
      <c r="AK11" s="205" t="s">
        <v>232</v>
      </c>
      <c r="AL11" s="205" t="s">
        <v>108</v>
      </c>
      <c r="AM11" s="205" t="s">
        <v>233</v>
      </c>
      <c r="AN11" s="205" t="s">
        <v>234</v>
      </c>
      <c r="AO11" s="205" t="s">
        <v>101</v>
      </c>
      <c r="AP11" s="213" t="s">
        <v>110</v>
      </c>
      <c r="AQ11" s="254" t="s">
        <v>113</v>
      </c>
      <c r="AR11" s="211" t="s">
        <v>114</v>
      </c>
      <c r="AS11" s="211" t="s">
        <v>76</v>
      </c>
      <c r="AT11" s="211" t="s">
        <v>243</v>
      </c>
      <c r="AU11" s="209" t="s">
        <v>119</v>
      </c>
    </row>
    <row r="12" spans="1:52" s="39" customFormat="1" ht="52.5" customHeight="1" thickBot="1" x14ac:dyDescent="0.3">
      <c r="A12" s="121" t="s">
        <v>1</v>
      </c>
      <c r="B12" s="122" t="s">
        <v>2</v>
      </c>
      <c r="C12" s="122" t="s">
        <v>33</v>
      </c>
      <c r="D12" s="123" t="s">
        <v>139</v>
      </c>
      <c r="E12" s="123" t="s">
        <v>35</v>
      </c>
      <c r="F12" s="123" t="s">
        <v>34</v>
      </c>
      <c r="G12" s="250"/>
      <c r="H12" s="123" t="s">
        <v>196</v>
      </c>
      <c r="I12" s="122" t="s">
        <v>269</v>
      </c>
      <c r="J12" s="122" t="s">
        <v>268</v>
      </c>
      <c r="K12" s="122" t="s">
        <v>270</v>
      </c>
      <c r="L12" s="123" t="s">
        <v>176</v>
      </c>
      <c r="M12" s="123" t="s">
        <v>177</v>
      </c>
      <c r="N12" s="272"/>
      <c r="O12" s="279"/>
      <c r="P12" s="245"/>
      <c r="Q12" s="245"/>
      <c r="R12" s="245"/>
      <c r="S12" s="245"/>
      <c r="T12" s="245"/>
      <c r="U12" s="245"/>
      <c r="V12" s="277"/>
      <c r="W12" s="154" t="s">
        <v>206</v>
      </c>
      <c r="X12" s="124" t="s">
        <v>207</v>
      </c>
      <c r="Y12" s="124" t="s">
        <v>208</v>
      </c>
      <c r="Z12" s="208"/>
      <c r="AA12" s="222"/>
      <c r="AB12" s="222"/>
      <c r="AC12" s="124" t="s">
        <v>218</v>
      </c>
      <c r="AD12" s="124" t="s">
        <v>228</v>
      </c>
      <c r="AE12" s="124" t="s">
        <v>211</v>
      </c>
      <c r="AF12" s="124" t="s">
        <v>212</v>
      </c>
      <c r="AG12" s="152" t="s">
        <v>213</v>
      </c>
      <c r="AH12" s="227"/>
      <c r="AI12" s="206"/>
      <c r="AJ12" s="206"/>
      <c r="AK12" s="206"/>
      <c r="AL12" s="206"/>
      <c r="AM12" s="206"/>
      <c r="AN12" s="206"/>
      <c r="AO12" s="206"/>
      <c r="AP12" s="214"/>
      <c r="AQ12" s="255"/>
      <c r="AR12" s="212"/>
      <c r="AS12" s="212"/>
      <c r="AT12" s="212"/>
      <c r="AU12" s="210"/>
    </row>
    <row r="13" spans="1:52" ht="139.5" customHeight="1" x14ac:dyDescent="0.2">
      <c r="A13" s="129" t="s">
        <v>13</v>
      </c>
      <c r="B13" s="125" t="s">
        <v>14</v>
      </c>
      <c r="C13" s="125" t="s">
        <v>261</v>
      </c>
      <c r="D13" s="125" t="s">
        <v>262</v>
      </c>
      <c r="E13" s="130" t="s">
        <v>20</v>
      </c>
      <c r="F13" s="130" t="s">
        <v>121</v>
      </c>
      <c r="G13" s="130" t="s">
        <v>159</v>
      </c>
      <c r="H13" s="125" t="s">
        <v>265</v>
      </c>
      <c r="I13" s="125" t="s">
        <v>274</v>
      </c>
      <c r="J13" s="125" t="s">
        <v>362</v>
      </c>
      <c r="K13" s="125" t="s">
        <v>275</v>
      </c>
      <c r="L13" s="125" t="s">
        <v>195</v>
      </c>
      <c r="M13" s="125" t="s">
        <v>183</v>
      </c>
      <c r="N13" s="128" t="s">
        <v>171</v>
      </c>
      <c r="O13" s="159" t="s">
        <v>200</v>
      </c>
      <c r="P13" s="126">
        <f>IF($O13="Muy baja",1,IF($O13="Baja",2,IF($O13="Media",3,IF($O13="Alta",4,IF($O13="Muy alta",5,"")))))</f>
        <v>1</v>
      </c>
      <c r="Q13" s="131">
        <f>IF($O13="Muy baja",20%,IF($O13="Baja",40%,IF($O13="Media",60%,IF($O13="Alta",80%,IF($O13="Muy alta",100%,"")))))</f>
        <v>0.2</v>
      </c>
      <c r="R13" s="130" t="s">
        <v>27</v>
      </c>
      <c r="S13" s="126">
        <f>IF($R13="Leve",1,IF($R13="Menor",2,IF($R13="Moderado",3,IF($R13="Mayor",4,IF($R13="Catastrófico",5,"")))))</f>
        <v>4</v>
      </c>
      <c r="T13" s="131">
        <f>IF($R13="Leve",20%,IF($R13="Menor",40%,IF($R13="Moderado",60%,IF($R13="Mayor",80%,IF($R13="Catastrófico",100%,"")))))</f>
        <v>0.8</v>
      </c>
      <c r="U13" s="149">
        <f t="shared" ref="U13:U15" si="0">IF(OR(P13="",S13=""),"",P13*S13)</f>
        <v>4</v>
      </c>
      <c r="V13" s="102" t="str">
        <f t="shared" ref="V13:V15" si="1">IF(U13="","",IF(U13&lt;=2,"BAJA",IF(U13&lt;=6,"MODERADA",IF(U13&lt;=12,"ALTA","EXTREMA"))))</f>
        <v>MODERADA</v>
      </c>
      <c r="W13" s="155" t="s">
        <v>266</v>
      </c>
      <c r="X13" s="125" t="s">
        <v>372</v>
      </c>
      <c r="Y13" s="125" t="s">
        <v>373</v>
      </c>
      <c r="Z13" s="132">
        <v>1</v>
      </c>
      <c r="AA13" s="130" t="s">
        <v>214</v>
      </c>
      <c r="AB13" s="133">
        <f>IF(AA13="","",IF(AA13="Preventivo",25%,IF(AA13="Detectivo",15%,10%)))</f>
        <v>0.25</v>
      </c>
      <c r="AC13" s="126" t="s">
        <v>219</v>
      </c>
      <c r="AD13" s="133">
        <f>IF(AC13="","",IF(AC13="Automático",25%,15%))</f>
        <v>0.15</v>
      </c>
      <c r="AE13" s="126" t="s">
        <v>223</v>
      </c>
      <c r="AF13" s="126" t="s">
        <v>224</v>
      </c>
      <c r="AG13" s="149" t="s">
        <v>227</v>
      </c>
      <c r="AH13" s="153" t="str">
        <f>IF(OR(O13="",AA13="",AC13=""),"",IF(AJ13&lt;=20%,"Muy baja",IF(AJ13&lt;=40%,"Baja",IF(AJ13&lt;=60%,"Media",IF(AJ13&lt;=80%,"Alta","Muy alta")))))</f>
        <v>Muy baja</v>
      </c>
      <c r="AI13" s="126">
        <f>IF($AH13="Muy baja",1,IF($AH13="Baja",2,IF($AH13="Media",3,IF($AH13="Alta",4,IF($AH13="Muy alta",5,"")))))</f>
        <v>1</v>
      </c>
      <c r="AJ13" s="127">
        <f>IF(OR($AA13="Preventivo",$AA13="Detectivo"),($Q13-($Q13*($AD13+$AB13))),$Q13)</f>
        <v>0.12</v>
      </c>
      <c r="AK13" s="127" t="str">
        <f>IF(OR(R13="",AA13="",AC13=""),"",IF(AM13&lt;=20%,"Leve",IF(AM13&lt;=40%,"Menor",IF(AM13&lt;=60%,"Moderado",IF(AM13&lt;=80%,"Mayor","Catastrófico")))))</f>
        <v>Mayor</v>
      </c>
      <c r="AL13" s="126">
        <f>IF($AK13="Leve",1,IF($AK13="Menor",2,IF($AK13="Moderado",3,IF($AK13="Mayor",4,IF($AK13="Catastrófico",5,"")))))</f>
        <v>4</v>
      </c>
      <c r="AM13" s="127">
        <f>IF($AA13="Correctivo",($T13-($T13*($AD13+$AB13))),$T13)</f>
        <v>0.8</v>
      </c>
      <c r="AN13" s="162">
        <f>IF(OR(AI13="",AL13=""),"",AI13*AL13)</f>
        <v>4</v>
      </c>
      <c r="AO13" s="102" t="str">
        <f t="shared" ref="AO13:AO15" si="2">IF(AN13="","",IF(AN13&lt;=2,"BAJA",IF(AN13&lt;=6,"MODERADA",IF(AN13&lt;=12,"ALTA","EXTREMA"))))</f>
        <v>MODERADA</v>
      </c>
      <c r="AP13" s="163" t="str">
        <f>IF(AO13="","",IF(AO13="Baja","Asumir el Riesgo.",IF(AO13="Moderada","Asumir o reducir el Riesgo.",IF(AO13="Alta","Reducir el Riesgo, Evitar, Compartir o Transferir (pronta atención).",IF(AO13="Extrema","Reducir el Riesgo, Evitar o Compartir (Se requiere acción inmediata).","")))))</f>
        <v>Asumir o reducir el Riesgo.</v>
      </c>
      <c r="AQ13" s="129" t="s">
        <v>374</v>
      </c>
      <c r="AR13" s="125" t="s">
        <v>375</v>
      </c>
      <c r="AS13" s="125" t="s">
        <v>276</v>
      </c>
      <c r="AT13" s="125" t="s">
        <v>440</v>
      </c>
      <c r="AU13" s="128" t="s">
        <v>376</v>
      </c>
    </row>
    <row r="14" spans="1:52" ht="108" customHeight="1" x14ac:dyDescent="0.2">
      <c r="A14" s="116" t="s">
        <v>13</v>
      </c>
      <c r="B14" s="108" t="s">
        <v>472</v>
      </c>
      <c r="C14" s="108" t="s">
        <v>277</v>
      </c>
      <c r="D14" s="108" t="s">
        <v>278</v>
      </c>
      <c r="E14" s="120" t="s">
        <v>20</v>
      </c>
      <c r="F14" s="120" t="s">
        <v>135</v>
      </c>
      <c r="G14" s="120" t="s">
        <v>159</v>
      </c>
      <c r="H14" s="108" t="s">
        <v>265</v>
      </c>
      <c r="I14" s="108" t="s">
        <v>281</v>
      </c>
      <c r="J14" s="108" t="s">
        <v>280</v>
      </c>
      <c r="K14" s="108" t="s">
        <v>279</v>
      </c>
      <c r="L14" s="108" t="s">
        <v>195</v>
      </c>
      <c r="M14" s="108" t="s">
        <v>183</v>
      </c>
      <c r="N14" s="109" t="s">
        <v>174</v>
      </c>
      <c r="O14" s="160" t="s">
        <v>17</v>
      </c>
      <c r="P14" s="114">
        <f>IF($O14="Muy baja",1,IF($O14="Baja",2,IF($O14="Media",3,IF($O14="Alta",4,IF($O14="Muy alta",5,"")))))</f>
        <v>2</v>
      </c>
      <c r="Q14" s="134">
        <f>IF($O14="Muy baja",20%,IF($O14="Baja",40%,IF($O14="Media",60%,IF($O14="Alta",80%,IF($O14="Muy alta",100%,"")))))</f>
        <v>0.4</v>
      </c>
      <c r="R14" s="120" t="s">
        <v>27</v>
      </c>
      <c r="S14" s="114">
        <f>IF($R14="Leve",1,IF($R14="Menor",2,IF($R14="Moderado",3,IF($R14="Mayor",4,IF($R14="Catastrófico",5,"")))))</f>
        <v>4</v>
      </c>
      <c r="T14" s="134">
        <f>IF($R14="Leve",20%,IF($R14="Menor",40%,IF($R14="Moderado",60%,IF($R14="Mayor",80%,IF($R14="Catastrófico",100%,"")))))</f>
        <v>0.8</v>
      </c>
      <c r="U14" s="150">
        <f t="shared" si="0"/>
        <v>8</v>
      </c>
      <c r="V14" s="112" t="str">
        <f t="shared" si="1"/>
        <v>ALTA</v>
      </c>
      <c r="W14" s="156" t="s">
        <v>282</v>
      </c>
      <c r="X14" s="108" t="s">
        <v>283</v>
      </c>
      <c r="Y14" s="108" t="s">
        <v>363</v>
      </c>
      <c r="Z14" s="135">
        <v>1</v>
      </c>
      <c r="AA14" s="120" t="s">
        <v>214</v>
      </c>
      <c r="AB14" s="136">
        <f>IF(AA14="","",IF(AA14="Preventivo",25%,IF(AA14="Detectivo",15%,10%)))</f>
        <v>0.25</v>
      </c>
      <c r="AC14" s="114" t="s">
        <v>219</v>
      </c>
      <c r="AD14" s="136">
        <f>IF(AC14="","",IF(AC14="Automático",25%,15%))</f>
        <v>0.15</v>
      </c>
      <c r="AE14" s="114" t="s">
        <v>223</v>
      </c>
      <c r="AF14" s="114" t="s">
        <v>224</v>
      </c>
      <c r="AG14" s="150" t="s">
        <v>227</v>
      </c>
      <c r="AH14" s="115" t="str">
        <f>IF(OR(O14="",AA14="",AC14=""),"",IF(AJ14&lt;=20%,"Muy baja",IF(AJ14&lt;=40%,"Baja",IF(AJ14&lt;=60%,"Media",IF(AJ14&lt;=80%,"Alta","Muy alta")))))</f>
        <v>Baja</v>
      </c>
      <c r="AI14" s="114">
        <f>IF($AH14="Muy baja",1,IF($AH14="Baja",2,IF($AH14="Media",3,IF($AH14="Alta",4,IF($AH14="Muy alta",5,"")))))</f>
        <v>2</v>
      </c>
      <c r="AJ14" s="110">
        <f>IF(OR($AA14="Preventivo",$AA14="Detectivo"),($Q14-($Q14*($AD14+$AB14))),$Q14)</f>
        <v>0.24</v>
      </c>
      <c r="AK14" s="110" t="str">
        <f>IF(OR(R14="",AA14="",AC14=""),"",IF(AM14&lt;=20%,"Leve",IF(AM14&lt;=40%,"Menor",IF(AM14&lt;=60%,"Moderado",IF(AM14&lt;=80%,"Mayor","Catastrófico")))))</f>
        <v>Mayor</v>
      </c>
      <c r="AL14" s="114">
        <f>IF($AK14="Leve",1,IF($AK14="Menor",2,IF($AK14="Moderado",3,IF($AK14="Mayor",4,IF($AK14="Catastrófico",5,"")))))</f>
        <v>4</v>
      </c>
      <c r="AM14" s="110">
        <f>IF($AA14="Correctivo",($T14-($T14*($AD14+$AB14))),$T14)</f>
        <v>0.8</v>
      </c>
      <c r="AN14" s="111">
        <f>IF(OR(AI14="",AL14=""),"",AI14*AL14)</f>
        <v>8</v>
      </c>
      <c r="AO14" s="112" t="str">
        <f t="shared" si="2"/>
        <v>ALTA</v>
      </c>
      <c r="AP14" s="164"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16" t="s">
        <v>398</v>
      </c>
      <c r="AR14" s="108" t="s">
        <v>284</v>
      </c>
      <c r="AS14" s="108" t="s">
        <v>285</v>
      </c>
      <c r="AT14" s="108" t="s">
        <v>440</v>
      </c>
      <c r="AU14" s="137" t="s">
        <v>364</v>
      </c>
    </row>
    <row r="15" spans="1:52" ht="264" customHeight="1" x14ac:dyDescent="0.2">
      <c r="A15" s="116" t="s">
        <v>13</v>
      </c>
      <c r="B15" s="108" t="s">
        <v>235</v>
      </c>
      <c r="C15" s="108" t="s">
        <v>389</v>
      </c>
      <c r="D15" s="108" t="s">
        <v>333</v>
      </c>
      <c r="E15" s="120" t="s">
        <v>20</v>
      </c>
      <c r="F15" s="120" t="s">
        <v>125</v>
      </c>
      <c r="G15" s="120" t="s">
        <v>158</v>
      </c>
      <c r="H15" s="108" t="s">
        <v>265</v>
      </c>
      <c r="I15" s="108" t="s">
        <v>391</v>
      </c>
      <c r="J15" s="108" t="s">
        <v>390</v>
      </c>
      <c r="K15" s="108" t="s">
        <v>356</v>
      </c>
      <c r="L15" s="108" t="s">
        <v>195</v>
      </c>
      <c r="M15" s="108" t="s">
        <v>184</v>
      </c>
      <c r="N15" s="109" t="s">
        <v>171</v>
      </c>
      <c r="O15" s="160" t="s">
        <v>198</v>
      </c>
      <c r="P15" s="114">
        <f>IF($O15="Muy baja",1,IF($O15="Baja",2,IF($O15="Media",3,IF($O15="Alta",4,IF($O15="Muy alta",5,"")))))</f>
        <v>3</v>
      </c>
      <c r="Q15" s="134">
        <f>IF($O15="Muy baja",20%,IF($O15="Baja",40%,IF($O15="Media",60%,IF($O15="Alta",80%,IF($O15="Muy alta",100%,"")))))</f>
        <v>0.6</v>
      </c>
      <c r="R15" s="120" t="s">
        <v>27</v>
      </c>
      <c r="S15" s="114">
        <f>IF($R15="Leve",1,IF($R15="Menor",2,IF($R15="Moderado",3,IF($R15="Mayor",4,IF($R15="Catastrófico",5,"")))))</f>
        <v>4</v>
      </c>
      <c r="T15" s="134">
        <f>IF($R15="Leve",20%,IF($R15="Menor",40%,IF($R15="Moderado",60%,IF($R15="Mayor",80%,IF($R15="Catastrófico",100%,"")))))</f>
        <v>0.8</v>
      </c>
      <c r="U15" s="150">
        <f t="shared" si="0"/>
        <v>12</v>
      </c>
      <c r="V15" s="112" t="str">
        <f t="shared" si="1"/>
        <v>ALTA</v>
      </c>
      <c r="W15" s="156" t="s">
        <v>392</v>
      </c>
      <c r="X15" s="108" t="s">
        <v>397</v>
      </c>
      <c r="Y15" s="108" t="s">
        <v>393</v>
      </c>
      <c r="Z15" s="135">
        <v>1</v>
      </c>
      <c r="AA15" s="120" t="s">
        <v>214</v>
      </c>
      <c r="AB15" s="136">
        <f>IF(AA15="","",IF(AA15="Preventivo",25%,IF(AA15="Detectivo",15%,10%)))</f>
        <v>0.25</v>
      </c>
      <c r="AC15" s="114" t="s">
        <v>219</v>
      </c>
      <c r="AD15" s="136">
        <f>IF(AC15="","",IF(AC15="Automático",25%,15%))</f>
        <v>0.15</v>
      </c>
      <c r="AE15" s="114" t="s">
        <v>223</v>
      </c>
      <c r="AF15" s="114" t="s">
        <v>224</v>
      </c>
      <c r="AG15" s="150" t="s">
        <v>227</v>
      </c>
      <c r="AH15" s="115" t="str">
        <f>IF(OR(O15="",AA15="",AC15=""),"",IF(AJ15&lt;=20%,"Muy baja",IF(AJ15&lt;=40%,"Baja",IF(AJ15&lt;=60%,"Media",IF(AJ15&lt;=80%,"Alta","Muy alta")))))</f>
        <v>Baja</v>
      </c>
      <c r="AI15" s="114">
        <f>IF($AH15="Muy baja",1,IF($AH15="Baja",2,IF($AH15="Media",3,IF($AH15="Alta",4,IF($AH15="Muy alta",5,"")))))</f>
        <v>2</v>
      </c>
      <c r="AJ15" s="110">
        <f>IF(OR($AA15="Preventivo",$AA15="Detectivo"),($Q15-($Q15*($AD15+$AB15))),$Q15)</f>
        <v>0.36</v>
      </c>
      <c r="AK15" s="110" t="str">
        <f>IF(OR(R15="",AA15="",AC15=""),"",IF(AM15&lt;=20%,"Leve",IF(AM15&lt;=40%,"Menor",IF(AM15&lt;=60%,"Moderado",IF(AM15&lt;=80%,"Mayor","Catastrófico")))))</f>
        <v>Mayor</v>
      </c>
      <c r="AL15" s="114">
        <f>IF($AK15="Leve",1,IF($AK15="Menor",2,IF($AK15="Moderado",3,IF($AK15="Mayor",4,IF($AK15="Catastrófico",5,"")))))</f>
        <v>4</v>
      </c>
      <c r="AM15" s="110">
        <f>IF($AA15="Correctivo",($T15-($T15*($AD15+$AB15))),$T15)</f>
        <v>0.8</v>
      </c>
      <c r="AN15" s="111">
        <f>IF(OR(AI15="",AL15=""),"",AI15*AL15)</f>
        <v>8</v>
      </c>
      <c r="AO15" s="112" t="str">
        <f t="shared" si="2"/>
        <v>ALTA</v>
      </c>
      <c r="AP15" s="164"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16" t="s">
        <v>394</v>
      </c>
      <c r="AR15" s="108" t="s">
        <v>395</v>
      </c>
      <c r="AS15" s="108" t="s">
        <v>396</v>
      </c>
      <c r="AT15" s="108" t="s">
        <v>440</v>
      </c>
      <c r="AU15" s="137" t="s">
        <v>334</v>
      </c>
    </row>
    <row r="16" spans="1:52" ht="253.5" customHeight="1" x14ac:dyDescent="0.2">
      <c r="A16" s="116" t="s">
        <v>18</v>
      </c>
      <c r="B16" s="108" t="s">
        <v>238</v>
      </c>
      <c r="C16" s="108" t="s">
        <v>286</v>
      </c>
      <c r="D16" s="108" t="s">
        <v>441</v>
      </c>
      <c r="E16" s="120" t="s">
        <v>20</v>
      </c>
      <c r="F16" s="120" t="s">
        <v>122</v>
      </c>
      <c r="G16" s="120" t="s">
        <v>158</v>
      </c>
      <c r="H16" s="108" t="s">
        <v>442</v>
      </c>
      <c r="I16" s="108" t="s">
        <v>443</v>
      </c>
      <c r="J16" s="108" t="s">
        <v>444</v>
      </c>
      <c r="K16" s="107" t="s">
        <v>445</v>
      </c>
      <c r="L16" s="108" t="s">
        <v>195</v>
      </c>
      <c r="M16" s="108" t="s">
        <v>183</v>
      </c>
      <c r="N16" s="109" t="s">
        <v>171</v>
      </c>
      <c r="O16" s="160" t="s">
        <v>17</v>
      </c>
      <c r="P16" s="114">
        <f t="shared" ref="P16:P39" si="3">IF($O16="Muy baja",1,IF($O16="Baja",2,IF($O16="Media",3,IF($O16="Alta",4,IF($O16="Muy alta",5,"")))))</f>
        <v>2</v>
      </c>
      <c r="Q16" s="134">
        <f t="shared" ref="Q16:Q39" si="4">IF($O16="Muy baja",20%,IF($O16="Baja",40%,IF($O16="Media",60%,IF($O16="Alta",80%,IF($O16="Muy alta",100%,"")))))</f>
        <v>0.4</v>
      </c>
      <c r="R16" s="120" t="s">
        <v>27</v>
      </c>
      <c r="S16" s="114">
        <f t="shared" ref="S16:S39" si="5">IF($R16="Leve",1,IF($R16="Menor",2,IF($R16="Moderado",3,IF($R16="Mayor",4,IF($R16="Catastrófico",5,"")))))</f>
        <v>4</v>
      </c>
      <c r="T16" s="134">
        <f t="shared" ref="T16:T39" si="6">IF($R16="Leve",20%,IF($R16="Menor",40%,IF($R16="Moderado",60%,IF($R16="Mayor",80%,IF($R16="Catastrófico",100%,"")))))</f>
        <v>0.8</v>
      </c>
      <c r="U16" s="150">
        <f t="shared" ref="U16:U32" si="7">IF(OR(P16="",S16=""),"",P16*S16)</f>
        <v>8</v>
      </c>
      <c r="V16" s="112" t="str">
        <f t="shared" ref="V16:V32" si="8">IF(U16="","",IF(U16&lt;=2,"BAJA",IF(U16&lt;=6,"MODERADA",IF(U16&lt;=12,"ALTA","EXTREMA"))))</f>
        <v>ALTA</v>
      </c>
      <c r="W16" s="157" t="s">
        <v>446</v>
      </c>
      <c r="X16" s="107" t="s">
        <v>447</v>
      </c>
      <c r="Y16" s="107" t="s">
        <v>448</v>
      </c>
      <c r="Z16" s="135">
        <v>1</v>
      </c>
      <c r="AA16" s="120" t="s">
        <v>214</v>
      </c>
      <c r="AB16" s="136">
        <f t="shared" ref="AB16:AB39" si="9">IF(AA16="","",IF(AA16="Preventivo",25%,IF(AA16="Detectivo",15%,10%)))</f>
        <v>0.25</v>
      </c>
      <c r="AC16" s="114" t="s">
        <v>219</v>
      </c>
      <c r="AD16" s="136">
        <f t="shared" ref="AD16:AD39" si="10">IF(AC16="","",IF(AC16="Automático",25%,15%))</f>
        <v>0.15</v>
      </c>
      <c r="AE16" s="114" t="s">
        <v>223</v>
      </c>
      <c r="AF16" s="114" t="s">
        <v>224</v>
      </c>
      <c r="AG16" s="150" t="s">
        <v>227</v>
      </c>
      <c r="AH16" s="115" t="str">
        <f t="shared" ref="AH16:AH32" si="11">IF(OR(O16="",AA16="",AC16=""),"",IF(AJ16&lt;=20%,"Muy baja",IF(AJ16&lt;=40%,"Baja",IF(AJ16&lt;=60%,"Media",IF(AJ16&lt;=80%,"Alta","Muy alta")))))</f>
        <v>Baja</v>
      </c>
      <c r="AI16" s="114">
        <f t="shared" ref="AI16:AI39" si="12">IF($AH16="Muy baja",1,IF($AH16="Baja",2,IF($AH16="Media",3,IF($AH16="Alta",4,IF($AH16="Muy alta",5,"")))))</f>
        <v>2</v>
      </c>
      <c r="AJ16" s="110">
        <f t="shared" ref="AJ16:AJ39" si="13">IF(OR($AA16="Preventivo",$AA16="Detectivo"),($Q16-($Q16*($AD16+$AB16))),$Q16)</f>
        <v>0.24</v>
      </c>
      <c r="AK16" s="110" t="str">
        <f t="shared" ref="AK16:AK32" si="14">IF(OR(R16="",AA16="",AC16=""),"",IF(AM16&lt;=20%,"Leve",IF(AM16&lt;=40%,"Menor",IF(AM16&lt;=60%,"Moderado",IF(AM16&lt;=80%,"Mayor","Catastrófico")))))</f>
        <v>Mayor</v>
      </c>
      <c r="AL16" s="114">
        <f t="shared" ref="AL16:AL39" si="15">IF($AK16="Leve",1,IF($AK16="Menor",2,IF($AK16="Moderado",3,IF($AK16="Mayor",4,IF($AK16="Catastrófico",5,"")))))</f>
        <v>4</v>
      </c>
      <c r="AM16" s="110">
        <f t="shared" ref="AM16:AM39" si="16">IF($AA16="Correctivo",($T16-($T16*($AD16+$AB16))),$T16)</f>
        <v>0.8</v>
      </c>
      <c r="AN16" s="111">
        <f t="shared" ref="AN16:AN32" si="17">IF(OR(AI16="",AL16=""),"",AI16*AL16)</f>
        <v>8</v>
      </c>
      <c r="AO16" s="112" t="str">
        <f t="shared" ref="AO16:AO32" si="18">IF(AN16="","",IF(AN16&lt;=2,"BAJA",IF(AN16&lt;=6,"MODERADA",IF(AN16&lt;=12,"ALTA","EXTREMA"))))</f>
        <v>ALTA</v>
      </c>
      <c r="AP16" s="164" t="str">
        <f t="shared" ref="AP16:AP39" si="19">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13" t="s">
        <v>449</v>
      </c>
      <c r="AR16" s="108" t="s">
        <v>450</v>
      </c>
      <c r="AS16" s="108" t="s">
        <v>451</v>
      </c>
      <c r="AT16" s="107" t="s">
        <v>440</v>
      </c>
      <c r="AU16" s="109" t="s">
        <v>452</v>
      </c>
    </row>
    <row r="17" spans="1:47" ht="289.5" customHeight="1" x14ac:dyDescent="0.2">
      <c r="A17" s="138" t="s">
        <v>18</v>
      </c>
      <c r="B17" s="108" t="s">
        <v>237</v>
      </c>
      <c r="C17" s="108" t="s">
        <v>453</v>
      </c>
      <c r="D17" s="108" t="s">
        <v>454</v>
      </c>
      <c r="E17" s="120" t="s">
        <v>20</v>
      </c>
      <c r="F17" s="120" t="s">
        <v>123</v>
      </c>
      <c r="G17" s="120" t="s">
        <v>159</v>
      </c>
      <c r="H17" s="108" t="s">
        <v>265</v>
      </c>
      <c r="I17" s="108" t="s">
        <v>416</v>
      </c>
      <c r="J17" s="108" t="s">
        <v>417</v>
      </c>
      <c r="K17" s="108" t="s">
        <v>455</v>
      </c>
      <c r="L17" s="108" t="s">
        <v>195</v>
      </c>
      <c r="M17" s="108" t="s">
        <v>183</v>
      </c>
      <c r="N17" s="109" t="s">
        <v>171</v>
      </c>
      <c r="O17" s="160" t="s">
        <v>198</v>
      </c>
      <c r="P17" s="114">
        <f t="shared" si="3"/>
        <v>3</v>
      </c>
      <c r="Q17" s="134">
        <f t="shared" si="4"/>
        <v>0.6</v>
      </c>
      <c r="R17" s="120" t="s">
        <v>27</v>
      </c>
      <c r="S17" s="114">
        <f t="shared" si="5"/>
        <v>4</v>
      </c>
      <c r="T17" s="134">
        <f t="shared" si="6"/>
        <v>0.8</v>
      </c>
      <c r="U17" s="150">
        <f t="shared" si="7"/>
        <v>12</v>
      </c>
      <c r="V17" s="112" t="str">
        <f t="shared" si="8"/>
        <v>ALTA</v>
      </c>
      <c r="W17" s="156" t="s">
        <v>418</v>
      </c>
      <c r="X17" s="108" t="s">
        <v>484</v>
      </c>
      <c r="Y17" s="108" t="s">
        <v>419</v>
      </c>
      <c r="Z17" s="135">
        <v>1</v>
      </c>
      <c r="AA17" s="120" t="s">
        <v>214</v>
      </c>
      <c r="AB17" s="136">
        <f t="shared" si="9"/>
        <v>0.25</v>
      </c>
      <c r="AC17" s="114" t="s">
        <v>219</v>
      </c>
      <c r="AD17" s="136">
        <f t="shared" si="10"/>
        <v>0.15</v>
      </c>
      <c r="AE17" s="114" t="s">
        <v>223</v>
      </c>
      <c r="AF17" s="114" t="s">
        <v>224</v>
      </c>
      <c r="AG17" s="150" t="s">
        <v>227</v>
      </c>
      <c r="AH17" s="115" t="str">
        <f t="shared" si="11"/>
        <v>Baja</v>
      </c>
      <c r="AI17" s="114">
        <f t="shared" si="12"/>
        <v>2</v>
      </c>
      <c r="AJ17" s="110">
        <f t="shared" si="13"/>
        <v>0.36</v>
      </c>
      <c r="AK17" s="110" t="str">
        <f t="shared" si="14"/>
        <v>Mayor</v>
      </c>
      <c r="AL17" s="114">
        <f t="shared" si="15"/>
        <v>4</v>
      </c>
      <c r="AM17" s="110">
        <f t="shared" si="16"/>
        <v>0.8</v>
      </c>
      <c r="AN17" s="111">
        <f t="shared" si="17"/>
        <v>8</v>
      </c>
      <c r="AO17" s="112" t="str">
        <f t="shared" si="18"/>
        <v>ALTA</v>
      </c>
      <c r="AP17" s="164" t="str">
        <f t="shared" si="19"/>
        <v>Reducir el Riesgo, Evitar, Compartir o Transferir (pronta atención).</v>
      </c>
      <c r="AQ17" s="116" t="s">
        <v>485</v>
      </c>
      <c r="AR17" s="108" t="s">
        <v>287</v>
      </c>
      <c r="AS17" s="108" t="s">
        <v>486</v>
      </c>
      <c r="AT17" s="108" t="s">
        <v>440</v>
      </c>
      <c r="AU17" s="109" t="s">
        <v>426</v>
      </c>
    </row>
    <row r="18" spans="1:47" ht="305.25" customHeight="1" x14ac:dyDescent="0.2">
      <c r="A18" s="138" t="s">
        <v>18</v>
      </c>
      <c r="B18" s="108" t="s">
        <v>473</v>
      </c>
      <c r="C18" s="108" t="s">
        <v>365</v>
      </c>
      <c r="D18" s="108" t="s">
        <v>366</v>
      </c>
      <c r="E18" s="120" t="s">
        <v>20</v>
      </c>
      <c r="F18" s="120" t="s">
        <v>124</v>
      </c>
      <c r="G18" s="120" t="s">
        <v>158</v>
      </c>
      <c r="H18" s="107" t="s">
        <v>265</v>
      </c>
      <c r="I18" s="107" t="s">
        <v>420</v>
      </c>
      <c r="J18" s="107" t="s">
        <v>487</v>
      </c>
      <c r="K18" s="107" t="s">
        <v>421</v>
      </c>
      <c r="L18" s="108" t="s">
        <v>195</v>
      </c>
      <c r="M18" s="108" t="s">
        <v>184</v>
      </c>
      <c r="N18" s="109" t="s">
        <v>171</v>
      </c>
      <c r="O18" s="160" t="s">
        <v>17</v>
      </c>
      <c r="P18" s="114">
        <f t="shared" si="3"/>
        <v>2</v>
      </c>
      <c r="Q18" s="134">
        <f t="shared" si="4"/>
        <v>0.4</v>
      </c>
      <c r="R18" s="120" t="s">
        <v>27</v>
      </c>
      <c r="S18" s="114">
        <f t="shared" si="5"/>
        <v>4</v>
      </c>
      <c r="T18" s="134">
        <f t="shared" si="6"/>
        <v>0.8</v>
      </c>
      <c r="U18" s="150">
        <f t="shared" si="7"/>
        <v>8</v>
      </c>
      <c r="V18" s="112" t="str">
        <f t="shared" si="8"/>
        <v>ALTA</v>
      </c>
      <c r="W18" s="156" t="s">
        <v>437</v>
      </c>
      <c r="X18" s="108" t="s">
        <v>438</v>
      </c>
      <c r="Y18" s="108" t="s">
        <v>439</v>
      </c>
      <c r="Z18" s="135">
        <v>1</v>
      </c>
      <c r="AA18" s="120" t="s">
        <v>214</v>
      </c>
      <c r="AB18" s="136">
        <f t="shared" si="9"/>
        <v>0.25</v>
      </c>
      <c r="AC18" s="114" t="s">
        <v>219</v>
      </c>
      <c r="AD18" s="136">
        <f t="shared" si="10"/>
        <v>0.15</v>
      </c>
      <c r="AE18" s="114" t="s">
        <v>223</v>
      </c>
      <c r="AF18" s="114" t="s">
        <v>224</v>
      </c>
      <c r="AG18" s="150" t="s">
        <v>227</v>
      </c>
      <c r="AH18" s="115" t="str">
        <f t="shared" si="11"/>
        <v>Baja</v>
      </c>
      <c r="AI18" s="114">
        <f t="shared" si="12"/>
        <v>2</v>
      </c>
      <c r="AJ18" s="110">
        <f t="shared" si="13"/>
        <v>0.24</v>
      </c>
      <c r="AK18" s="110" t="str">
        <f t="shared" si="14"/>
        <v>Mayor</v>
      </c>
      <c r="AL18" s="114">
        <f t="shared" si="15"/>
        <v>4</v>
      </c>
      <c r="AM18" s="110">
        <f t="shared" si="16"/>
        <v>0.8</v>
      </c>
      <c r="AN18" s="111">
        <f t="shared" si="17"/>
        <v>8</v>
      </c>
      <c r="AO18" s="112" t="str">
        <f t="shared" si="18"/>
        <v>ALTA</v>
      </c>
      <c r="AP18" s="164" t="str">
        <f t="shared" si="19"/>
        <v>Reducir el Riesgo, Evitar, Compartir o Transferir (pronta atención).</v>
      </c>
      <c r="AQ18" s="116" t="s">
        <v>427</v>
      </c>
      <c r="AR18" s="108" t="s">
        <v>415</v>
      </c>
      <c r="AS18" s="108" t="s">
        <v>422</v>
      </c>
      <c r="AT18" s="108" t="s">
        <v>440</v>
      </c>
      <c r="AU18" s="109" t="s">
        <v>423</v>
      </c>
    </row>
    <row r="19" spans="1:47" ht="151.5" customHeight="1" x14ac:dyDescent="0.2">
      <c r="A19" s="116" t="s">
        <v>18</v>
      </c>
      <c r="B19" s="108" t="s">
        <v>239</v>
      </c>
      <c r="C19" s="197" t="s">
        <v>383</v>
      </c>
      <c r="D19" s="197" t="s">
        <v>384</v>
      </c>
      <c r="E19" s="120" t="s">
        <v>20</v>
      </c>
      <c r="F19" s="120" t="s">
        <v>385</v>
      </c>
      <c r="G19" s="120" t="s">
        <v>159</v>
      </c>
      <c r="H19" s="197" t="s">
        <v>265</v>
      </c>
      <c r="I19" s="197" t="s">
        <v>386</v>
      </c>
      <c r="J19" s="197" t="s">
        <v>387</v>
      </c>
      <c r="K19" s="197" t="s">
        <v>456</v>
      </c>
      <c r="L19" s="108" t="s">
        <v>195</v>
      </c>
      <c r="M19" s="108" t="s">
        <v>183</v>
      </c>
      <c r="N19" s="189" t="s">
        <v>171</v>
      </c>
      <c r="O19" s="282" t="s">
        <v>198</v>
      </c>
      <c r="P19" s="114">
        <f t="shared" si="3"/>
        <v>3</v>
      </c>
      <c r="Q19" s="134">
        <f t="shared" si="4"/>
        <v>0.6</v>
      </c>
      <c r="R19" s="200" t="s">
        <v>27</v>
      </c>
      <c r="S19" s="114">
        <f t="shared" si="5"/>
        <v>4</v>
      </c>
      <c r="T19" s="134">
        <f t="shared" si="6"/>
        <v>0.8</v>
      </c>
      <c r="U19" s="198">
        <f t="shared" ref="U19" si="20">IF(OR(P19="",S19=""),"",P19*S19)</f>
        <v>12</v>
      </c>
      <c r="V19" s="193" t="str">
        <f t="shared" ref="V19" si="21">IF(U19="","",IF(U19&lt;=2,"BAJA",IF(U19&lt;=6,"MODERADA",IF(U19&lt;=12,"ALTA","EXTREMA"))))</f>
        <v>ALTA</v>
      </c>
      <c r="W19" s="201" t="s">
        <v>457</v>
      </c>
      <c r="X19" s="197" t="s">
        <v>458</v>
      </c>
      <c r="Y19" s="197" t="s">
        <v>488</v>
      </c>
      <c r="Z19" s="243">
        <v>1</v>
      </c>
      <c r="AA19" s="200" t="s">
        <v>214</v>
      </c>
      <c r="AB19" s="203">
        <f>IF(AA19="","",IF(AA19="Preventivo",25%,IF(AA19="Detectivo",15%,10%)))</f>
        <v>0.25</v>
      </c>
      <c r="AC19" s="190" t="s">
        <v>219</v>
      </c>
      <c r="AD19" s="203">
        <f t="shared" ref="AD19" si="22">IF(AC19="","",IF(AC19="Automático",25%,15%))</f>
        <v>0.15</v>
      </c>
      <c r="AE19" s="190" t="s">
        <v>223</v>
      </c>
      <c r="AF19" s="190" t="s">
        <v>224</v>
      </c>
      <c r="AG19" s="198" t="s">
        <v>227</v>
      </c>
      <c r="AH19" s="199" t="str">
        <f t="shared" ref="AH19" si="23">IF(OR(O19="",AA19="",AC19=""),"",IF(AJ19&lt;=20%,"Muy baja",IF(AJ19&lt;=40%,"Baja",IF(AJ19&lt;=60%,"Media",IF(AJ19&lt;=80%,"Alta","Muy alta")))))</f>
        <v>Baja</v>
      </c>
      <c r="AI19" s="190">
        <f t="shared" si="12"/>
        <v>2</v>
      </c>
      <c r="AJ19" s="191">
        <f t="shared" si="13"/>
        <v>0.36</v>
      </c>
      <c r="AK19" s="191" t="str">
        <f t="shared" ref="AK19" si="24">IF(OR(R19="",AA19="",AC19=""),"",IF(AM19&lt;=20%,"Leve",IF(AM19&lt;=40%,"Menor",IF(AM19&lt;=60%,"Moderado",IF(AM19&lt;=80%,"Mayor","Catastrófico")))))</f>
        <v>Mayor</v>
      </c>
      <c r="AL19" s="190">
        <f t="shared" si="15"/>
        <v>4</v>
      </c>
      <c r="AM19" s="191">
        <f t="shared" si="16"/>
        <v>0.8</v>
      </c>
      <c r="AN19" s="192">
        <f t="shared" ref="AN19" si="25">IF(OR(AI19="",AL19=""),"",AI19*AL19)</f>
        <v>8</v>
      </c>
      <c r="AO19" s="193" t="str">
        <f t="shared" ref="AO19" si="26">IF(AN19="","",IF(AN19&lt;=2,"BAJA",IF(AN19&lt;=6,"MODERADA",IF(AN19&lt;=12,"ALTA","EXTREMA"))))</f>
        <v>ALTA</v>
      </c>
      <c r="AP19" s="194" t="str">
        <f t="shared" ref="AP19" si="27">IF(AO19="","",IF(AO19="Baja","Asumir el Riesgo.",IF(AO19="Moderada","Asumir o reducir el Riesgo.",IF(AO19="Alta","Reducir el Riesgo, Evitar, Compartir o Transferir (pronta atención).",IF(AO19="Extrema","Reducir el Riesgo, Evitar o Compartir (Se requiere acción inmediata).","")))))</f>
        <v>Reducir el Riesgo, Evitar, Compartir o Transferir (pronta atención).</v>
      </c>
      <c r="AQ19" s="195" t="s">
        <v>428</v>
      </c>
      <c r="AR19" s="196" t="s">
        <v>496</v>
      </c>
      <c r="AS19" s="197" t="s">
        <v>388</v>
      </c>
      <c r="AT19" s="197" t="s">
        <v>440</v>
      </c>
      <c r="AU19" s="189" t="s">
        <v>429</v>
      </c>
    </row>
    <row r="20" spans="1:47" ht="151.5" customHeight="1" x14ac:dyDescent="0.2">
      <c r="A20" s="116" t="s">
        <v>18</v>
      </c>
      <c r="B20" s="108" t="s">
        <v>239</v>
      </c>
      <c r="C20" s="197"/>
      <c r="D20" s="197"/>
      <c r="E20" s="120" t="s">
        <v>20</v>
      </c>
      <c r="F20" s="120" t="s">
        <v>385</v>
      </c>
      <c r="G20" s="120" t="s">
        <v>159</v>
      </c>
      <c r="H20" s="197"/>
      <c r="I20" s="197"/>
      <c r="J20" s="197"/>
      <c r="K20" s="197"/>
      <c r="L20" s="108" t="s">
        <v>165</v>
      </c>
      <c r="M20" s="108" t="s">
        <v>188</v>
      </c>
      <c r="N20" s="189"/>
      <c r="O20" s="282"/>
      <c r="P20" s="114"/>
      <c r="Q20" s="134"/>
      <c r="R20" s="200"/>
      <c r="S20" s="114"/>
      <c r="T20" s="134"/>
      <c r="U20" s="198"/>
      <c r="V20" s="193"/>
      <c r="W20" s="201"/>
      <c r="X20" s="202"/>
      <c r="Y20" s="202"/>
      <c r="Z20" s="243"/>
      <c r="AA20" s="200"/>
      <c r="AB20" s="203"/>
      <c r="AC20" s="190"/>
      <c r="AD20" s="203"/>
      <c r="AE20" s="190"/>
      <c r="AF20" s="190"/>
      <c r="AG20" s="198"/>
      <c r="AH20" s="199"/>
      <c r="AI20" s="190"/>
      <c r="AJ20" s="191"/>
      <c r="AK20" s="191"/>
      <c r="AL20" s="190"/>
      <c r="AM20" s="191"/>
      <c r="AN20" s="192"/>
      <c r="AO20" s="193"/>
      <c r="AP20" s="194"/>
      <c r="AQ20" s="195"/>
      <c r="AR20" s="196"/>
      <c r="AS20" s="197"/>
      <c r="AT20" s="197"/>
      <c r="AU20" s="189"/>
    </row>
    <row r="21" spans="1:47" ht="187.5" customHeight="1" x14ac:dyDescent="0.2">
      <c r="A21" s="116" t="s">
        <v>23</v>
      </c>
      <c r="B21" s="108" t="s">
        <v>31</v>
      </c>
      <c r="C21" s="108" t="s">
        <v>288</v>
      </c>
      <c r="D21" s="108" t="s">
        <v>289</v>
      </c>
      <c r="E21" s="120" t="s">
        <v>20</v>
      </c>
      <c r="F21" s="120" t="s">
        <v>126</v>
      </c>
      <c r="G21" s="120" t="s">
        <v>159</v>
      </c>
      <c r="H21" s="108" t="s">
        <v>265</v>
      </c>
      <c r="I21" s="108" t="s">
        <v>433</v>
      </c>
      <c r="J21" s="108" t="s">
        <v>459</v>
      </c>
      <c r="K21" s="108" t="s">
        <v>499</v>
      </c>
      <c r="L21" s="108" t="s">
        <v>195</v>
      </c>
      <c r="M21" s="108" t="s">
        <v>183</v>
      </c>
      <c r="N21" s="109" t="s">
        <v>174</v>
      </c>
      <c r="O21" s="160" t="s">
        <v>200</v>
      </c>
      <c r="P21" s="114">
        <f t="shared" si="3"/>
        <v>1</v>
      </c>
      <c r="Q21" s="134">
        <f t="shared" si="4"/>
        <v>0.2</v>
      </c>
      <c r="R21" s="120" t="s">
        <v>27</v>
      </c>
      <c r="S21" s="114">
        <f t="shared" si="5"/>
        <v>4</v>
      </c>
      <c r="T21" s="134">
        <f t="shared" si="6"/>
        <v>0.8</v>
      </c>
      <c r="U21" s="150">
        <f t="shared" si="7"/>
        <v>4</v>
      </c>
      <c r="V21" s="112" t="str">
        <f t="shared" si="8"/>
        <v>MODERADA</v>
      </c>
      <c r="W21" s="156" t="s">
        <v>434</v>
      </c>
      <c r="X21" s="108" t="s">
        <v>436</v>
      </c>
      <c r="Y21" s="108" t="s">
        <v>435</v>
      </c>
      <c r="Z21" s="135">
        <v>1</v>
      </c>
      <c r="AA21" s="120" t="s">
        <v>214</v>
      </c>
      <c r="AB21" s="136">
        <f t="shared" si="9"/>
        <v>0.25</v>
      </c>
      <c r="AC21" s="114" t="s">
        <v>219</v>
      </c>
      <c r="AD21" s="136">
        <f t="shared" si="10"/>
        <v>0.15</v>
      </c>
      <c r="AE21" s="114" t="s">
        <v>223</v>
      </c>
      <c r="AF21" s="114" t="s">
        <v>224</v>
      </c>
      <c r="AG21" s="150" t="s">
        <v>227</v>
      </c>
      <c r="AH21" s="115" t="str">
        <f t="shared" si="11"/>
        <v>Muy baja</v>
      </c>
      <c r="AI21" s="114">
        <f t="shared" si="12"/>
        <v>1</v>
      </c>
      <c r="AJ21" s="110">
        <f t="shared" si="13"/>
        <v>0.12</v>
      </c>
      <c r="AK21" s="110" t="str">
        <f t="shared" si="14"/>
        <v>Mayor</v>
      </c>
      <c r="AL21" s="114">
        <f t="shared" si="15"/>
        <v>4</v>
      </c>
      <c r="AM21" s="110">
        <f t="shared" si="16"/>
        <v>0.8</v>
      </c>
      <c r="AN21" s="111">
        <f t="shared" si="17"/>
        <v>4</v>
      </c>
      <c r="AO21" s="112" t="str">
        <f t="shared" si="18"/>
        <v>MODERADA</v>
      </c>
      <c r="AP21" s="164" t="str">
        <f t="shared" si="19"/>
        <v>Asumir o reducir el Riesgo.</v>
      </c>
      <c r="AQ21" s="116" t="s">
        <v>500</v>
      </c>
      <c r="AR21" s="108" t="s">
        <v>432</v>
      </c>
      <c r="AS21" s="108" t="s">
        <v>290</v>
      </c>
      <c r="AT21" s="108" t="s">
        <v>440</v>
      </c>
      <c r="AU21" s="109" t="s">
        <v>501</v>
      </c>
    </row>
    <row r="22" spans="1:47" ht="111" customHeight="1" x14ac:dyDescent="0.2">
      <c r="A22" s="116" t="s">
        <v>23</v>
      </c>
      <c r="B22" s="108" t="s">
        <v>330</v>
      </c>
      <c r="C22" s="197" t="s">
        <v>291</v>
      </c>
      <c r="D22" s="197" t="s">
        <v>292</v>
      </c>
      <c r="E22" s="120" t="s">
        <v>20</v>
      </c>
      <c r="F22" s="120" t="s">
        <v>133</v>
      </c>
      <c r="G22" s="200" t="s">
        <v>158</v>
      </c>
      <c r="H22" s="197" t="s">
        <v>265</v>
      </c>
      <c r="I22" s="197" t="s">
        <v>293</v>
      </c>
      <c r="J22" s="197" t="s">
        <v>294</v>
      </c>
      <c r="K22" s="197" t="s">
        <v>295</v>
      </c>
      <c r="L22" s="197" t="s">
        <v>195</v>
      </c>
      <c r="M22" s="197" t="s">
        <v>183</v>
      </c>
      <c r="N22" s="189" t="s">
        <v>171</v>
      </c>
      <c r="O22" s="282" t="s">
        <v>17</v>
      </c>
      <c r="P22" s="190">
        <f t="shared" si="3"/>
        <v>2</v>
      </c>
      <c r="Q22" s="283">
        <f t="shared" si="4"/>
        <v>0.4</v>
      </c>
      <c r="R22" s="200" t="s">
        <v>27</v>
      </c>
      <c r="S22" s="190">
        <f t="shared" si="5"/>
        <v>4</v>
      </c>
      <c r="T22" s="283">
        <f t="shared" si="6"/>
        <v>0.8</v>
      </c>
      <c r="U22" s="198">
        <f t="shared" si="7"/>
        <v>8</v>
      </c>
      <c r="V22" s="193" t="str">
        <f t="shared" si="8"/>
        <v>ALTA</v>
      </c>
      <c r="W22" s="156" t="s">
        <v>296</v>
      </c>
      <c r="X22" s="108" t="s">
        <v>297</v>
      </c>
      <c r="Y22" s="108" t="s">
        <v>298</v>
      </c>
      <c r="Z22" s="135">
        <v>0.4</v>
      </c>
      <c r="AA22" s="120" t="s">
        <v>214</v>
      </c>
      <c r="AB22" s="136">
        <f t="shared" si="9"/>
        <v>0.25</v>
      </c>
      <c r="AC22" s="114" t="s">
        <v>219</v>
      </c>
      <c r="AD22" s="136">
        <f t="shared" si="10"/>
        <v>0.15</v>
      </c>
      <c r="AE22" s="114" t="s">
        <v>223</v>
      </c>
      <c r="AF22" s="114" t="s">
        <v>224</v>
      </c>
      <c r="AG22" s="150" t="s">
        <v>227</v>
      </c>
      <c r="AH22" s="115" t="str">
        <f t="shared" si="11"/>
        <v>Baja</v>
      </c>
      <c r="AI22" s="114">
        <f t="shared" si="12"/>
        <v>2</v>
      </c>
      <c r="AJ22" s="110">
        <f t="shared" si="13"/>
        <v>0.24</v>
      </c>
      <c r="AK22" s="110" t="str">
        <f t="shared" si="14"/>
        <v>Mayor</v>
      </c>
      <c r="AL22" s="114">
        <f t="shared" si="15"/>
        <v>4</v>
      </c>
      <c r="AM22" s="110">
        <f t="shared" si="16"/>
        <v>0.8</v>
      </c>
      <c r="AN22" s="111">
        <f t="shared" si="17"/>
        <v>8</v>
      </c>
      <c r="AO22" s="193" t="str">
        <f>IF(AN23="","",IF(AN23&lt;=2,"BAJA",IF(AN23&lt;=6,"MODERADA",IF(AN23&lt;=12,"ALTA","EXTREMA"))))</f>
        <v>MODERADA</v>
      </c>
      <c r="AP22" s="194" t="str">
        <f t="shared" si="19"/>
        <v>Asumir o reducir el Riesgo.</v>
      </c>
      <c r="AQ22" s="116" t="s">
        <v>301</v>
      </c>
      <c r="AR22" s="108" t="s">
        <v>302</v>
      </c>
      <c r="AS22" s="108" t="s">
        <v>305</v>
      </c>
      <c r="AT22" s="108" t="s">
        <v>440</v>
      </c>
      <c r="AU22" s="109" t="s">
        <v>306</v>
      </c>
    </row>
    <row r="23" spans="1:47" ht="106.5" customHeight="1" x14ac:dyDescent="0.2">
      <c r="A23" s="116" t="s">
        <v>23</v>
      </c>
      <c r="B23" s="108" t="s">
        <v>330</v>
      </c>
      <c r="C23" s="197"/>
      <c r="D23" s="197"/>
      <c r="E23" s="120" t="s">
        <v>20</v>
      </c>
      <c r="F23" s="120" t="s">
        <v>133</v>
      </c>
      <c r="G23" s="200"/>
      <c r="H23" s="197"/>
      <c r="I23" s="197"/>
      <c r="J23" s="197"/>
      <c r="K23" s="197"/>
      <c r="L23" s="197"/>
      <c r="M23" s="197"/>
      <c r="N23" s="189"/>
      <c r="O23" s="282"/>
      <c r="P23" s="190"/>
      <c r="Q23" s="283"/>
      <c r="R23" s="200"/>
      <c r="S23" s="190"/>
      <c r="T23" s="283"/>
      <c r="U23" s="198"/>
      <c r="V23" s="193"/>
      <c r="W23" s="156" t="s">
        <v>296</v>
      </c>
      <c r="X23" s="108" t="s">
        <v>299</v>
      </c>
      <c r="Y23" s="108" t="s">
        <v>300</v>
      </c>
      <c r="Z23" s="135">
        <v>0.6</v>
      </c>
      <c r="AA23" s="120" t="s">
        <v>214</v>
      </c>
      <c r="AB23" s="136">
        <f t="shared" si="9"/>
        <v>0.25</v>
      </c>
      <c r="AC23" s="114" t="s">
        <v>219</v>
      </c>
      <c r="AD23" s="136">
        <f t="shared" si="10"/>
        <v>0.15</v>
      </c>
      <c r="AE23" s="114" t="s">
        <v>223</v>
      </c>
      <c r="AF23" s="114" t="s">
        <v>224</v>
      </c>
      <c r="AG23" s="150" t="s">
        <v>227</v>
      </c>
      <c r="AH23" s="115" t="str">
        <f>IF(OR(O22="",AA23="",AC23=""),"",IF(AJ23&lt;=20%,"Muy baja",IF(AJ23&lt;=40%,"Baja",IF(AJ23&lt;=60%,"Media",IF(AJ23&lt;=80%,"Alta","Muy alta")))))</f>
        <v>Muy baja</v>
      </c>
      <c r="AI23" s="114">
        <f t="shared" si="12"/>
        <v>1</v>
      </c>
      <c r="AJ23" s="110">
        <f>IF(OR($AA23="Preventivo",$AA23="Detectivo"),($AJ22-($AJ22*($AD23+$AB23))),$AJ22)</f>
        <v>0.14399999999999999</v>
      </c>
      <c r="AK23" s="110" t="str">
        <f>IF(OR(R22="",AA23="",AC23=""),"",IF(AM23&lt;=20%,"Leve",IF(AM23&lt;=40%,"Menor",IF(AM23&lt;=60%,"Moderado",IF(AM23&lt;=80%,"Mayor","Catastrófico")))))</f>
        <v>Mayor</v>
      </c>
      <c r="AL23" s="114">
        <f t="shared" si="15"/>
        <v>4</v>
      </c>
      <c r="AM23" s="110">
        <f>IF($AA23="Correctivo",($T22-($T22*($AD23+$AB23))),$T22)</f>
        <v>0.8</v>
      </c>
      <c r="AN23" s="111">
        <f t="shared" si="17"/>
        <v>4</v>
      </c>
      <c r="AO23" s="193"/>
      <c r="AP23" s="194"/>
      <c r="AQ23" s="116" t="s">
        <v>303</v>
      </c>
      <c r="AR23" s="108" t="s">
        <v>304</v>
      </c>
      <c r="AS23" s="108" t="s">
        <v>305</v>
      </c>
      <c r="AT23" s="108" t="s">
        <v>440</v>
      </c>
      <c r="AU23" s="109" t="s">
        <v>307</v>
      </c>
    </row>
    <row r="24" spans="1:47" ht="92.25" customHeight="1" x14ac:dyDescent="0.2">
      <c r="A24" s="116" t="s">
        <v>23</v>
      </c>
      <c r="B24" s="108" t="s">
        <v>331</v>
      </c>
      <c r="C24" s="197" t="s">
        <v>291</v>
      </c>
      <c r="D24" s="197" t="s">
        <v>292</v>
      </c>
      <c r="E24" s="120" t="s">
        <v>20</v>
      </c>
      <c r="F24" s="120" t="s">
        <v>134</v>
      </c>
      <c r="G24" s="200" t="s">
        <v>159</v>
      </c>
      <c r="H24" s="197" t="s">
        <v>265</v>
      </c>
      <c r="I24" s="197" t="s">
        <v>308</v>
      </c>
      <c r="J24" s="197" t="s">
        <v>309</v>
      </c>
      <c r="K24" s="197" t="s">
        <v>310</v>
      </c>
      <c r="L24" s="197" t="s">
        <v>195</v>
      </c>
      <c r="M24" s="197" t="s">
        <v>183</v>
      </c>
      <c r="N24" s="189" t="s">
        <v>171</v>
      </c>
      <c r="O24" s="282" t="s">
        <v>198</v>
      </c>
      <c r="P24" s="190">
        <f t="shared" si="3"/>
        <v>3</v>
      </c>
      <c r="Q24" s="283">
        <f t="shared" si="4"/>
        <v>0.6</v>
      </c>
      <c r="R24" s="200" t="s">
        <v>27</v>
      </c>
      <c r="S24" s="190">
        <f t="shared" si="5"/>
        <v>4</v>
      </c>
      <c r="T24" s="283">
        <f t="shared" si="6"/>
        <v>0.8</v>
      </c>
      <c r="U24" s="198">
        <f t="shared" ref="U24" si="28">IF(OR(P24="",S24=""),"",P24*S24)</f>
        <v>12</v>
      </c>
      <c r="V24" s="193" t="str">
        <f t="shared" si="8"/>
        <v>ALTA</v>
      </c>
      <c r="W24" s="156" t="s">
        <v>311</v>
      </c>
      <c r="X24" s="108" t="s">
        <v>312</v>
      </c>
      <c r="Y24" s="108" t="s">
        <v>314</v>
      </c>
      <c r="Z24" s="135">
        <v>0.5</v>
      </c>
      <c r="AA24" s="120" t="s">
        <v>216</v>
      </c>
      <c r="AB24" s="136">
        <f t="shared" si="9"/>
        <v>0.15</v>
      </c>
      <c r="AC24" s="114" t="s">
        <v>219</v>
      </c>
      <c r="AD24" s="136">
        <f t="shared" si="10"/>
        <v>0.15</v>
      </c>
      <c r="AE24" s="114" t="s">
        <v>223</v>
      </c>
      <c r="AF24" s="114" t="s">
        <v>224</v>
      </c>
      <c r="AG24" s="150" t="s">
        <v>227</v>
      </c>
      <c r="AH24" s="115" t="str">
        <f t="shared" si="11"/>
        <v>Media</v>
      </c>
      <c r="AI24" s="114">
        <f t="shared" si="12"/>
        <v>3</v>
      </c>
      <c r="AJ24" s="110">
        <f t="shared" si="13"/>
        <v>0.42</v>
      </c>
      <c r="AK24" s="110" t="str">
        <f t="shared" si="14"/>
        <v>Mayor</v>
      </c>
      <c r="AL24" s="114">
        <f t="shared" si="15"/>
        <v>4</v>
      </c>
      <c r="AM24" s="110">
        <f t="shared" si="16"/>
        <v>0.8</v>
      </c>
      <c r="AN24" s="111">
        <f t="shared" si="17"/>
        <v>12</v>
      </c>
      <c r="AO24" s="193" t="str">
        <f>IF(AN25="","",IF(AN25&lt;=2,"BAJA",IF(AN25&lt;=6,"MODERADA",IF(AN25&lt;=12,"ALTA","EXTREMA"))))</f>
        <v>ALTA</v>
      </c>
      <c r="AP24" s="194" t="str">
        <f t="shared" si="19"/>
        <v>Reducir el Riesgo, Evitar, Compartir o Transferir (pronta atención).</v>
      </c>
      <c r="AQ24" s="204" t="s">
        <v>316</v>
      </c>
      <c r="AR24" s="197" t="s">
        <v>317</v>
      </c>
      <c r="AS24" s="197" t="s">
        <v>318</v>
      </c>
      <c r="AT24" s="197" t="s">
        <v>440</v>
      </c>
      <c r="AU24" s="189" t="s">
        <v>319</v>
      </c>
    </row>
    <row r="25" spans="1:47" ht="101.25" customHeight="1" x14ac:dyDescent="0.2">
      <c r="A25" s="116" t="s">
        <v>23</v>
      </c>
      <c r="B25" s="108" t="s">
        <v>331</v>
      </c>
      <c r="C25" s="197"/>
      <c r="D25" s="197"/>
      <c r="E25" s="120" t="s">
        <v>20</v>
      </c>
      <c r="F25" s="120" t="s">
        <v>134</v>
      </c>
      <c r="G25" s="200"/>
      <c r="H25" s="197"/>
      <c r="I25" s="197"/>
      <c r="J25" s="202"/>
      <c r="K25" s="202"/>
      <c r="L25" s="197"/>
      <c r="M25" s="197"/>
      <c r="N25" s="189"/>
      <c r="O25" s="282"/>
      <c r="P25" s="190"/>
      <c r="Q25" s="283"/>
      <c r="R25" s="200"/>
      <c r="S25" s="190"/>
      <c r="T25" s="283"/>
      <c r="U25" s="198"/>
      <c r="V25" s="193"/>
      <c r="W25" s="156" t="s">
        <v>311</v>
      </c>
      <c r="X25" s="108" t="s">
        <v>313</v>
      </c>
      <c r="Y25" s="108" t="s">
        <v>315</v>
      </c>
      <c r="Z25" s="135">
        <v>0.5</v>
      </c>
      <c r="AA25" s="120" t="s">
        <v>216</v>
      </c>
      <c r="AB25" s="136">
        <f t="shared" si="9"/>
        <v>0.15</v>
      </c>
      <c r="AC25" s="114" t="s">
        <v>219</v>
      </c>
      <c r="AD25" s="136">
        <f t="shared" si="10"/>
        <v>0.15</v>
      </c>
      <c r="AE25" s="114" t="s">
        <v>223</v>
      </c>
      <c r="AF25" s="114" t="s">
        <v>224</v>
      </c>
      <c r="AG25" s="150" t="s">
        <v>227</v>
      </c>
      <c r="AH25" s="115" t="str">
        <f>IF(OR(O24="",AA25="",AC25=""),"",IF(AJ25&lt;=20%,"Muy baja",IF(AJ25&lt;=40%,"Baja",IF(AJ25&lt;=60%,"Media",IF(AJ25&lt;=80%,"Alta","Muy alta")))))</f>
        <v>Baja</v>
      </c>
      <c r="AI25" s="114">
        <f t="shared" si="12"/>
        <v>2</v>
      </c>
      <c r="AJ25" s="110">
        <f>IF(OR($AA25="Preventivo",$AA25="Detectivo"),($AJ24-($AJ24*($AD25+$AB25))),$AJ24)</f>
        <v>0.29399999999999998</v>
      </c>
      <c r="AK25" s="110" t="str">
        <f>IF(OR(R24="",AA25="",AC25=""),"",IF(AM25&lt;=20%,"Leve",IF(AM25&lt;=40%,"Menor",IF(AM25&lt;=60%,"Moderado",IF(AM25&lt;=80%,"Mayor","Catastrófico")))))</f>
        <v>Mayor</v>
      </c>
      <c r="AL25" s="114">
        <f t="shared" si="15"/>
        <v>4</v>
      </c>
      <c r="AM25" s="110">
        <f>IF($AA25="Correctivo",($T24-($T24*($AD25+$AB25))),$T24)</f>
        <v>0.8</v>
      </c>
      <c r="AN25" s="111">
        <f t="shared" si="17"/>
        <v>8</v>
      </c>
      <c r="AO25" s="193"/>
      <c r="AP25" s="194"/>
      <c r="AQ25" s="204"/>
      <c r="AR25" s="197"/>
      <c r="AS25" s="197"/>
      <c r="AT25" s="197"/>
      <c r="AU25" s="189"/>
    </row>
    <row r="26" spans="1:47" ht="145.5" customHeight="1" x14ac:dyDescent="0.2">
      <c r="A26" s="116" t="s">
        <v>23</v>
      </c>
      <c r="B26" s="108" t="s">
        <v>332</v>
      </c>
      <c r="C26" s="197" t="s">
        <v>291</v>
      </c>
      <c r="D26" s="197" t="s">
        <v>292</v>
      </c>
      <c r="E26" s="120" t="s">
        <v>20</v>
      </c>
      <c r="F26" s="120" t="s">
        <v>132</v>
      </c>
      <c r="G26" s="200" t="s">
        <v>158</v>
      </c>
      <c r="H26" s="197" t="s">
        <v>265</v>
      </c>
      <c r="I26" s="197" t="s">
        <v>320</v>
      </c>
      <c r="J26" s="197" t="s">
        <v>321</v>
      </c>
      <c r="K26" s="197" t="s">
        <v>322</v>
      </c>
      <c r="L26" s="197" t="s">
        <v>195</v>
      </c>
      <c r="M26" s="197" t="s">
        <v>183</v>
      </c>
      <c r="N26" s="189" t="s">
        <v>171</v>
      </c>
      <c r="O26" s="282" t="s">
        <v>198</v>
      </c>
      <c r="P26" s="190">
        <f t="shared" si="3"/>
        <v>3</v>
      </c>
      <c r="Q26" s="283">
        <f t="shared" si="4"/>
        <v>0.6</v>
      </c>
      <c r="R26" s="200" t="s">
        <v>27</v>
      </c>
      <c r="S26" s="190">
        <f t="shared" si="5"/>
        <v>4</v>
      </c>
      <c r="T26" s="283">
        <f t="shared" si="6"/>
        <v>0.8</v>
      </c>
      <c r="U26" s="198">
        <f t="shared" ref="U26" si="29">IF(OR(P26="",S26=""),"",P26*S26)</f>
        <v>12</v>
      </c>
      <c r="V26" s="193" t="str">
        <f t="shared" ref="V26" si="30">IF(U26="","",IF(U26&lt;=2,"BAJA",IF(U26&lt;=6,"MODERADA",IF(U26&lt;=12,"ALTA","EXTREMA"))))</f>
        <v>ALTA</v>
      </c>
      <c r="W26" s="156" t="s">
        <v>323</v>
      </c>
      <c r="X26" s="108" t="s">
        <v>329</v>
      </c>
      <c r="Y26" s="108" t="s">
        <v>324</v>
      </c>
      <c r="Z26" s="135">
        <v>0.25</v>
      </c>
      <c r="AA26" s="120" t="s">
        <v>214</v>
      </c>
      <c r="AB26" s="136">
        <f t="shared" si="9"/>
        <v>0.25</v>
      </c>
      <c r="AC26" s="114" t="s">
        <v>219</v>
      </c>
      <c r="AD26" s="136">
        <f t="shared" si="10"/>
        <v>0.15</v>
      </c>
      <c r="AE26" s="114" t="s">
        <v>223</v>
      </c>
      <c r="AF26" s="114" t="s">
        <v>224</v>
      </c>
      <c r="AG26" s="150" t="s">
        <v>227</v>
      </c>
      <c r="AH26" s="115" t="str">
        <f t="shared" ref="AH26" si="31">IF(OR(O26="",AA26="",AC26=""),"",IF(AJ26&lt;=20%,"Muy baja",IF(AJ26&lt;=40%,"Baja",IF(AJ26&lt;=60%,"Media",IF(AJ26&lt;=80%,"Alta","Muy alta")))))</f>
        <v>Baja</v>
      </c>
      <c r="AI26" s="114">
        <f t="shared" si="12"/>
        <v>2</v>
      </c>
      <c r="AJ26" s="110">
        <f t="shared" si="13"/>
        <v>0.36</v>
      </c>
      <c r="AK26" s="110" t="str">
        <f t="shared" ref="AK26" si="32">IF(OR(R26="",AA26="",AC26=""),"",IF(AM26&lt;=20%,"Leve",IF(AM26&lt;=40%,"Menor",IF(AM26&lt;=60%,"Moderado",IF(AM26&lt;=80%,"Mayor","Catastrófico")))))</f>
        <v>Mayor</v>
      </c>
      <c r="AL26" s="114">
        <f t="shared" si="15"/>
        <v>4</v>
      </c>
      <c r="AM26" s="110">
        <f t="shared" si="16"/>
        <v>0.8</v>
      </c>
      <c r="AN26" s="111">
        <f t="shared" si="17"/>
        <v>8</v>
      </c>
      <c r="AO26" s="193" t="str">
        <f>IF(AN29="","",IF(AN29&lt;=2,"BAJA",IF(AN29&lt;=6,"MODERADA",IF(AN29&lt;=12,"ALTA","EXTREMA"))))</f>
        <v>MODERADA</v>
      </c>
      <c r="AP26" s="194" t="str">
        <f t="shared" si="19"/>
        <v>Asumir o reducir el Riesgo.</v>
      </c>
      <c r="AQ26" s="116" t="s">
        <v>402</v>
      </c>
      <c r="AR26" s="108" t="s">
        <v>466</v>
      </c>
      <c r="AS26" s="108" t="s">
        <v>489</v>
      </c>
      <c r="AT26" s="108" t="s">
        <v>440</v>
      </c>
      <c r="AU26" s="109" t="s">
        <v>403</v>
      </c>
    </row>
    <row r="27" spans="1:47" ht="99.75" customHeight="1" x14ac:dyDescent="0.2">
      <c r="A27" s="116" t="s">
        <v>23</v>
      </c>
      <c r="B27" s="108" t="s">
        <v>332</v>
      </c>
      <c r="C27" s="197"/>
      <c r="D27" s="197"/>
      <c r="E27" s="120" t="s">
        <v>20</v>
      </c>
      <c r="F27" s="120" t="s">
        <v>132</v>
      </c>
      <c r="G27" s="200"/>
      <c r="H27" s="197"/>
      <c r="I27" s="197"/>
      <c r="J27" s="197"/>
      <c r="K27" s="197"/>
      <c r="L27" s="197"/>
      <c r="M27" s="197"/>
      <c r="N27" s="189"/>
      <c r="O27" s="282"/>
      <c r="P27" s="190"/>
      <c r="Q27" s="283"/>
      <c r="R27" s="200"/>
      <c r="S27" s="190"/>
      <c r="T27" s="283"/>
      <c r="U27" s="198"/>
      <c r="V27" s="193"/>
      <c r="W27" s="156" t="s">
        <v>323</v>
      </c>
      <c r="X27" s="108" t="s">
        <v>325</v>
      </c>
      <c r="Y27" s="108" t="s">
        <v>326</v>
      </c>
      <c r="Z27" s="135">
        <v>0.25</v>
      </c>
      <c r="AA27" s="120" t="s">
        <v>214</v>
      </c>
      <c r="AB27" s="136">
        <f t="shared" si="9"/>
        <v>0.25</v>
      </c>
      <c r="AC27" s="114" t="s">
        <v>219</v>
      </c>
      <c r="AD27" s="136">
        <f t="shared" si="10"/>
        <v>0.15</v>
      </c>
      <c r="AE27" s="114" t="s">
        <v>223</v>
      </c>
      <c r="AF27" s="114" t="s">
        <v>224</v>
      </c>
      <c r="AG27" s="150" t="s">
        <v>227</v>
      </c>
      <c r="AH27" s="115" t="str">
        <f>IF(OR(O26="",AA27="",AC27=""),"",IF(AJ27&lt;=20%,"Muy baja",IF(AJ27&lt;=40%,"Baja",IF(AJ27&lt;=60%,"Media",IF(AJ27&lt;=80%,"Alta","Muy alta")))))</f>
        <v>Baja</v>
      </c>
      <c r="AI27" s="114">
        <f t="shared" si="12"/>
        <v>2</v>
      </c>
      <c r="AJ27" s="110">
        <f>IF(OR($AA27="Preventivo",$AA27="Detectivo"),($AJ26-($AJ26*($AD27+$AB27))),$AJ26)</f>
        <v>0.216</v>
      </c>
      <c r="AK27" s="110" t="str">
        <f>IF(OR(R26="",AA27="",AC27=""),"",IF(AM27&lt;=20%,"Leve",IF(AM27&lt;=40%,"Menor",IF(AM27&lt;=60%,"Moderado",IF(AM27&lt;=80%,"Mayor","Catastrófico")))))</f>
        <v>Mayor</v>
      </c>
      <c r="AL27" s="114">
        <f t="shared" si="15"/>
        <v>4</v>
      </c>
      <c r="AM27" s="110">
        <f>IF($AA27="Correctivo",($T26-($T26*($AD27+$AB27))),$T26)</f>
        <v>0.8</v>
      </c>
      <c r="AN27" s="111">
        <f t="shared" si="17"/>
        <v>8</v>
      </c>
      <c r="AO27" s="193"/>
      <c r="AP27" s="194"/>
      <c r="AQ27" s="204" t="s">
        <v>404</v>
      </c>
      <c r="AR27" s="108" t="s">
        <v>467</v>
      </c>
      <c r="AS27" s="108" t="s">
        <v>489</v>
      </c>
      <c r="AT27" s="108" t="s">
        <v>440</v>
      </c>
      <c r="AU27" s="109" t="s">
        <v>490</v>
      </c>
    </row>
    <row r="28" spans="1:47" ht="99.75" customHeight="1" x14ac:dyDescent="0.2">
      <c r="A28" s="116" t="s">
        <v>23</v>
      </c>
      <c r="B28" s="108" t="s">
        <v>332</v>
      </c>
      <c r="C28" s="197"/>
      <c r="D28" s="197"/>
      <c r="E28" s="120" t="s">
        <v>20</v>
      </c>
      <c r="F28" s="120" t="s">
        <v>132</v>
      </c>
      <c r="G28" s="200"/>
      <c r="H28" s="197"/>
      <c r="I28" s="197"/>
      <c r="J28" s="197"/>
      <c r="K28" s="197"/>
      <c r="L28" s="197"/>
      <c r="M28" s="197"/>
      <c r="N28" s="189"/>
      <c r="O28" s="282"/>
      <c r="P28" s="190"/>
      <c r="Q28" s="283"/>
      <c r="R28" s="200"/>
      <c r="S28" s="190"/>
      <c r="T28" s="283"/>
      <c r="U28" s="198"/>
      <c r="V28" s="193"/>
      <c r="W28" s="156" t="s">
        <v>323</v>
      </c>
      <c r="X28" s="108" t="s">
        <v>379</v>
      </c>
      <c r="Y28" s="108" t="s">
        <v>380</v>
      </c>
      <c r="Z28" s="135">
        <v>0.25</v>
      </c>
      <c r="AA28" s="120" t="s">
        <v>214</v>
      </c>
      <c r="AB28" s="136">
        <f t="shared" ref="AB28" si="33">IF(AA28="","",IF(AA28="Preventivo",25%,IF(AA28="Detectivo",15%,10%)))</f>
        <v>0.25</v>
      </c>
      <c r="AC28" s="114" t="s">
        <v>219</v>
      </c>
      <c r="AD28" s="136">
        <f t="shared" ref="AD28" si="34">IF(AC28="","",IF(AC28="Automático",25%,15%))</f>
        <v>0.15</v>
      </c>
      <c r="AE28" s="114" t="s">
        <v>223</v>
      </c>
      <c r="AF28" s="114" t="s">
        <v>224</v>
      </c>
      <c r="AG28" s="150" t="s">
        <v>227</v>
      </c>
      <c r="AH28" s="115" t="str">
        <f>IF(OR(O26="",AA28="",AC28=""),"",IF(AJ28&lt;=20%,"Muy baja",IF(AJ28&lt;=40%,"Baja",IF(AJ28&lt;=60%,"Media",IF(AJ28&lt;=80%,"Alta","Muy alta")))))</f>
        <v>Muy baja</v>
      </c>
      <c r="AI28" s="114">
        <f t="shared" si="12"/>
        <v>1</v>
      </c>
      <c r="AJ28" s="110">
        <f>IF(OR($AA28="Preventivo",$AA28="Detectivo"),($AJ27-($AJ27*($AD28+$AB28))),$AJ27)</f>
        <v>0.12959999999999999</v>
      </c>
      <c r="AK28" s="110" t="str">
        <f>IF(OR(R26="",AA28="",AC28=""),"",IF(AM28&lt;=20%,"Leve",IF(AM28&lt;=40%,"Menor",IF(AM28&lt;=60%,"Moderado",IF(AM28&lt;=80%,"Mayor","Catastrófico")))))</f>
        <v>Mayor</v>
      </c>
      <c r="AL28" s="114">
        <f>IF($AK27="Leve",1,IF($AK27="Menor",2,IF($AK27="Moderado",3,IF($AK27="Mayor",4,IF($AK27="Catastrófico",5,"")))))</f>
        <v>4</v>
      </c>
      <c r="AM28" s="110">
        <f>IF($AA28="Correctivo",($T26-($T26*($AD28+$AB28))),$T26)</f>
        <v>0.8</v>
      </c>
      <c r="AN28" s="111">
        <f t="shared" si="17"/>
        <v>4</v>
      </c>
      <c r="AO28" s="193"/>
      <c r="AP28" s="194"/>
      <c r="AQ28" s="204"/>
      <c r="AR28" s="108" t="s">
        <v>381</v>
      </c>
      <c r="AS28" s="108" t="s">
        <v>489</v>
      </c>
      <c r="AT28" s="108" t="s">
        <v>440</v>
      </c>
      <c r="AU28" s="109" t="s">
        <v>381</v>
      </c>
    </row>
    <row r="29" spans="1:47" ht="156.75" customHeight="1" x14ac:dyDescent="0.2">
      <c r="A29" s="116" t="s">
        <v>23</v>
      </c>
      <c r="B29" s="108" t="s">
        <v>332</v>
      </c>
      <c r="C29" s="197"/>
      <c r="D29" s="197"/>
      <c r="E29" s="120" t="s">
        <v>20</v>
      </c>
      <c r="F29" s="120" t="s">
        <v>132</v>
      </c>
      <c r="G29" s="200"/>
      <c r="H29" s="197"/>
      <c r="I29" s="197"/>
      <c r="J29" s="197"/>
      <c r="K29" s="197"/>
      <c r="L29" s="197"/>
      <c r="M29" s="197"/>
      <c r="N29" s="189"/>
      <c r="O29" s="282"/>
      <c r="P29" s="190"/>
      <c r="Q29" s="283"/>
      <c r="R29" s="200"/>
      <c r="S29" s="190"/>
      <c r="T29" s="283"/>
      <c r="U29" s="198"/>
      <c r="V29" s="193"/>
      <c r="W29" s="156" t="s">
        <v>323</v>
      </c>
      <c r="X29" s="108" t="s">
        <v>327</v>
      </c>
      <c r="Y29" s="108" t="s">
        <v>328</v>
      </c>
      <c r="Z29" s="135">
        <v>0.25</v>
      </c>
      <c r="AA29" s="120" t="s">
        <v>214</v>
      </c>
      <c r="AB29" s="136">
        <f t="shared" si="9"/>
        <v>0.25</v>
      </c>
      <c r="AC29" s="114" t="s">
        <v>219</v>
      </c>
      <c r="AD29" s="136">
        <f t="shared" si="10"/>
        <v>0.15</v>
      </c>
      <c r="AE29" s="114" t="s">
        <v>223</v>
      </c>
      <c r="AF29" s="114" t="s">
        <v>224</v>
      </c>
      <c r="AG29" s="150" t="s">
        <v>227</v>
      </c>
      <c r="AH29" s="115" t="str">
        <f>IF(OR(O26="",AA29="",AC29=""),"",IF(AJ29&lt;=20%,"Muy baja",IF(AJ29&lt;=40%,"Baja",IF(AJ29&lt;=60%,"Media",IF(AJ29&lt;=80%,"Alta","Muy alta")))))</f>
        <v>Muy baja</v>
      </c>
      <c r="AI29" s="114">
        <f t="shared" si="12"/>
        <v>1</v>
      </c>
      <c r="AJ29" s="110">
        <f>IF(OR($AA29="Preventivo",$AA29="Detectivo"),($AJ28-($AJ28*($AD29+$AB29))),$AJ28)</f>
        <v>7.7759999999999996E-2</v>
      </c>
      <c r="AK29" s="110" t="str">
        <f>IF(OR(R26="",AA29="",AC29=""),"",IF(AM29&lt;=20%,"Leve",IF(AM29&lt;=40%,"Menor",IF(AM29&lt;=60%,"Moderado",IF(AM29&lt;=80%,"Mayor","Catastrófico")))))</f>
        <v>Mayor</v>
      </c>
      <c r="AL29" s="114">
        <f>IF($AK28="Leve",1,IF($AK28="Menor",2,IF($AK28="Moderado",3,IF($AK28="Mayor",4,IF($AK28="Catastrófico",5,"")))))</f>
        <v>4</v>
      </c>
      <c r="AM29" s="110">
        <f>IF($AA29="Correctivo",($T26-($T26*($AD29+$AB29))),$T26)</f>
        <v>0.8</v>
      </c>
      <c r="AN29" s="111">
        <f t="shared" si="17"/>
        <v>4</v>
      </c>
      <c r="AO29" s="193"/>
      <c r="AP29" s="194"/>
      <c r="AQ29" s="116" t="s">
        <v>405</v>
      </c>
      <c r="AR29" s="108" t="s">
        <v>399</v>
      </c>
      <c r="AS29" s="108" t="s">
        <v>489</v>
      </c>
      <c r="AT29" s="108" t="s">
        <v>440</v>
      </c>
      <c r="AU29" s="109" t="s">
        <v>406</v>
      </c>
    </row>
    <row r="30" spans="1:47" ht="200.25" customHeight="1" x14ac:dyDescent="0.2">
      <c r="A30" s="116" t="s">
        <v>23</v>
      </c>
      <c r="B30" s="108" t="s">
        <v>30</v>
      </c>
      <c r="C30" s="186" t="s">
        <v>335</v>
      </c>
      <c r="D30" s="186" t="s">
        <v>378</v>
      </c>
      <c r="E30" s="120" t="s">
        <v>20</v>
      </c>
      <c r="F30" s="120" t="s">
        <v>127</v>
      </c>
      <c r="G30" s="120" t="s">
        <v>159</v>
      </c>
      <c r="H30" s="108" t="s">
        <v>336</v>
      </c>
      <c r="I30" s="108" t="s">
        <v>367</v>
      </c>
      <c r="J30" s="108" t="s">
        <v>368</v>
      </c>
      <c r="K30" s="108" t="s">
        <v>460</v>
      </c>
      <c r="L30" s="108" t="s">
        <v>163</v>
      </c>
      <c r="M30" s="108" t="s">
        <v>180</v>
      </c>
      <c r="N30" s="109" t="s">
        <v>171</v>
      </c>
      <c r="O30" s="160" t="s">
        <v>200</v>
      </c>
      <c r="P30" s="114">
        <f t="shared" ref="P30:P31" si="35">IF($O30="Muy baja",1,IF($O30="Baja",2,IF($O30="Media",3,IF($O30="Alta",4,IF($O30="Muy alta",5,"")))))</f>
        <v>1</v>
      </c>
      <c r="Q30" s="134">
        <f t="shared" ref="Q30:Q31" si="36">IF($O30="Muy baja",20%,IF($O30="Baja",40%,IF($O30="Media",60%,IF($O30="Alta",80%,IF($O30="Muy alta",100%,"")))))</f>
        <v>0.2</v>
      </c>
      <c r="R30" s="120" t="s">
        <v>27</v>
      </c>
      <c r="S30" s="114">
        <f t="shared" ref="S30:S31" si="37">IF($R30="Leve",1,IF($R30="Menor",2,IF($R30="Moderado",3,IF($R30="Mayor",4,IF($R30="Catastrófico",5,"")))))</f>
        <v>4</v>
      </c>
      <c r="T30" s="134">
        <f t="shared" ref="T30:T31" si="38">IF($R30="Leve",20%,IF($R30="Menor",40%,IF($R30="Moderado",60%,IF($R30="Mayor",80%,IF($R30="Catastrófico",100%,"")))))</f>
        <v>0.8</v>
      </c>
      <c r="U30" s="150">
        <f t="shared" ref="U30:U31" si="39">IF(OR(P30="",S30=""),"",P30*S30)</f>
        <v>4</v>
      </c>
      <c r="V30" s="112" t="str">
        <f t="shared" ref="V30:V31" si="40">IF(U30="","",IF(U30&lt;=2,"BAJA",IF(U30&lt;=6,"MODERADA",IF(U30&lt;=12,"ALTA","EXTREMA"))))</f>
        <v>MODERADA</v>
      </c>
      <c r="W30" s="156" t="s">
        <v>339</v>
      </c>
      <c r="X30" s="108" t="s">
        <v>462</v>
      </c>
      <c r="Y30" s="108" t="s">
        <v>340</v>
      </c>
      <c r="Z30" s="135">
        <v>1</v>
      </c>
      <c r="AA30" s="120" t="s">
        <v>214</v>
      </c>
      <c r="AB30" s="136">
        <f t="shared" si="9"/>
        <v>0.25</v>
      </c>
      <c r="AC30" s="114" t="s">
        <v>219</v>
      </c>
      <c r="AD30" s="136">
        <f t="shared" si="10"/>
        <v>0.15</v>
      </c>
      <c r="AE30" s="114" t="s">
        <v>223</v>
      </c>
      <c r="AF30" s="114" t="s">
        <v>224</v>
      </c>
      <c r="AG30" s="150" t="s">
        <v>227</v>
      </c>
      <c r="AH30" s="115" t="str">
        <f t="shared" ref="AH30:AH31" si="41">IF(OR(O30="",AA30="",AC30=""),"",IF(AJ30&lt;=20%,"Muy baja",IF(AJ30&lt;=40%,"Baja",IF(AJ30&lt;=60%,"Media",IF(AJ30&lt;=80%,"Alta","Muy alta")))))</f>
        <v>Muy baja</v>
      </c>
      <c r="AI30" s="114">
        <f t="shared" si="12"/>
        <v>1</v>
      </c>
      <c r="AJ30" s="110">
        <f t="shared" ref="AJ30:AJ31" si="42">IF(OR($AA30="Preventivo",$AA30="Detectivo"),($Q30-($Q30*($AD30+$AB30))),$Q30)</f>
        <v>0.12</v>
      </c>
      <c r="AK30" s="110" t="str">
        <f t="shared" ref="AK30:AK31" si="43">IF(OR(R30="",AA30="",AC30=""),"",IF(AM30&lt;=20%,"Leve",IF(AM30&lt;=40%,"Menor",IF(AM30&lt;=60%,"Moderado",IF(AM30&lt;=80%,"Mayor","Catastrófico")))))</f>
        <v>Mayor</v>
      </c>
      <c r="AL30" s="114">
        <f t="shared" ref="AL30:AL31" si="44">IF($AK30="Leve",1,IF($AK30="Menor",2,IF($AK30="Moderado",3,IF($AK30="Mayor",4,IF($AK30="Catastrófico",5,"")))))</f>
        <v>4</v>
      </c>
      <c r="AM30" s="110">
        <f t="shared" ref="AM30:AM31" si="45">IF($AA30="Correctivo",($T30-($T30*($AD30+$AB30))),$T30)</f>
        <v>0.8</v>
      </c>
      <c r="AN30" s="111">
        <f t="shared" ref="AN30:AN31" si="46">IF(OR(AI30="",AL30=""),"",AI30*AL30)</f>
        <v>4</v>
      </c>
      <c r="AO30" s="112" t="str">
        <f t="shared" ref="AO30:AO31" si="47">IF(AN30="","",IF(AN30&lt;=2,"BAJA",IF(AN30&lt;=6,"MODERADA",IF(AN30&lt;=12,"ALTA","EXTREMA"))))</f>
        <v>MODERADA</v>
      </c>
      <c r="AP30" s="164" t="str">
        <f t="shared" ref="AP30:AP31" si="48">IF(AO30="","",IF(AO30="Baja","Asumir el Riesgo.",IF(AO30="Moderada","Asumir o reducir el Riesgo.",IF(AO30="Alta","Reducir el Riesgo, Evitar, Compartir o Transferir (pronta atención).",IF(AO30="Extrema","Reducir el Riesgo, Evitar o Compartir (Se requiere acción inmediata).","")))))</f>
        <v>Asumir o reducir el Riesgo.</v>
      </c>
      <c r="AQ30" s="116" t="s">
        <v>463</v>
      </c>
      <c r="AR30" s="108" t="s">
        <v>400</v>
      </c>
      <c r="AS30" s="108" t="s">
        <v>339</v>
      </c>
      <c r="AT30" s="108" t="s">
        <v>440</v>
      </c>
      <c r="AU30" s="109" t="s">
        <v>464</v>
      </c>
    </row>
    <row r="31" spans="1:47" ht="200.25" customHeight="1" x14ac:dyDescent="0.2">
      <c r="A31" s="116" t="s">
        <v>23</v>
      </c>
      <c r="B31" s="108" t="s">
        <v>30</v>
      </c>
      <c r="C31" s="187"/>
      <c r="D31" s="187"/>
      <c r="E31" s="120" t="s">
        <v>20</v>
      </c>
      <c r="F31" s="120" t="s">
        <v>128</v>
      </c>
      <c r="G31" s="120" t="s">
        <v>159</v>
      </c>
      <c r="H31" s="108" t="s">
        <v>336</v>
      </c>
      <c r="I31" s="108" t="s">
        <v>337</v>
      </c>
      <c r="J31" s="108" t="s">
        <v>461</v>
      </c>
      <c r="K31" s="108" t="s">
        <v>338</v>
      </c>
      <c r="L31" s="108" t="s">
        <v>163</v>
      </c>
      <c r="M31" s="108" t="s">
        <v>180</v>
      </c>
      <c r="N31" s="109" t="s">
        <v>171</v>
      </c>
      <c r="O31" s="160" t="s">
        <v>200</v>
      </c>
      <c r="P31" s="114">
        <f t="shared" si="35"/>
        <v>1</v>
      </c>
      <c r="Q31" s="134">
        <f t="shared" si="36"/>
        <v>0.2</v>
      </c>
      <c r="R31" s="120" t="s">
        <v>29</v>
      </c>
      <c r="S31" s="114">
        <f t="shared" si="37"/>
        <v>5</v>
      </c>
      <c r="T31" s="134">
        <f t="shared" si="38"/>
        <v>1</v>
      </c>
      <c r="U31" s="150">
        <f t="shared" si="39"/>
        <v>5</v>
      </c>
      <c r="V31" s="112" t="str">
        <f t="shared" si="40"/>
        <v>MODERADA</v>
      </c>
      <c r="W31" s="156" t="s">
        <v>343</v>
      </c>
      <c r="X31" s="108" t="s">
        <v>341</v>
      </c>
      <c r="Y31" s="108" t="s">
        <v>342</v>
      </c>
      <c r="Z31" s="135">
        <v>1</v>
      </c>
      <c r="AA31" s="120" t="s">
        <v>214</v>
      </c>
      <c r="AB31" s="136">
        <f t="shared" si="9"/>
        <v>0.25</v>
      </c>
      <c r="AC31" s="114" t="s">
        <v>219</v>
      </c>
      <c r="AD31" s="136">
        <f t="shared" si="10"/>
        <v>0.15</v>
      </c>
      <c r="AE31" s="114" t="s">
        <v>223</v>
      </c>
      <c r="AF31" s="114" t="s">
        <v>224</v>
      </c>
      <c r="AG31" s="150" t="s">
        <v>227</v>
      </c>
      <c r="AH31" s="115" t="str">
        <f t="shared" si="41"/>
        <v>Muy baja</v>
      </c>
      <c r="AI31" s="114">
        <f t="shared" si="12"/>
        <v>1</v>
      </c>
      <c r="AJ31" s="110">
        <f t="shared" si="42"/>
        <v>0.12</v>
      </c>
      <c r="AK31" s="110" t="str">
        <f t="shared" si="43"/>
        <v>Catastrófico</v>
      </c>
      <c r="AL31" s="114">
        <f t="shared" si="44"/>
        <v>5</v>
      </c>
      <c r="AM31" s="110">
        <f t="shared" si="45"/>
        <v>1</v>
      </c>
      <c r="AN31" s="111">
        <f t="shared" si="46"/>
        <v>5</v>
      </c>
      <c r="AO31" s="112" t="str">
        <f t="shared" si="47"/>
        <v>MODERADA</v>
      </c>
      <c r="AP31" s="164" t="str">
        <f t="shared" si="48"/>
        <v>Asumir o reducir el Riesgo.</v>
      </c>
      <c r="AQ31" s="116" t="s">
        <v>369</v>
      </c>
      <c r="AR31" s="108" t="s">
        <v>401</v>
      </c>
      <c r="AS31" s="108" t="s">
        <v>377</v>
      </c>
      <c r="AT31" s="108" t="s">
        <v>440</v>
      </c>
      <c r="AU31" s="109" t="s">
        <v>465</v>
      </c>
    </row>
    <row r="32" spans="1:47" ht="341.25" customHeight="1" x14ac:dyDescent="0.2">
      <c r="A32" s="116" t="s">
        <v>23</v>
      </c>
      <c r="B32" s="108" t="s">
        <v>470</v>
      </c>
      <c r="C32" s="108" t="s">
        <v>468</v>
      </c>
      <c r="D32" s="108" t="s">
        <v>469</v>
      </c>
      <c r="E32" s="120" t="s">
        <v>20</v>
      </c>
      <c r="F32" s="120" t="s">
        <v>136</v>
      </c>
      <c r="G32" s="120" t="s">
        <v>159</v>
      </c>
      <c r="H32" s="108" t="s">
        <v>265</v>
      </c>
      <c r="I32" s="108" t="s">
        <v>474</v>
      </c>
      <c r="J32" s="108" t="s">
        <v>491</v>
      </c>
      <c r="K32" s="108" t="s">
        <v>492</v>
      </c>
      <c r="L32" s="108" t="s">
        <v>195</v>
      </c>
      <c r="M32" s="108" t="s">
        <v>184</v>
      </c>
      <c r="N32" s="109" t="s">
        <v>171</v>
      </c>
      <c r="O32" s="160" t="s">
        <v>25</v>
      </c>
      <c r="P32" s="114">
        <f t="shared" si="3"/>
        <v>4</v>
      </c>
      <c r="Q32" s="134">
        <f t="shared" si="4"/>
        <v>0.8</v>
      </c>
      <c r="R32" s="120" t="s">
        <v>29</v>
      </c>
      <c r="S32" s="114">
        <f t="shared" si="5"/>
        <v>5</v>
      </c>
      <c r="T32" s="134">
        <f t="shared" si="6"/>
        <v>1</v>
      </c>
      <c r="U32" s="150">
        <f t="shared" si="7"/>
        <v>20</v>
      </c>
      <c r="V32" s="112" t="str">
        <f t="shared" si="8"/>
        <v>EXTREMA</v>
      </c>
      <c r="W32" s="156" t="s">
        <v>475</v>
      </c>
      <c r="X32" s="108" t="s">
        <v>493</v>
      </c>
      <c r="Y32" s="108" t="s">
        <v>497</v>
      </c>
      <c r="Z32" s="135">
        <v>1</v>
      </c>
      <c r="AA32" s="120" t="s">
        <v>214</v>
      </c>
      <c r="AB32" s="136">
        <f t="shared" si="9"/>
        <v>0.25</v>
      </c>
      <c r="AC32" s="114" t="s">
        <v>219</v>
      </c>
      <c r="AD32" s="136">
        <f t="shared" si="10"/>
        <v>0.15</v>
      </c>
      <c r="AE32" s="114" t="s">
        <v>223</v>
      </c>
      <c r="AF32" s="114" t="s">
        <v>224</v>
      </c>
      <c r="AG32" s="150" t="s">
        <v>227</v>
      </c>
      <c r="AH32" s="115" t="str">
        <f t="shared" si="11"/>
        <v>Media</v>
      </c>
      <c r="AI32" s="114">
        <f t="shared" si="12"/>
        <v>3</v>
      </c>
      <c r="AJ32" s="110">
        <f t="shared" si="13"/>
        <v>0.48</v>
      </c>
      <c r="AK32" s="110" t="str">
        <f t="shared" si="14"/>
        <v>Catastrófico</v>
      </c>
      <c r="AL32" s="114">
        <f t="shared" si="15"/>
        <v>5</v>
      </c>
      <c r="AM32" s="110">
        <f t="shared" si="16"/>
        <v>1</v>
      </c>
      <c r="AN32" s="111">
        <f t="shared" si="17"/>
        <v>15</v>
      </c>
      <c r="AO32" s="112" t="str">
        <f t="shared" si="18"/>
        <v>EXTREMA</v>
      </c>
      <c r="AP32" s="164" t="str">
        <f t="shared" si="19"/>
        <v>Reducir el Riesgo, Evitar o Compartir (Se requiere acción inmediata).</v>
      </c>
      <c r="AQ32" s="113" t="s">
        <v>430</v>
      </c>
      <c r="AR32" s="107" t="s">
        <v>502</v>
      </c>
      <c r="AS32" s="108" t="s">
        <v>431</v>
      </c>
      <c r="AT32" s="108" t="s">
        <v>440</v>
      </c>
      <c r="AU32" s="109" t="s">
        <v>408</v>
      </c>
    </row>
    <row r="33" spans="1:47" ht="184.5" customHeight="1" x14ac:dyDescent="0.2">
      <c r="A33" s="116" t="s">
        <v>23</v>
      </c>
      <c r="B33" s="108" t="s">
        <v>242</v>
      </c>
      <c r="C33" s="108" t="s">
        <v>344</v>
      </c>
      <c r="D33" s="108" t="s">
        <v>345</v>
      </c>
      <c r="E33" s="120" t="s">
        <v>20</v>
      </c>
      <c r="F33" s="120" t="s">
        <v>129</v>
      </c>
      <c r="G33" s="120" t="s">
        <v>159</v>
      </c>
      <c r="H33" s="108" t="s">
        <v>336</v>
      </c>
      <c r="I33" s="108" t="s">
        <v>476</v>
      </c>
      <c r="J33" s="108" t="s">
        <v>477</v>
      </c>
      <c r="K33" s="108" t="s">
        <v>478</v>
      </c>
      <c r="L33" s="108" t="s">
        <v>195</v>
      </c>
      <c r="M33" s="108" t="s">
        <v>183</v>
      </c>
      <c r="N33" s="109" t="s">
        <v>171</v>
      </c>
      <c r="O33" s="160" t="s">
        <v>200</v>
      </c>
      <c r="P33" s="114">
        <f t="shared" si="3"/>
        <v>1</v>
      </c>
      <c r="Q33" s="134">
        <f t="shared" si="4"/>
        <v>0.2</v>
      </c>
      <c r="R33" s="120" t="s">
        <v>29</v>
      </c>
      <c r="S33" s="114">
        <f t="shared" si="5"/>
        <v>5</v>
      </c>
      <c r="T33" s="134">
        <f t="shared" si="6"/>
        <v>1</v>
      </c>
      <c r="U33" s="150">
        <f t="shared" ref="U33:U39" si="49">IF(OR(P33="",S33=""),"",P33*S33)</f>
        <v>5</v>
      </c>
      <c r="V33" s="112" t="str">
        <f t="shared" ref="V33:V39" si="50">IF(U33="","",IF(U33&lt;=2,"BAJA",IF(U33&lt;=6,"MODERADA",IF(U33&lt;=12,"ALTA","EXTREMA"))))</f>
        <v>MODERADA</v>
      </c>
      <c r="W33" s="156" t="s">
        <v>370</v>
      </c>
      <c r="X33" s="108" t="s">
        <v>482</v>
      </c>
      <c r="Y33" s="108" t="s">
        <v>503</v>
      </c>
      <c r="Z33" s="135">
        <v>1</v>
      </c>
      <c r="AA33" s="120" t="s">
        <v>214</v>
      </c>
      <c r="AB33" s="136">
        <f t="shared" si="9"/>
        <v>0.25</v>
      </c>
      <c r="AC33" s="114" t="s">
        <v>219</v>
      </c>
      <c r="AD33" s="136">
        <f t="shared" si="10"/>
        <v>0.15</v>
      </c>
      <c r="AE33" s="114" t="s">
        <v>223</v>
      </c>
      <c r="AF33" s="114" t="s">
        <v>224</v>
      </c>
      <c r="AG33" s="150" t="s">
        <v>227</v>
      </c>
      <c r="AH33" s="115" t="str">
        <f t="shared" ref="AH33:AH39" si="51">IF(OR(O33="",AA33="",AC33=""),"",IF(AJ33&lt;=20%,"Muy baja",IF(AJ33&lt;=40%,"Baja",IF(AJ33&lt;=60%,"Media",IF(AJ33&lt;=80%,"Alta","Muy alta")))))</f>
        <v>Muy baja</v>
      </c>
      <c r="AI33" s="114">
        <f t="shared" si="12"/>
        <v>1</v>
      </c>
      <c r="AJ33" s="110">
        <f t="shared" si="13"/>
        <v>0.12</v>
      </c>
      <c r="AK33" s="110" t="str">
        <f t="shared" ref="AK33:AK39" si="52">IF(OR(R33="",AA33="",AC33=""),"",IF(AM33&lt;=20%,"Leve",IF(AM33&lt;=40%,"Menor",IF(AM33&lt;=60%,"Moderado",IF(AM33&lt;=80%,"Mayor","Catastrófico")))))</f>
        <v>Catastrófico</v>
      </c>
      <c r="AL33" s="114">
        <f t="shared" si="15"/>
        <v>5</v>
      </c>
      <c r="AM33" s="110">
        <f t="shared" si="16"/>
        <v>1</v>
      </c>
      <c r="AN33" s="111">
        <f t="shared" ref="AN33:AN39" si="53">IF(OR(AI33="",AL33=""),"",AI33*AL33)</f>
        <v>5</v>
      </c>
      <c r="AO33" s="112" t="str">
        <f t="shared" ref="AO33:AO39" si="54">IF(AN33="","",IF(AN33&lt;=2,"BAJA",IF(AN33&lt;=6,"MODERADA",IF(AN33&lt;=12,"ALTA","EXTREMA"))))</f>
        <v>MODERADA</v>
      </c>
      <c r="AP33" s="164" t="str">
        <f t="shared" si="19"/>
        <v>Asumir o reducir el Riesgo.</v>
      </c>
      <c r="AQ33" s="116" t="s">
        <v>494</v>
      </c>
      <c r="AR33" s="108" t="s">
        <v>495</v>
      </c>
      <c r="AS33" s="108" t="s">
        <v>346</v>
      </c>
      <c r="AT33" s="108" t="s">
        <v>440</v>
      </c>
      <c r="AU33" s="109" t="s">
        <v>505</v>
      </c>
    </row>
    <row r="34" spans="1:47" ht="101.25" customHeight="1" x14ac:dyDescent="0.2">
      <c r="A34" s="116" t="s">
        <v>23</v>
      </c>
      <c r="B34" s="108" t="s">
        <v>242</v>
      </c>
      <c r="C34" s="108" t="s">
        <v>344</v>
      </c>
      <c r="D34" s="108" t="s">
        <v>345</v>
      </c>
      <c r="E34" s="120" t="s">
        <v>424</v>
      </c>
      <c r="F34" s="120" t="s">
        <v>357</v>
      </c>
      <c r="G34" s="120" t="s">
        <v>159</v>
      </c>
      <c r="H34" s="108" t="s">
        <v>336</v>
      </c>
      <c r="I34" s="108" t="s">
        <v>479</v>
      </c>
      <c r="J34" s="108" t="s">
        <v>480</v>
      </c>
      <c r="K34" s="108" t="s">
        <v>481</v>
      </c>
      <c r="L34" s="108" t="s">
        <v>195</v>
      </c>
      <c r="M34" s="108" t="s">
        <v>183</v>
      </c>
      <c r="N34" s="109" t="s">
        <v>171</v>
      </c>
      <c r="O34" s="160" t="s">
        <v>200</v>
      </c>
      <c r="P34" s="114">
        <f t="shared" si="3"/>
        <v>1</v>
      </c>
      <c r="Q34" s="134">
        <f t="shared" si="4"/>
        <v>0.2</v>
      </c>
      <c r="R34" s="120" t="s">
        <v>29</v>
      </c>
      <c r="S34" s="114">
        <f t="shared" si="5"/>
        <v>5</v>
      </c>
      <c r="T34" s="134">
        <f t="shared" si="6"/>
        <v>1</v>
      </c>
      <c r="U34" s="150">
        <f t="shared" ref="U34" si="55">IF(OR(P34="",S34=""),"",P34*S34)</f>
        <v>5</v>
      </c>
      <c r="V34" s="112" t="str">
        <f t="shared" ref="V34" si="56">IF(U34="","",IF(U34&lt;=2,"BAJA",IF(U34&lt;=6,"MODERADA",IF(U34&lt;=12,"ALTA","EXTREMA"))))</f>
        <v>MODERADA</v>
      </c>
      <c r="W34" s="156" t="s">
        <v>370</v>
      </c>
      <c r="X34" s="108" t="s">
        <v>360</v>
      </c>
      <c r="Y34" s="108" t="s">
        <v>371</v>
      </c>
      <c r="Z34" s="135">
        <v>1</v>
      </c>
      <c r="AA34" s="120" t="s">
        <v>214</v>
      </c>
      <c r="AB34" s="136">
        <f t="shared" ref="AB34" si="57">IF(AA34="","",IF(AA34="Preventivo",25%,IF(AA34="Detectivo",15%,10%)))</f>
        <v>0.25</v>
      </c>
      <c r="AC34" s="114" t="s">
        <v>219</v>
      </c>
      <c r="AD34" s="136">
        <f t="shared" ref="AD34" si="58">IF(AC34="","",IF(AC34="Automático",25%,15%))</f>
        <v>0.15</v>
      </c>
      <c r="AE34" s="114" t="s">
        <v>223</v>
      </c>
      <c r="AF34" s="114" t="s">
        <v>224</v>
      </c>
      <c r="AG34" s="150" t="s">
        <v>227</v>
      </c>
      <c r="AH34" s="115" t="str">
        <f t="shared" ref="AH34" si="59">IF(OR(O34="",AA34="",AC34=""),"",IF(AJ34&lt;=20%,"Muy baja",IF(AJ34&lt;=40%,"Baja",IF(AJ34&lt;=60%,"Media",IF(AJ34&lt;=80%,"Alta","Muy alta")))))</f>
        <v>Muy baja</v>
      </c>
      <c r="AI34" s="114">
        <f t="shared" si="12"/>
        <v>1</v>
      </c>
      <c r="AJ34" s="110">
        <f t="shared" si="13"/>
        <v>0.12</v>
      </c>
      <c r="AK34" s="110" t="str">
        <f t="shared" ref="AK34" si="60">IF(OR(R34="",AA34="",AC34=""),"",IF(AM34&lt;=20%,"Leve",IF(AM34&lt;=40%,"Menor",IF(AM34&lt;=60%,"Moderado",IF(AM34&lt;=80%,"Mayor","Catastrófico")))))</f>
        <v>Catastrófico</v>
      </c>
      <c r="AL34" s="114">
        <f t="shared" si="15"/>
        <v>5</v>
      </c>
      <c r="AM34" s="110">
        <f t="shared" si="16"/>
        <v>1</v>
      </c>
      <c r="AN34" s="111">
        <f t="shared" ref="AN34" si="61">IF(OR(AI34="",AL34=""),"",AI34*AL34)</f>
        <v>5</v>
      </c>
      <c r="AO34" s="112" t="str">
        <f t="shared" ref="AO34" si="62">IF(AN34="","",IF(AN34&lt;=2,"BAJA",IF(AN34&lt;=6,"MODERADA",IF(AN34&lt;=12,"ALTA","EXTREMA"))))</f>
        <v>MODERADA</v>
      </c>
      <c r="AP34" s="164" t="str">
        <f t="shared" ref="AP34" si="63">IF(AO34="","",IF(AO34="Baja","Asumir el Riesgo.",IF(AO34="Moderada","Asumir o reducir el Riesgo.",IF(AO34="Alta","Reducir el Riesgo, Evitar, Compartir o Transferir (pronta atención).",IF(AO34="Extrema","Reducir el Riesgo, Evitar o Compartir (Se requiere acción inmediata).","")))))</f>
        <v>Asumir o reducir el Riesgo.</v>
      </c>
      <c r="AQ34" s="116" t="s">
        <v>483</v>
      </c>
      <c r="AR34" s="108" t="s">
        <v>358</v>
      </c>
      <c r="AS34" s="108" t="s">
        <v>346</v>
      </c>
      <c r="AT34" s="108" t="s">
        <v>440</v>
      </c>
      <c r="AU34" s="109" t="s">
        <v>359</v>
      </c>
    </row>
    <row r="35" spans="1:47" ht="113.25" customHeight="1" x14ac:dyDescent="0.2">
      <c r="A35" s="116" t="s">
        <v>26</v>
      </c>
      <c r="B35" s="108" t="s">
        <v>32</v>
      </c>
      <c r="C35" s="299" t="s">
        <v>347</v>
      </c>
      <c r="D35" s="299" t="s">
        <v>348</v>
      </c>
      <c r="E35" s="120" t="s">
        <v>20</v>
      </c>
      <c r="F35" s="120" t="s">
        <v>130</v>
      </c>
      <c r="G35" s="200" t="s">
        <v>159</v>
      </c>
      <c r="H35" s="299" t="s">
        <v>336</v>
      </c>
      <c r="I35" s="299" t="s">
        <v>506</v>
      </c>
      <c r="J35" s="299" t="s">
        <v>507</v>
      </c>
      <c r="K35" s="299" t="s">
        <v>508</v>
      </c>
      <c r="L35" s="197" t="s">
        <v>195</v>
      </c>
      <c r="M35" s="197" t="s">
        <v>184</v>
      </c>
      <c r="N35" s="189" t="s">
        <v>171</v>
      </c>
      <c r="O35" s="282" t="s">
        <v>198</v>
      </c>
      <c r="P35" s="190">
        <f t="shared" si="3"/>
        <v>3</v>
      </c>
      <c r="Q35" s="283">
        <f t="shared" si="4"/>
        <v>0.6</v>
      </c>
      <c r="R35" s="200" t="s">
        <v>27</v>
      </c>
      <c r="S35" s="190">
        <f t="shared" si="5"/>
        <v>4</v>
      </c>
      <c r="T35" s="283">
        <f t="shared" si="6"/>
        <v>0.8</v>
      </c>
      <c r="U35" s="198">
        <f t="shared" si="49"/>
        <v>12</v>
      </c>
      <c r="V35" s="193" t="str">
        <f t="shared" si="50"/>
        <v>ALTA</v>
      </c>
      <c r="W35" s="300" t="s">
        <v>349</v>
      </c>
      <c r="X35" s="301" t="s">
        <v>350</v>
      </c>
      <c r="Y35" s="117" t="s">
        <v>411</v>
      </c>
      <c r="Z35" s="135">
        <v>0.25</v>
      </c>
      <c r="AA35" s="120" t="s">
        <v>214</v>
      </c>
      <c r="AB35" s="136">
        <f t="shared" si="9"/>
        <v>0.25</v>
      </c>
      <c r="AC35" s="114" t="s">
        <v>219</v>
      </c>
      <c r="AD35" s="136">
        <f t="shared" si="10"/>
        <v>0.15</v>
      </c>
      <c r="AE35" s="114" t="s">
        <v>223</v>
      </c>
      <c r="AF35" s="114" t="s">
        <v>224</v>
      </c>
      <c r="AG35" s="150" t="s">
        <v>227</v>
      </c>
      <c r="AH35" s="115" t="str">
        <f t="shared" si="51"/>
        <v>Baja</v>
      </c>
      <c r="AI35" s="114">
        <f t="shared" si="12"/>
        <v>2</v>
      </c>
      <c r="AJ35" s="110">
        <f t="shared" si="13"/>
        <v>0.36</v>
      </c>
      <c r="AK35" s="110" t="str">
        <f t="shared" si="52"/>
        <v>Mayor</v>
      </c>
      <c r="AL35" s="114">
        <f t="shared" si="15"/>
        <v>4</v>
      </c>
      <c r="AM35" s="110">
        <f t="shared" si="16"/>
        <v>0.8</v>
      </c>
      <c r="AN35" s="111">
        <f t="shared" si="53"/>
        <v>8</v>
      </c>
      <c r="AO35" s="193" t="str">
        <f>IF(AN38="","",IF(AN38&lt;=2,"BAJA",IF(AN38&lt;=6,"MODERADA",IF(AN38&lt;=12,"ALTA","EXTREMA"))))</f>
        <v>MODERADA</v>
      </c>
      <c r="AP35" s="194" t="str">
        <f t="shared" si="19"/>
        <v>Asumir o reducir el Riesgo.</v>
      </c>
      <c r="AQ35" s="118" t="s">
        <v>509</v>
      </c>
      <c r="AR35" s="117" t="s">
        <v>510</v>
      </c>
      <c r="AS35" s="117" t="s">
        <v>355</v>
      </c>
      <c r="AT35" s="117" t="s">
        <v>440</v>
      </c>
      <c r="AU35" s="119" t="s">
        <v>511</v>
      </c>
    </row>
    <row r="36" spans="1:47" ht="123.75" customHeight="1" x14ac:dyDescent="0.2">
      <c r="A36" s="116" t="s">
        <v>26</v>
      </c>
      <c r="B36" s="108" t="s">
        <v>32</v>
      </c>
      <c r="C36" s="299"/>
      <c r="D36" s="299"/>
      <c r="E36" s="120" t="s">
        <v>20</v>
      </c>
      <c r="F36" s="120" t="s">
        <v>130</v>
      </c>
      <c r="G36" s="200"/>
      <c r="H36" s="299"/>
      <c r="I36" s="299"/>
      <c r="J36" s="299"/>
      <c r="K36" s="299"/>
      <c r="L36" s="197"/>
      <c r="M36" s="197"/>
      <c r="N36" s="189"/>
      <c r="O36" s="282"/>
      <c r="P36" s="190"/>
      <c r="Q36" s="283"/>
      <c r="R36" s="200"/>
      <c r="S36" s="190"/>
      <c r="T36" s="283"/>
      <c r="U36" s="198"/>
      <c r="V36" s="193"/>
      <c r="W36" s="300" t="s">
        <v>351</v>
      </c>
      <c r="X36" s="301" t="s">
        <v>352</v>
      </c>
      <c r="Y36" s="117" t="s">
        <v>412</v>
      </c>
      <c r="Z36" s="135">
        <v>0.25</v>
      </c>
      <c r="AA36" s="120" t="s">
        <v>214</v>
      </c>
      <c r="AB36" s="136">
        <f t="shared" si="9"/>
        <v>0.25</v>
      </c>
      <c r="AC36" s="114" t="s">
        <v>219</v>
      </c>
      <c r="AD36" s="136">
        <f t="shared" si="10"/>
        <v>0.15</v>
      </c>
      <c r="AE36" s="114" t="s">
        <v>223</v>
      </c>
      <c r="AF36" s="114" t="s">
        <v>224</v>
      </c>
      <c r="AG36" s="150" t="s">
        <v>227</v>
      </c>
      <c r="AH36" s="115" t="str">
        <f>IF(OR(O35="",AA36="",AC36=""),"",IF(AJ36&lt;=20%,"Muy baja",IF(AJ36&lt;=40%,"Baja",IF(AJ36&lt;=60%,"Media",IF(AJ36&lt;=80%,"Alta","Muy alta")))))</f>
        <v>Baja</v>
      </c>
      <c r="AI36" s="114">
        <f t="shared" si="12"/>
        <v>2</v>
      </c>
      <c r="AJ36" s="110">
        <f>IF(OR($AA36="Preventivo",$AA36="Detectivo"),($AJ35-($AJ35*($AD36+$AB36))),$AJ35)</f>
        <v>0.216</v>
      </c>
      <c r="AK36" s="110" t="str">
        <f>IF(OR(R35="",AA36="",AC36=""),"",IF(AM36&lt;=20%,"Leve",IF(AM36&lt;=40%,"Menor",IF(AM36&lt;=60%,"Moderado",IF(AM36&lt;=80%,"Mayor","Catastrófico")))))</f>
        <v>Mayor</v>
      </c>
      <c r="AL36" s="114">
        <f t="shared" si="15"/>
        <v>4</v>
      </c>
      <c r="AM36" s="110">
        <f>IF($AA36="Correctivo",($T35-($T35*($AD36+$AB36))),$T35)</f>
        <v>0.8</v>
      </c>
      <c r="AN36" s="111">
        <f t="shared" si="53"/>
        <v>8</v>
      </c>
      <c r="AO36" s="193"/>
      <c r="AP36" s="194"/>
      <c r="AQ36" s="118" t="s">
        <v>512</v>
      </c>
      <c r="AR36" s="117" t="s">
        <v>513</v>
      </c>
      <c r="AS36" s="117" t="s">
        <v>355</v>
      </c>
      <c r="AT36" s="117" t="s">
        <v>440</v>
      </c>
      <c r="AU36" s="119" t="s">
        <v>514</v>
      </c>
    </row>
    <row r="37" spans="1:47" ht="182.25" customHeight="1" x14ac:dyDescent="0.2">
      <c r="A37" s="116" t="s">
        <v>26</v>
      </c>
      <c r="B37" s="108" t="s">
        <v>32</v>
      </c>
      <c r="C37" s="299"/>
      <c r="D37" s="299"/>
      <c r="E37" s="120" t="s">
        <v>20</v>
      </c>
      <c r="F37" s="120" t="s">
        <v>130</v>
      </c>
      <c r="G37" s="200"/>
      <c r="H37" s="299"/>
      <c r="I37" s="299"/>
      <c r="J37" s="299"/>
      <c r="K37" s="299"/>
      <c r="L37" s="197"/>
      <c r="M37" s="197"/>
      <c r="N37" s="189"/>
      <c r="O37" s="282"/>
      <c r="P37" s="190"/>
      <c r="Q37" s="283"/>
      <c r="R37" s="200"/>
      <c r="S37" s="190"/>
      <c r="T37" s="283"/>
      <c r="U37" s="198"/>
      <c r="V37" s="193"/>
      <c r="W37" s="300" t="s">
        <v>349</v>
      </c>
      <c r="X37" s="117" t="s">
        <v>425</v>
      </c>
      <c r="Y37" s="117" t="s">
        <v>410</v>
      </c>
      <c r="Z37" s="135">
        <v>0.25</v>
      </c>
      <c r="AA37" s="120" t="s">
        <v>214</v>
      </c>
      <c r="AB37" s="136">
        <f t="shared" si="9"/>
        <v>0.25</v>
      </c>
      <c r="AC37" s="114" t="s">
        <v>219</v>
      </c>
      <c r="AD37" s="136">
        <f t="shared" si="10"/>
        <v>0.15</v>
      </c>
      <c r="AE37" s="114" t="s">
        <v>223</v>
      </c>
      <c r="AF37" s="114" t="s">
        <v>224</v>
      </c>
      <c r="AG37" s="150" t="s">
        <v>227</v>
      </c>
      <c r="AH37" s="115" t="str">
        <f>IF(OR(O35="",AA37="",AC37=""),"",IF(AJ37&lt;=20%,"Muy baja",IF(AJ37&lt;=40%,"Baja",IF(AJ37&lt;=60%,"Media",IF(AJ37&lt;=80%,"Alta","Muy alta")))))</f>
        <v>Muy baja</v>
      </c>
      <c r="AI37" s="114">
        <f t="shared" si="12"/>
        <v>1</v>
      </c>
      <c r="AJ37" s="110">
        <f>IF(OR($AA37="Preventivo",$AA37="Detectivo"),($AJ36-($AJ36*($AD37+$AB37))),$AJ36)</f>
        <v>0.12959999999999999</v>
      </c>
      <c r="AK37" s="110" t="str">
        <f>IF(OR(R35="",AA37="",AC37=""),"",IF(AM37&lt;=20%,"Leve",IF(AM37&lt;=40%,"Menor",IF(AM37&lt;=60%,"Moderado",IF(AM37&lt;=80%,"Mayor","Catastrófico")))))</f>
        <v>Mayor</v>
      </c>
      <c r="AL37" s="114">
        <f>IF($AK36="Leve",1,IF($AK36="Menor",2,IF($AK36="Moderado",3,IF($AK36="Mayor",4,IF($AK36="Catastrófico",5,"")))))</f>
        <v>4</v>
      </c>
      <c r="AM37" s="110">
        <f>IF($AA37="Correctivo",($T35-($T35*($AD37+$AB37))),$T35)</f>
        <v>0.8</v>
      </c>
      <c r="AN37" s="111">
        <f t="shared" si="53"/>
        <v>4</v>
      </c>
      <c r="AO37" s="193"/>
      <c r="AP37" s="194"/>
      <c r="AQ37" s="118" t="s">
        <v>515</v>
      </c>
      <c r="AR37" s="117" t="s">
        <v>516</v>
      </c>
      <c r="AS37" s="117" t="s">
        <v>355</v>
      </c>
      <c r="AT37" s="117" t="s">
        <v>440</v>
      </c>
      <c r="AU37" s="119" t="s">
        <v>517</v>
      </c>
    </row>
    <row r="38" spans="1:47" ht="138.75" customHeight="1" x14ac:dyDescent="0.2">
      <c r="A38" s="116" t="s">
        <v>26</v>
      </c>
      <c r="B38" s="108" t="s">
        <v>32</v>
      </c>
      <c r="C38" s="299"/>
      <c r="D38" s="299"/>
      <c r="E38" s="120" t="s">
        <v>20</v>
      </c>
      <c r="F38" s="120" t="s">
        <v>130</v>
      </c>
      <c r="G38" s="200"/>
      <c r="H38" s="299"/>
      <c r="I38" s="299"/>
      <c r="J38" s="299"/>
      <c r="K38" s="299"/>
      <c r="L38" s="197"/>
      <c r="M38" s="197"/>
      <c r="N38" s="189"/>
      <c r="O38" s="282"/>
      <c r="P38" s="190"/>
      <c r="Q38" s="283"/>
      <c r="R38" s="200"/>
      <c r="S38" s="190"/>
      <c r="T38" s="283"/>
      <c r="U38" s="198"/>
      <c r="V38" s="193"/>
      <c r="W38" s="300" t="s">
        <v>353</v>
      </c>
      <c r="X38" s="117" t="s">
        <v>409</v>
      </c>
      <c r="Y38" s="117" t="s">
        <v>354</v>
      </c>
      <c r="Z38" s="135">
        <v>0.25</v>
      </c>
      <c r="AA38" s="120" t="s">
        <v>214</v>
      </c>
      <c r="AB38" s="136">
        <f t="shared" si="9"/>
        <v>0.25</v>
      </c>
      <c r="AC38" s="114" t="s">
        <v>219</v>
      </c>
      <c r="AD38" s="136">
        <f t="shared" si="10"/>
        <v>0.15</v>
      </c>
      <c r="AE38" s="114" t="s">
        <v>223</v>
      </c>
      <c r="AF38" s="114" t="s">
        <v>224</v>
      </c>
      <c r="AG38" s="150" t="s">
        <v>227</v>
      </c>
      <c r="AH38" s="115" t="str">
        <f>IF(OR(O35="",AA38="",AC38=""),"",IF(AJ38&lt;=20%,"Muy baja",IF(AJ38&lt;=40%,"Baja",IF(AJ38&lt;=60%,"Media",IF(AJ38&lt;=80%,"Alta","Muy alta")))))</f>
        <v>Muy baja</v>
      </c>
      <c r="AI38" s="114">
        <f t="shared" si="12"/>
        <v>1</v>
      </c>
      <c r="AJ38" s="110">
        <f>IF(OR($AA38="Preventivo",$AA38="Detectivo"),($AJ37-($AJ37*($AD38+$AB38))),$AJ37)</f>
        <v>7.7759999999999996E-2</v>
      </c>
      <c r="AK38" s="110" t="str">
        <f>IF(OR(R35="",AA38="",AC38=""),"",IF(AM38&lt;=20%,"Leve",IF(AM38&lt;=40%,"Menor",IF(AM38&lt;=60%,"Moderado",IF(AM38&lt;=80%,"Mayor","Catastrófico")))))</f>
        <v>Mayor</v>
      </c>
      <c r="AL38" s="114">
        <f>IF($AK37="Leve",1,IF($AK37="Menor",2,IF($AK37="Moderado",3,IF($AK37="Mayor",4,IF($AK37="Catastrófico",5,"")))))</f>
        <v>4</v>
      </c>
      <c r="AM38" s="110">
        <f>IF($AA38="Correctivo",($T35-($T35*($AD38+$AB38))),$T35)</f>
        <v>0.8</v>
      </c>
      <c r="AN38" s="111">
        <f t="shared" ref="AN38" si="64">IF(OR(AI38="",AL38=""),"",AI38*AL38)</f>
        <v>4</v>
      </c>
      <c r="AO38" s="193"/>
      <c r="AP38" s="194"/>
      <c r="AQ38" s="118" t="s">
        <v>518</v>
      </c>
      <c r="AR38" s="117" t="s">
        <v>413</v>
      </c>
      <c r="AS38" s="117" t="s">
        <v>355</v>
      </c>
      <c r="AT38" s="117" t="s">
        <v>440</v>
      </c>
      <c r="AU38" s="119" t="s">
        <v>414</v>
      </c>
    </row>
    <row r="39" spans="1:47" ht="18" customHeight="1" thickBot="1" x14ac:dyDescent="0.25">
      <c r="A39" s="139"/>
      <c r="B39" s="140"/>
      <c r="C39" s="140"/>
      <c r="D39" s="140"/>
      <c r="E39" s="141"/>
      <c r="F39" s="141"/>
      <c r="G39" s="141"/>
      <c r="H39" s="140"/>
      <c r="I39" s="140"/>
      <c r="J39" s="140"/>
      <c r="K39" s="140"/>
      <c r="L39" s="140"/>
      <c r="M39" s="140"/>
      <c r="N39" s="145"/>
      <c r="O39" s="161"/>
      <c r="P39" s="99" t="str">
        <f t="shared" si="3"/>
        <v/>
      </c>
      <c r="Q39" s="142" t="str">
        <f t="shared" si="4"/>
        <v/>
      </c>
      <c r="R39" s="141"/>
      <c r="S39" s="99" t="str">
        <f t="shared" si="5"/>
        <v/>
      </c>
      <c r="T39" s="142" t="str">
        <f t="shared" si="6"/>
        <v/>
      </c>
      <c r="U39" s="151" t="str">
        <f t="shared" si="49"/>
        <v/>
      </c>
      <c r="V39" s="105" t="str">
        <f t="shared" si="50"/>
        <v/>
      </c>
      <c r="W39" s="158"/>
      <c r="X39" s="140"/>
      <c r="Y39" s="140"/>
      <c r="Z39" s="143"/>
      <c r="AA39" s="141"/>
      <c r="AB39" s="144" t="str">
        <f t="shared" si="9"/>
        <v/>
      </c>
      <c r="AC39" s="99"/>
      <c r="AD39" s="144" t="str">
        <f t="shared" si="10"/>
        <v/>
      </c>
      <c r="AE39" s="99"/>
      <c r="AF39" s="99"/>
      <c r="AG39" s="151"/>
      <c r="AH39" s="104" t="str">
        <f t="shared" si="51"/>
        <v/>
      </c>
      <c r="AI39" s="99" t="str">
        <f t="shared" si="12"/>
        <v/>
      </c>
      <c r="AJ39" s="103" t="str">
        <f t="shared" si="13"/>
        <v/>
      </c>
      <c r="AK39" s="103" t="str">
        <f t="shared" si="52"/>
        <v/>
      </c>
      <c r="AL39" s="99" t="str">
        <f t="shared" si="15"/>
        <v/>
      </c>
      <c r="AM39" s="103" t="str">
        <f t="shared" si="16"/>
        <v/>
      </c>
      <c r="AN39" s="106" t="str">
        <f t="shared" si="53"/>
        <v/>
      </c>
      <c r="AO39" s="105" t="str">
        <f t="shared" si="54"/>
        <v/>
      </c>
      <c r="AP39" s="165" t="str">
        <f t="shared" si="19"/>
        <v/>
      </c>
      <c r="AQ39" s="139"/>
      <c r="AR39" s="140"/>
      <c r="AS39" s="140"/>
      <c r="AT39" s="140"/>
      <c r="AU39" s="145"/>
    </row>
    <row r="40" spans="1:47" x14ac:dyDescent="0.2"/>
    <row r="41" spans="1:47" x14ac:dyDescent="0.2">
      <c r="A41" s="38" t="s">
        <v>407</v>
      </c>
    </row>
    <row r="42" spans="1:47" x14ac:dyDescent="0.2"/>
  </sheetData>
  <mergeCells count="179">
    <mergeCell ref="AP35:AP38"/>
    <mergeCell ref="A8:B8"/>
    <mergeCell ref="A7:B7"/>
    <mergeCell ref="N1:T1"/>
    <mergeCell ref="N2:T2"/>
    <mergeCell ref="N3:T3"/>
    <mergeCell ref="N4:T4"/>
    <mergeCell ref="C1:M4"/>
    <mergeCell ref="S35:S38"/>
    <mergeCell ref="T35:T38"/>
    <mergeCell ref="U35:U38"/>
    <mergeCell ref="V35:V38"/>
    <mergeCell ref="AO35:AO38"/>
    <mergeCell ref="AO26:AO29"/>
    <mergeCell ref="AP26:AP29"/>
    <mergeCell ref="C35:C38"/>
    <mergeCell ref="D35:D38"/>
    <mergeCell ref="G35:G38"/>
    <mergeCell ref="H35:H38"/>
    <mergeCell ref="I35:I38"/>
    <mergeCell ref="J35:J38"/>
    <mergeCell ref="K35:K38"/>
    <mergeCell ref="L35:L38"/>
    <mergeCell ref="M35:M38"/>
    <mergeCell ref="N35:N38"/>
    <mergeCell ref="O35:O38"/>
    <mergeCell ref="R35:R38"/>
    <mergeCell ref="P35:P38"/>
    <mergeCell ref="Q35:Q38"/>
    <mergeCell ref="P26:P29"/>
    <mergeCell ref="Q26:Q29"/>
    <mergeCell ref="R26:R29"/>
    <mergeCell ref="S26:S29"/>
    <mergeCell ref="T26:T29"/>
    <mergeCell ref="U26:U29"/>
    <mergeCell ref="V26:V29"/>
    <mergeCell ref="AU24:AU25"/>
    <mergeCell ref="C26:C29"/>
    <mergeCell ref="D26:D29"/>
    <mergeCell ref="G24:G25"/>
    <mergeCell ref="G26:G29"/>
    <mergeCell ref="H26:H29"/>
    <mergeCell ref="I26:I29"/>
    <mergeCell ref="J26:J29"/>
    <mergeCell ref="K26:K29"/>
    <mergeCell ref="L26:L29"/>
    <mergeCell ref="M26:M29"/>
    <mergeCell ref="N26:N29"/>
    <mergeCell ref="O26:O29"/>
    <mergeCell ref="AP24:AP25"/>
    <mergeCell ref="AQ24:AQ25"/>
    <mergeCell ref="AR24:AR25"/>
    <mergeCell ref="S24:S25"/>
    <mergeCell ref="T24:T25"/>
    <mergeCell ref="U24:U25"/>
    <mergeCell ref="V24:V25"/>
    <mergeCell ref="K24:K25"/>
    <mergeCell ref="O24:O25"/>
    <mergeCell ref="P24:P25"/>
    <mergeCell ref="Q24:Q25"/>
    <mergeCell ref="R24:R25"/>
    <mergeCell ref="C24:C25"/>
    <mergeCell ref="D24:D25"/>
    <mergeCell ref="H24:H25"/>
    <mergeCell ref="I24:I25"/>
    <mergeCell ref="J24:J25"/>
    <mergeCell ref="L24:L25"/>
    <mergeCell ref="M24:M25"/>
    <mergeCell ref="N24:N25"/>
    <mergeCell ref="T22:T23"/>
    <mergeCell ref="U22:U23"/>
    <mergeCell ref="V22:V23"/>
    <mergeCell ref="AO22:AO23"/>
    <mergeCell ref="AP22:AP23"/>
    <mergeCell ref="O22:O23"/>
    <mergeCell ref="P22:P23"/>
    <mergeCell ref="Q22:Q23"/>
    <mergeCell ref="R22:R23"/>
    <mergeCell ref="S22:S23"/>
    <mergeCell ref="H22:H23"/>
    <mergeCell ref="I22:I23"/>
    <mergeCell ref="J22:J23"/>
    <mergeCell ref="K22:K23"/>
    <mergeCell ref="C22:C23"/>
    <mergeCell ref="D22:D23"/>
    <mergeCell ref="G22:G23"/>
    <mergeCell ref="L11:M11"/>
    <mergeCell ref="Q11:Q12"/>
    <mergeCell ref="H19:H20"/>
    <mergeCell ref="I19:I20"/>
    <mergeCell ref="J19:J20"/>
    <mergeCell ref="K19:K20"/>
    <mergeCell ref="N19:N20"/>
    <mergeCell ref="O19:O20"/>
    <mergeCell ref="L22:L23"/>
    <mergeCell ref="M22:M23"/>
    <mergeCell ref="N22:N23"/>
    <mergeCell ref="C19:C20"/>
    <mergeCell ref="D19:D20"/>
    <mergeCell ref="T11:T12"/>
    <mergeCell ref="H11:K11"/>
    <mergeCell ref="A10:N10"/>
    <mergeCell ref="G11:G12"/>
    <mergeCell ref="AQ10:AU10"/>
    <mergeCell ref="AQ11:AQ12"/>
    <mergeCell ref="A6:B6"/>
    <mergeCell ref="A1:B4"/>
    <mergeCell ref="U1:V4"/>
    <mergeCell ref="AO11:AO12"/>
    <mergeCell ref="A11:F11"/>
    <mergeCell ref="N11:N12"/>
    <mergeCell ref="R11:R12"/>
    <mergeCell ref="U11:U12"/>
    <mergeCell ref="O10:V10"/>
    <mergeCell ref="V11:V12"/>
    <mergeCell ref="P11:P12"/>
    <mergeCell ref="S11:S12"/>
    <mergeCell ref="O11:O12"/>
    <mergeCell ref="AA11:AA12"/>
    <mergeCell ref="AC11:AG11"/>
    <mergeCell ref="W11:Y11"/>
    <mergeCell ref="AM11:AM12"/>
    <mergeCell ref="AN11:AN12"/>
    <mergeCell ref="AU1:AU4"/>
    <mergeCell ref="AH10:AP10"/>
    <mergeCell ref="AI11:AI12"/>
    <mergeCell ref="AB11:AB12"/>
    <mergeCell ref="W10:AG10"/>
    <mergeCell ref="AJ11:AJ12"/>
    <mergeCell ref="AH11:AH12"/>
    <mergeCell ref="AK11:AK12"/>
    <mergeCell ref="W1:W4"/>
    <mergeCell ref="AR1:AT1"/>
    <mergeCell ref="AR2:AT2"/>
    <mergeCell ref="AR3:AT3"/>
    <mergeCell ref="AR4:AT4"/>
    <mergeCell ref="X1:AQ4"/>
    <mergeCell ref="W19:W20"/>
    <mergeCell ref="X19:X20"/>
    <mergeCell ref="Y19:Y20"/>
    <mergeCell ref="AB19:AB20"/>
    <mergeCell ref="AD19:AD20"/>
    <mergeCell ref="AQ27:AQ28"/>
    <mergeCell ref="AL11:AL12"/>
    <mergeCell ref="Z11:Z12"/>
    <mergeCell ref="AU11:AU12"/>
    <mergeCell ref="AS11:AS12"/>
    <mergeCell ref="AT11:AT12"/>
    <mergeCell ref="AR11:AR12"/>
    <mergeCell ref="AP11:AP12"/>
    <mergeCell ref="AA19:AA20"/>
    <mergeCell ref="Z19:Z20"/>
    <mergeCell ref="AO24:AO25"/>
    <mergeCell ref="AS24:AS25"/>
    <mergeCell ref="AT24:AT25"/>
    <mergeCell ref="C30:C31"/>
    <mergeCell ref="D30:D31"/>
    <mergeCell ref="C8:X8"/>
    <mergeCell ref="AU19:AU20"/>
    <mergeCell ref="AL19:AL20"/>
    <mergeCell ref="AM19:AM20"/>
    <mergeCell ref="AN19:AN20"/>
    <mergeCell ref="AO19:AO20"/>
    <mergeCell ref="AP19:AP20"/>
    <mergeCell ref="AQ19:AQ20"/>
    <mergeCell ref="AR19:AR20"/>
    <mergeCell ref="AS19:AS20"/>
    <mergeCell ref="AT19:AT20"/>
    <mergeCell ref="AC19:AC20"/>
    <mergeCell ref="AE19:AE20"/>
    <mergeCell ref="AF19:AF20"/>
    <mergeCell ref="AG19:AG20"/>
    <mergeCell ref="AH19:AH20"/>
    <mergeCell ref="AI19:AI20"/>
    <mergeCell ref="AJ19:AJ20"/>
    <mergeCell ref="AK19:AK20"/>
    <mergeCell ref="R19:R20"/>
    <mergeCell ref="U19:U20"/>
    <mergeCell ref="V19:V20"/>
  </mergeCells>
  <conditionalFormatting sqref="V13:V19 V21:V22 V24 V26 V32:V35 V39">
    <cfRule type="containsText" dxfId="35" priority="1243" operator="containsText" text="MODERADA">
      <formula>NOT(ISERROR(SEARCH("MODERADA",V13)))</formula>
    </cfRule>
    <cfRule type="containsText" dxfId="34" priority="1244" operator="containsText" text="BAJA">
      <formula>NOT(ISERROR(SEARCH("BAJA",V13)))</formula>
    </cfRule>
    <cfRule type="containsText" dxfId="33" priority="1276" operator="containsText" text="EXTREMA">
      <formula>NOT(ISERROR(SEARCH("EXTREMA",V13)))</formula>
    </cfRule>
    <cfRule type="containsText" dxfId="32" priority="1277" operator="containsText" text="ALTA">
      <formula>NOT(ISERROR(SEARCH("ALTA",V13)))</formula>
    </cfRule>
    <cfRule type="containsText" dxfId="31" priority="1278" operator="containsText" text="MODERADA">
      <formula>NOT(ISERROR(SEARCH("MODERADA",V13)))</formula>
    </cfRule>
    <cfRule type="containsText" dxfId="30" priority="1279" operator="containsText" text="BAJA">
      <formula>NOT(ISERROR(SEARCH("BAJA",V13)))</formula>
    </cfRule>
  </conditionalFormatting>
  <conditionalFormatting sqref="V13:V19 V21:V22 V24 V26 V39 V32:V35">
    <cfRule type="containsText" dxfId="29" priority="1242" operator="containsText" text="ALTA">
      <formula>NOT(ISERROR(SEARCH("ALTA",V13)))</formula>
    </cfRule>
  </conditionalFormatting>
  <conditionalFormatting sqref="V13:V19 V21:V22 V24 V26 V39">
    <cfRule type="containsText" dxfId="28" priority="1240" operator="containsText" text="ALTA">
      <formula>NOT(ISERROR(SEARCH("ALTA",V13)))</formula>
    </cfRule>
    <cfRule type="containsText" dxfId="27" priority="1241" operator="containsText" text="EXTREMA">
      <formula>NOT(ISERROR(SEARCH("EXTREMA",V13)))</formula>
    </cfRule>
  </conditionalFormatting>
  <conditionalFormatting sqref="V39 V24 V26 V21:V22 V13:V19 V32:V35">
    <cfRule type="colorScale" priority="1245">
      <colorScale>
        <cfvo type="num" val="1"/>
        <cfvo type="num" val="2"/>
        <cfvo type="num" val="5"/>
        <color rgb="FFF8696B"/>
        <color rgb="FFFFEB84"/>
        <color rgb="FF63BE7B"/>
      </colorScale>
    </cfRule>
    <cfRule type="colorScale" priority="1246">
      <colorScale>
        <cfvo type="min"/>
        <cfvo type="percentile" val="50"/>
        <cfvo type="max"/>
        <color rgb="FFF8696B"/>
        <color rgb="FFFFEB84"/>
        <color rgb="FF63BE7B"/>
      </colorScale>
    </cfRule>
    <cfRule type="colorScale" priority="1280">
      <colorScale>
        <cfvo type="num" val="1"/>
        <cfvo type="num" val="2"/>
        <cfvo type="num" val="5"/>
        <color rgb="FFF8696B"/>
        <color rgb="FFFFEB84"/>
        <color rgb="FF63BE7B"/>
      </colorScale>
    </cfRule>
    <cfRule type="colorScale" priority="1281">
      <colorScale>
        <cfvo type="min"/>
        <cfvo type="percentile" val="50"/>
        <cfvo type="max"/>
        <color rgb="FFF8696B"/>
        <color rgb="FFFFEB84"/>
        <color rgb="FF63BE7B"/>
      </colorScale>
    </cfRule>
  </conditionalFormatting>
  <conditionalFormatting sqref="V30:V31">
    <cfRule type="containsText" dxfId="26" priority="2" operator="containsText" text="EXTREMA">
      <formula>NOT(ISERROR(SEARCH("EXTREMA",V30)))</formula>
    </cfRule>
    <cfRule type="containsText" dxfId="25" priority="3" operator="containsText" text="ALTA">
      <formula>NOT(ISERROR(SEARCH("ALTA",V30)))</formula>
    </cfRule>
    <cfRule type="containsText" dxfId="24" priority="4" operator="containsText" text="MODERADA">
      <formula>NOT(ISERROR(SEARCH("MODERADA",V30)))</formula>
    </cfRule>
    <cfRule type="containsText" dxfId="23" priority="5" operator="containsText" text="BAJA">
      <formula>NOT(ISERROR(SEARCH("BAJA",V30)))</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fRule type="containsText" dxfId="22" priority="10" operator="containsText" text="ALTA">
      <formula>NOT(ISERROR(SEARCH("ALTA",V30)))</formula>
    </cfRule>
    <cfRule type="containsText" dxfId="21" priority="11" operator="containsText" text="MODERADA">
      <formula>NOT(ISERROR(SEARCH("MODERADA",V30)))</formula>
    </cfRule>
    <cfRule type="containsText" dxfId="20" priority="12" operator="containsText" text="BAJA">
      <formula>NOT(ISERROR(SEARCH("BAJA",V30)))</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V30:V35">
    <cfRule type="containsText" dxfId="19" priority="1" operator="containsText" text="ALTA">
      <formula>NOT(ISERROR(SEARCH("ALTA",V30)))</formula>
    </cfRule>
    <cfRule type="containsText" dxfId="18" priority="9" operator="containsText" text="EXTREMA">
      <formula>NOT(ISERROR(SEARCH("EXTREMA",V30)))</formula>
    </cfRule>
  </conditionalFormatting>
  <conditionalFormatting sqref="AO13:AO19 AO21:AO22 AO24 AO26 AO32:AO35 AO39">
    <cfRule type="containsText" dxfId="17" priority="1313" operator="containsText" text="MODERADA">
      <formula>NOT(ISERROR(SEARCH("MODERADA",AO13)))</formula>
    </cfRule>
    <cfRule type="containsText" dxfId="16" priority="1314" operator="containsText" text="BAJA">
      <formula>NOT(ISERROR(SEARCH("BAJA",AO13)))</formula>
    </cfRule>
    <cfRule type="containsText" dxfId="15" priority="1346" operator="containsText" text="EXTREMA">
      <formula>NOT(ISERROR(SEARCH("EXTREMA",AO13)))</formula>
    </cfRule>
    <cfRule type="containsText" dxfId="14" priority="1347" operator="containsText" text="ALTA">
      <formula>NOT(ISERROR(SEARCH("ALTA",AO13)))</formula>
    </cfRule>
    <cfRule type="containsText" dxfId="13" priority="1348" operator="containsText" text="MODERADA">
      <formula>NOT(ISERROR(SEARCH("MODERADA",AO13)))</formula>
    </cfRule>
    <cfRule type="containsText" dxfId="12" priority="1349" operator="containsText" text="BAJA">
      <formula>NOT(ISERROR(SEARCH("BAJA",AO13)))</formula>
    </cfRule>
  </conditionalFormatting>
  <conditionalFormatting sqref="AO13:AO19 AO21:AO22 AO24 AO26 AO39 AO32:AO35">
    <cfRule type="containsText" dxfId="11" priority="1312" operator="containsText" text="ALTA">
      <formula>NOT(ISERROR(SEARCH("ALTA",AO13)))</formula>
    </cfRule>
  </conditionalFormatting>
  <conditionalFormatting sqref="AO13:AO19 AO21:AO22 AO24 AO26 AO39">
    <cfRule type="containsText" dxfId="10" priority="1310" operator="containsText" text="ALTA">
      <formula>NOT(ISERROR(SEARCH("ALTA",AO13)))</formula>
    </cfRule>
    <cfRule type="containsText" dxfId="9" priority="1311" operator="containsText" text="EXTREMA">
      <formula>NOT(ISERROR(SEARCH("EXTREMA",AO13)))</formula>
    </cfRule>
  </conditionalFormatting>
  <conditionalFormatting sqref="AO39 AO26 AO24 AO13:AO19 AO21:AO22 AO32:AO35">
    <cfRule type="colorScale" priority="1315">
      <colorScale>
        <cfvo type="num" val="1"/>
        <cfvo type="num" val="2"/>
        <cfvo type="num" val="5"/>
        <color rgb="FFF8696B"/>
        <color rgb="FFFFEB84"/>
        <color rgb="FF63BE7B"/>
      </colorScale>
    </cfRule>
    <cfRule type="colorScale" priority="1316">
      <colorScale>
        <cfvo type="min"/>
        <cfvo type="percentile" val="50"/>
        <cfvo type="max"/>
        <color rgb="FFF8696B"/>
        <color rgb="FFFFEB84"/>
        <color rgb="FF63BE7B"/>
      </colorScale>
    </cfRule>
    <cfRule type="colorScale" priority="1350">
      <colorScale>
        <cfvo type="num" val="1"/>
        <cfvo type="num" val="2"/>
        <cfvo type="num" val="5"/>
        <color rgb="FFF8696B"/>
        <color rgb="FFFFEB84"/>
        <color rgb="FF63BE7B"/>
      </colorScale>
    </cfRule>
    <cfRule type="colorScale" priority="1351">
      <colorScale>
        <cfvo type="min"/>
        <cfvo type="percentile" val="50"/>
        <cfvo type="max"/>
        <color rgb="FFF8696B"/>
        <color rgb="FFFFEB84"/>
        <color rgb="FF63BE7B"/>
      </colorScale>
    </cfRule>
  </conditionalFormatting>
  <conditionalFormatting sqref="AO30:AO31">
    <cfRule type="containsText" dxfId="8" priority="16" operator="containsText" text="EXTREMA">
      <formula>NOT(ISERROR(SEARCH("EXTREMA",AO30)))</formula>
    </cfRule>
    <cfRule type="containsText" dxfId="7" priority="17" operator="containsText" text="ALTA">
      <formula>NOT(ISERROR(SEARCH("ALTA",AO30)))</formula>
    </cfRule>
    <cfRule type="containsText" dxfId="6" priority="18" operator="containsText" text="MODERADA">
      <formula>NOT(ISERROR(SEARCH("MODERADA",AO30)))</formula>
    </cfRule>
    <cfRule type="containsText" dxfId="5" priority="19" operator="containsText" text="BAJA">
      <formula>NOT(ISERROR(SEARCH("BAJA",AO30)))</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fRule type="containsText" dxfId="4" priority="24" operator="containsText" text="ALTA">
      <formula>NOT(ISERROR(SEARCH("ALTA",AO30)))</formula>
    </cfRule>
    <cfRule type="containsText" dxfId="3" priority="25" operator="containsText" text="MODERADA">
      <formula>NOT(ISERROR(SEARCH("MODERADA",AO30)))</formula>
    </cfRule>
    <cfRule type="containsText" dxfId="2" priority="26" operator="containsText" text="BAJA">
      <formula>NOT(ISERROR(SEARCH("BAJA",AO30)))</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AO30:AO35">
    <cfRule type="containsText" dxfId="1" priority="15" operator="containsText" text="ALTA">
      <formula>NOT(ISERROR(SEARCH("ALTA",AO30)))</formula>
    </cfRule>
    <cfRule type="containsText" dxfId="0" priority="23" operator="containsText" text="EXTREMA">
      <formula>NOT(ISERROR(SEARCH("EXTREMA",AO30)))</formula>
    </cfRule>
  </conditionalFormatting>
  <dataValidations count="5">
    <dataValidation type="list" allowBlank="1" showInputMessage="1" showErrorMessage="1" sqref="O21:O22 O24 O26 O39 O13:O19 O30:O35" xr:uid="{00000000-0002-0000-0100-000000000000}">
      <formula1>Frecuencia</formula1>
    </dataValidation>
    <dataValidation type="list" allowBlank="1" showInputMessage="1" showErrorMessage="1" sqref="R21:R22 R24 R26 R39 R13:R19 R30:R35" xr:uid="{00000000-0002-0000-0100-000001000000}">
      <formula1>Impacto</formula1>
    </dataValidation>
    <dataValidation type="list" allowBlank="1" showInputMessage="1" showErrorMessage="1" sqref="A13:A39" xr:uid="{00000000-0002-0000-0100-000002000000}">
      <formula1>Macroprocesos</formula1>
    </dataValidation>
    <dataValidation type="list" allowBlank="1" showInputMessage="1" showErrorMessage="1" sqref="B33:B39 B13 B15:B31" xr:uid="{00000000-0002-0000-0100-000003000000}">
      <formula1>Procesos</formula1>
    </dataValidation>
    <dataValidation type="list" allowBlank="1" showInputMessage="1" showErrorMessage="1" sqref="M39 M13:M22 M24 M26 M30:M35" xr:uid="{00000000-0002-0000-0100-000004000000}">
      <formula1>INDIRECT(L13)</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5000000}">
          <x14:formula1>
            <xm:f>Listas!$D$4:$D$11</xm:f>
          </x14:formula1>
          <xm:sqref>N21 N39 N13:N19 N26 N32:N35</xm:sqref>
        </x14:dataValidation>
        <x14:dataValidation type="list" allowBlank="1" showInputMessage="1" showErrorMessage="1" xr:uid="{00000000-0002-0000-0100-000006000000}">
          <x14:formula1>
            <xm:f>Listas!$C$4:$C$8</xm:f>
          </x14:formula1>
          <xm:sqref>E13:E21 E26:E29 E32:E33 E35:E39</xm:sqref>
        </x14:dataValidation>
        <x14:dataValidation type="list" allowBlank="1" showInputMessage="1" showErrorMessage="1" xr:uid="{00000000-0002-0000-0100-000007000000}">
          <x14:formula1>
            <xm:f>Listas!$E$3:$E$4</xm:f>
          </x14:formula1>
          <xm:sqref>G13:G21 G39 G26 G32:G35</xm:sqref>
        </x14:dataValidation>
        <x14:dataValidation type="list" allowBlank="1" showInputMessage="1" showErrorMessage="1" xr:uid="{00000000-0002-0000-0100-000008000000}">
          <x14:formula1>
            <xm:f>Listas!$F$3:$F$7</xm:f>
          </x14:formula1>
          <xm:sqref>L13:L21 L39 L26 L32:L35</xm:sqref>
        </x14:dataValidation>
        <x14:dataValidation type="list" allowBlank="1" showInputMessage="1" showErrorMessage="1" xr:uid="{00000000-0002-0000-0100-000009000000}">
          <x14:formula1>
            <xm:f>Listas!$U$4:$U$6</xm:f>
          </x14:formula1>
          <xm:sqref>AA21:AA29 AA13:AA18 AA32:AA39</xm:sqref>
        </x14:dataValidation>
        <x14:dataValidation type="list" allowBlank="1" showInputMessage="1" showErrorMessage="1" xr:uid="{00000000-0002-0000-0100-00000A000000}">
          <x14:formula1>
            <xm:f>Listas!$V$4:$V$5</xm:f>
          </x14:formula1>
          <xm:sqref>AC21:AC29 AC13:AC19 AC32:AC39</xm:sqref>
        </x14:dataValidation>
        <x14:dataValidation type="list" allowBlank="1" showInputMessage="1" showErrorMessage="1" xr:uid="{00000000-0002-0000-0100-00000B000000}">
          <x14:formula1>
            <xm:f>Listas!$W$4:$W$5</xm:f>
          </x14:formula1>
          <xm:sqref>AE21:AE29 AE13:AE19 AE32:AE39</xm:sqref>
        </x14:dataValidation>
        <x14:dataValidation type="list" allowBlank="1" showInputMessage="1" showErrorMessage="1" xr:uid="{00000000-0002-0000-0100-00000C000000}">
          <x14:formula1>
            <xm:f>Listas!$X$4:$X$5</xm:f>
          </x14:formula1>
          <xm:sqref>AF21:AF29 AF13:AF19 AF32:AF39</xm:sqref>
        </x14:dataValidation>
        <x14:dataValidation type="list" allowBlank="1" showInputMessage="1" showErrorMessage="1" xr:uid="{00000000-0002-0000-0100-00000D000000}">
          <x14:formula1>
            <xm:f>Listas!$Y$4:$Y$5</xm:f>
          </x14:formula1>
          <xm:sqref>AG21:AG29 AG13:AG19 AG32:AG39</xm:sqref>
        </x14:dataValidation>
        <x14:dataValidation type="list" allowBlank="1" showInputMessage="1" showErrorMessage="1" xr:uid="{44DAD771-9062-4725-BE52-051B26CE06A2}">
          <x14:formula1>
            <xm:f>Listas!$B$3:$B$17</xm:f>
          </x14:formula1>
          <xm:sqref>B32 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7"/>
  <sheetViews>
    <sheetView zoomScale="120" zoomScaleNormal="120" workbookViewId="0">
      <selection activeCell="B17" sqref="B17"/>
    </sheetView>
  </sheetViews>
  <sheetFormatPr baseColWidth="10" defaultRowHeight="15" x14ac:dyDescent="0.25"/>
  <cols>
    <col min="1" max="1" width="31.7109375" bestFit="1" customWidth="1"/>
    <col min="2" max="2" width="62.7109375" customWidth="1"/>
    <col min="3" max="3" width="15.5703125" customWidth="1"/>
    <col min="4" max="6" width="22.7109375" customWidth="1"/>
    <col min="7" max="7" width="12.140625" bestFit="1" customWidth="1"/>
    <col min="8" max="8" width="13.5703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4" customFormat="1" x14ac:dyDescent="0.25">
      <c r="A2" s="34" t="s">
        <v>9</v>
      </c>
      <c r="B2" s="34" t="s">
        <v>10</v>
      </c>
      <c r="C2" s="34" t="s">
        <v>35</v>
      </c>
      <c r="D2" s="34" t="s">
        <v>168</v>
      </c>
      <c r="E2" s="34" t="s">
        <v>157</v>
      </c>
      <c r="F2" s="34" t="s">
        <v>162</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209</v>
      </c>
      <c r="V2" s="34" t="s">
        <v>221</v>
      </c>
      <c r="W2" s="34" t="s">
        <v>211</v>
      </c>
      <c r="X2" s="34" t="s">
        <v>212</v>
      </c>
      <c r="Y2" s="34" t="s">
        <v>213</v>
      </c>
    </row>
    <row r="3" spans="1:25" x14ac:dyDescent="0.25">
      <c r="E3" t="s">
        <v>158</v>
      </c>
      <c r="F3" t="s">
        <v>163</v>
      </c>
    </row>
    <row r="4" spans="1:25" x14ac:dyDescent="0.25">
      <c r="A4" t="s">
        <v>13</v>
      </c>
      <c r="B4" t="s">
        <v>14</v>
      </c>
      <c r="C4" t="s">
        <v>15</v>
      </c>
      <c r="D4" t="s">
        <v>169</v>
      </c>
      <c r="E4" t="s">
        <v>159</v>
      </c>
      <c r="F4" t="s">
        <v>195</v>
      </c>
      <c r="G4" t="s">
        <v>200</v>
      </c>
      <c r="H4" t="s">
        <v>202</v>
      </c>
      <c r="I4" t="s">
        <v>16</v>
      </c>
      <c r="J4" t="s">
        <v>17</v>
      </c>
      <c r="K4" t="s">
        <v>61</v>
      </c>
      <c r="L4" t="s">
        <v>63</v>
      </c>
      <c r="M4" t="s">
        <v>65</v>
      </c>
      <c r="N4" t="s">
        <v>67</v>
      </c>
      <c r="O4" t="s">
        <v>69</v>
      </c>
      <c r="P4" t="s">
        <v>71</v>
      </c>
      <c r="Q4" t="s">
        <v>73</v>
      </c>
      <c r="R4" t="s">
        <v>99</v>
      </c>
      <c r="S4" t="s">
        <v>102</v>
      </c>
      <c r="T4" t="s">
        <v>102</v>
      </c>
      <c r="U4" t="s">
        <v>214</v>
      </c>
      <c r="V4" t="s">
        <v>220</v>
      </c>
      <c r="W4" t="s">
        <v>223</v>
      </c>
      <c r="X4" t="s">
        <v>224</v>
      </c>
      <c r="Y4" t="s">
        <v>227</v>
      </c>
    </row>
    <row r="5" spans="1:25" x14ac:dyDescent="0.25">
      <c r="A5" t="s">
        <v>18</v>
      </c>
      <c r="B5" t="s">
        <v>472</v>
      </c>
      <c r="C5" t="s">
        <v>20</v>
      </c>
      <c r="D5" t="s">
        <v>170</v>
      </c>
      <c r="F5" t="s">
        <v>165</v>
      </c>
      <c r="G5" t="s">
        <v>17</v>
      </c>
      <c r="H5" t="s">
        <v>52</v>
      </c>
      <c r="I5" t="s">
        <v>21</v>
      </c>
      <c r="J5" t="s">
        <v>22</v>
      </c>
      <c r="K5" t="s">
        <v>62</v>
      </c>
      <c r="L5" t="s">
        <v>64</v>
      </c>
      <c r="M5" t="s">
        <v>66</v>
      </c>
      <c r="N5" t="s">
        <v>68</v>
      </c>
      <c r="O5" t="s">
        <v>70</v>
      </c>
      <c r="P5" t="s">
        <v>72</v>
      </c>
      <c r="Q5" t="s">
        <v>74</v>
      </c>
      <c r="R5" t="s">
        <v>24</v>
      </c>
      <c r="S5" t="s">
        <v>103</v>
      </c>
      <c r="T5" t="s">
        <v>104</v>
      </c>
      <c r="U5" s="80" t="s">
        <v>216</v>
      </c>
      <c r="V5" t="s">
        <v>219</v>
      </c>
      <c r="W5" t="s">
        <v>222</v>
      </c>
      <c r="X5" t="s">
        <v>225</v>
      </c>
      <c r="Y5" t="s">
        <v>226</v>
      </c>
    </row>
    <row r="6" spans="1:25" x14ac:dyDescent="0.25">
      <c r="A6" t="s">
        <v>23</v>
      </c>
      <c r="B6" t="s">
        <v>235</v>
      </c>
      <c r="C6" t="s">
        <v>115</v>
      </c>
      <c r="D6" t="s">
        <v>171</v>
      </c>
      <c r="F6" t="s">
        <v>166</v>
      </c>
      <c r="G6" t="s">
        <v>198</v>
      </c>
      <c r="H6" t="s">
        <v>24</v>
      </c>
      <c r="J6" t="s">
        <v>25</v>
      </c>
      <c r="Q6" t="s">
        <v>75</v>
      </c>
      <c r="R6" t="s">
        <v>100</v>
      </c>
      <c r="T6" t="s">
        <v>103</v>
      </c>
      <c r="U6" t="s">
        <v>215</v>
      </c>
    </row>
    <row r="7" spans="1:25" x14ac:dyDescent="0.25">
      <c r="A7" t="s">
        <v>26</v>
      </c>
      <c r="B7" t="s">
        <v>473</v>
      </c>
      <c r="C7" t="s">
        <v>140</v>
      </c>
      <c r="D7" t="s">
        <v>172</v>
      </c>
      <c r="F7" t="s">
        <v>167</v>
      </c>
      <c r="G7" t="s">
        <v>25</v>
      </c>
      <c r="H7" t="s">
        <v>27</v>
      </c>
      <c r="J7" t="s">
        <v>28</v>
      </c>
    </row>
    <row r="8" spans="1:25" x14ac:dyDescent="0.25">
      <c r="B8" t="s">
        <v>237</v>
      </c>
      <c r="C8" t="s">
        <v>141</v>
      </c>
      <c r="D8" t="s">
        <v>173</v>
      </c>
      <c r="G8" t="s">
        <v>199</v>
      </c>
      <c r="H8" t="s">
        <v>29</v>
      </c>
    </row>
    <row r="9" spans="1:25" x14ac:dyDescent="0.25">
      <c r="B9" t="s">
        <v>238</v>
      </c>
      <c r="D9" t="s">
        <v>174</v>
      </c>
    </row>
    <row r="10" spans="1:25" x14ac:dyDescent="0.25">
      <c r="B10" t="s">
        <v>239</v>
      </c>
      <c r="D10" t="s">
        <v>175</v>
      </c>
    </row>
    <row r="11" spans="1:25" x14ac:dyDescent="0.25">
      <c r="B11" t="s">
        <v>30</v>
      </c>
      <c r="D11" t="s">
        <v>47</v>
      </c>
    </row>
    <row r="12" spans="1:25" x14ac:dyDescent="0.25">
      <c r="B12" t="s">
        <v>470</v>
      </c>
    </row>
    <row r="13" spans="1:25" x14ac:dyDescent="0.25">
      <c r="B13" t="s">
        <v>241</v>
      </c>
    </row>
    <row r="14" spans="1:25" x14ac:dyDescent="0.25">
      <c r="B14" t="s">
        <v>31</v>
      </c>
    </row>
    <row r="15" spans="1:25" x14ac:dyDescent="0.25">
      <c r="B15" t="s">
        <v>242</v>
      </c>
    </row>
    <row r="16" spans="1:25" x14ac:dyDescent="0.25">
      <c r="B16" t="s">
        <v>32</v>
      </c>
    </row>
    <row r="17" spans="2:2" x14ac:dyDescent="0.25">
      <c r="B17" t="s">
        <v>471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6"/>
  <sheetViews>
    <sheetView workbookViewId="0">
      <selection activeCell="B1" sqref="B1"/>
    </sheetView>
  </sheetViews>
  <sheetFormatPr baseColWidth="10" defaultRowHeight="15" x14ac:dyDescent="0.25"/>
  <cols>
    <col min="1" max="1" width="6.5703125" customWidth="1"/>
    <col min="2" max="3" width="41.85546875" customWidth="1"/>
    <col min="4" max="4" width="57.7109375" customWidth="1"/>
    <col min="5" max="5" width="12.5703125" bestFit="1" customWidth="1"/>
    <col min="6" max="6" width="12" bestFit="1" customWidth="1"/>
    <col min="7" max="7" width="13.7109375" bestFit="1" customWidth="1"/>
    <col min="8" max="8" width="13" bestFit="1" customWidth="1"/>
    <col min="9" max="9" width="12.28515625" bestFit="1" customWidth="1"/>
  </cols>
  <sheetData>
    <row r="1" spans="2:9" ht="15.75" thickBot="1" x14ac:dyDescent="0.3">
      <c r="B1" s="85" t="s">
        <v>154</v>
      </c>
      <c r="C1" s="86" t="s">
        <v>153</v>
      </c>
      <c r="D1" s="86" t="s">
        <v>147</v>
      </c>
      <c r="E1" s="86" t="s">
        <v>148</v>
      </c>
      <c r="F1" s="86" t="s">
        <v>149</v>
      </c>
      <c r="G1" s="86" t="s">
        <v>150</v>
      </c>
      <c r="H1" s="86" t="s">
        <v>151</v>
      </c>
      <c r="I1" s="87" t="s">
        <v>152</v>
      </c>
    </row>
    <row r="2" spans="2:9" ht="60" x14ac:dyDescent="0.25">
      <c r="B2" s="95" t="s">
        <v>14</v>
      </c>
      <c r="C2" s="94" t="s">
        <v>261</v>
      </c>
      <c r="D2" s="94" t="s">
        <v>262</v>
      </c>
      <c r="E2" s="88" t="s">
        <v>263</v>
      </c>
      <c r="F2" s="88" t="s">
        <v>263</v>
      </c>
      <c r="G2" s="88" t="s">
        <v>263</v>
      </c>
      <c r="H2" s="88" t="s">
        <v>263</v>
      </c>
      <c r="I2" s="98" t="s">
        <v>264</v>
      </c>
    </row>
    <row r="3" spans="2:9" x14ac:dyDescent="0.25">
      <c r="B3" s="96" t="s">
        <v>19</v>
      </c>
      <c r="C3" s="92"/>
      <c r="D3" s="92"/>
      <c r="E3" s="83"/>
      <c r="F3" s="83"/>
      <c r="G3" s="83"/>
      <c r="H3" s="83"/>
      <c r="I3" s="89"/>
    </row>
    <row r="4" spans="2:9" x14ac:dyDescent="0.25">
      <c r="B4" s="96" t="s">
        <v>235</v>
      </c>
      <c r="C4" s="92"/>
      <c r="D4" s="92"/>
      <c r="E4" s="83"/>
      <c r="F4" s="83"/>
      <c r="G4" s="83"/>
      <c r="H4" s="83"/>
      <c r="I4" s="89"/>
    </row>
    <row r="5" spans="2:9" ht="30" x14ac:dyDescent="0.25">
      <c r="B5" s="96" t="s">
        <v>236</v>
      </c>
      <c r="C5" s="92"/>
      <c r="D5" s="92"/>
      <c r="E5" s="83"/>
      <c r="F5" s="83"/>
      <c r="G5" s="83"/>
      <c r="H5" s="83"/>
      <c r="I5" s="89"/>
    </row>
    <row r="6" spans="2:9" ht="30" x14ac:dyDescent="0.25">
      <c r="B6" s="96" t="s">
        <v>237</v>
      </c>
      <c r="C6" s="92"/>
      <c r="D6" s="92"/>
      <c r="E6" s="83"/>
      <c r="F6" s="83"/>
      <c r="G6" s="83"/>
      <c r="H6" s="83"/>
      <c r="I6" s="89"/>
    </row>
    <row r="7" spans="2:9" x14ac:dyDescent="0.25">
      <c r="B7" s="96" t="s">
        <v>238</v>
      </c>
      <c r="C7" s="92"/>
      <c r="D7" s="92"/>
      <c r="E7" s="83"/>
      <c r="F7" s="83"/>
      <c r="G7" s="83"/>
      <c r="H7" s="83"/>
      <c r="I7" s="89"/>
    </row>
    <row r="8" spans="2:9" ht="30" x14ac:dyDescent="0.25">
      <c r="B8" s="96" t="s">
        <v>239</v>
      </c>
      <c r="C8" s="92"/>
      <c r="D8" s="92"/>
      <c r="E8" s="83"/>
      <c r="F8" s="83"/>
      <c r="G8" s="83"/>
      <c r="H8" s="83"/>
      <c r="I8" s="89"/>
    </row>
    <row r="9" spans="2:9" x14ac:dyDescent="0.25">
      <c r="B9" s="96" t="s">
        <v>30</v>
      </c>
      <c r="C9" s="92"/>
      <c r="D9" s="92"/>
      <c r="E9" s="83"/>
      <c r="F9" s="83"/>
      <c r="G9" s="83"/>
      <c r="H9" s="83"/>
      <c r="I9" s="89"/>
    </row>
    <row r="10" spans="2:9" ht="30" x14ac:dyDescent="0.25">
      <c r="B10" s="96" t="s">
        <v>240</v>
      </c>
      <c r="C10" s="92"/>
      <c r="D10" s="92"/>
      <c r="E10" s="83"/>
      <c r="F10" s="83"/>
      <c r="G10" s="83"/>
      <c r="H10" s="83"/>
      <c r="I10" s="89"/>
    </row>
    <row r="11" spans="2:9" x14ac:dyDescent="0.25">
      <c r="B11" s="96" t="s">
        <v>241</v>
      </c>
      <c r="C11" s="92"/>
      <c r="D11" s="92"/>
      <c r="E11" s="83"/>
      <c r="F11" s="83"/>
      <c r="G11" s="83"/>
      <c r="H11" s="83"/>
      <c r="I11" s="89"/>
    </row>
    <row r="12" spans="2:9" x14ac:dyDescent="0.25">
      <c r="B12" s="96" t="s">
        <v>31</v>
      </c>
      <c r="C12" s="92"/>
      <c r="D12" s="92"/>
      <c r="E12" s="83"/>
      <c r="F12" s="83"/>
      <c r="G12" s="83"/>
      <c r="H12" s="83"/>
      <c r="I12" s="89"/>
    </row>
    <row r="13" spans="2:9" x14ac:dyDescent="0.25">
      <c r="B13" s="96" t="s">
        <v>242</v>
      </c>
      <c r="C13" s="92"/>
      <c r="D13" s="92"/>
      <c r="E13" s="83"/>
      <c r="F13" s="83"/>
      <c r="G13" s="83"/>
      <c r="H13" s="83"/>
      <c r="I13" s="89"/>
    </row>
    <row r="14" spans="2:9" ht="15.75" thickBot="1" x14ac:dyDescent="0.3">
      <c r="B14" s="97" t="s">
        <v>32</v>
      </c>
      <c r="C14" s="93"/>
      <c r="D14" s="93"/>
      <c r="E14" s="90"/>
      <c r="F14" s="90"/>
      <c r="G14" s="90"/>
      <c r="H14" s="90"/>
      <c r="I14" s="91"/>
    </row>
    <row r="15" spans="2:9" ht="15" customHeight="1" thickBot="1" x14ac:dyDescent="0.3"/>
    <row r="16" spans="2:9" ht="15.75" thickBot="1" x14ac:dyDescent="0.3">
      <c r="B16" s="84" t="s">
        <v>155</v>
      </c>
      <c r="C16" s="71" t="s">
        <v>154</v>
      </c>
    </row>
    <row r="17" spans="2:3" ht="15" customHeight="1" x14ac:dyDescent="0.25">
      <c r="B17" s="293" t="s">
        <v>254</v>
      </c>
      <c r="C17" s="72" t="s">
        <v>238</v>
      </c>
    </row>
    <row r="18" spans="2:3" ht="24" x14ac:dyDescent="0.25">
      <c r="B18" s="294"/>
      <c r="C18" s="72" t="s">
        <v>237</v>
      </c>
    </row>
    <row r="19" spans="2:3" ht="15.75" thickBot="1" x14ac:dyDescent="0.3">
      <c r="B19" s="295"/>
      <c r="C19" s="73" t="s">
        <v>242</v>
      </c>
    </row>
    <row r="20" spans="2:3" ht="24" customHeight="1" x14ac:dyDescent="0.25">
      <c r="B20" s="293" t="s">
        <v>255</v>
      </c>
      <c r="C20" s="72" t="s">
        <v>256</v>
      </c>
    </row>
    <row r="21" spans="2:3" ht="24" customHeight="1" x14ac:dyDescent="0.25">
      <c r="B21" s="294"/>
      <c r="C21" s="74" t="s">
        <v>238</v>
      </c>
    </row>
    <row r="22" spans="2:3" ht="24" customHeight="1" thickBot="1" x14ac:dyDescent="0.3">
      <c r="B22" s="295"/>
      <c r="C22" s="75" t="s">
        <v>236</v>
      </c>
    </row>
    <row r="23" spans="2:3" ht="15" customHeight="1" x14ac:dyDescent="0.25">
      <c r="B23" s="293" t="s">
        <v>258</v>
      </c>
      <c r="C23" s="72" t="s">
        <v>14</v>
      </c>
    </row>
    <row r="24" spans="2:3" ht="25.5" x14ac:dyDescent="0.25">
      <c r="B24" s="294"/>
      <c r="C24" s="74" t="s">
        <v>236</v>
      </c>
    </row>
    <row r="25" spans="2:3" ht="15" customHeight="1" thickBot="1" x14ac:dyDescent="0.3">
      <c r="B25" s="295"/>
      <c r="C25" s="75" t="s">
        <v>241</v>
      </c>
    </row>
    <row r="26" spans="2:3" ht="36" customHeight="1" x14ac:dyDescent="0.25">
      <c r="B26" s="293" t="s">
        <v>259</v>
      </c>
      <c r="C26" s="74" t="s">
        <v>235</v>
      </c>
    </row>
    <row r="27" spans="2:3" ht="15.75" thickBot="1" x14ac:dyDescent="0.3">
      <c r="B27" s="295"/>
      <c r="C27" s="73" t="s">
        <v>257</v>
      </c>
    </row>
    <row r="28" spans="2:3" ht="36" customHeight="1" x14ac:dyDescent="0.25">
      <c r="B28" s="293" t="s">
        <v>260</v>
      </c>
      <c r="C28" s="72" t="s">
        <v>14</v>
      </c>
    </row>
    <row r="29" spans="2:3" x14ac:dyDescent="0.25">
      <c r="B29" s="294"/>
      <c r="C29" s="72" t="s">
        <v>256</v>
      </c>
    </row>
    <row r="30" spans="2:3" x14ac:dyDescent="0.25">
      <c r="B30" s="294"/>
      <c r="C30" s="74" t="s">
        <v>241</v>
      </c>
    </row>
    <row r="31" spans="2:3" x14ac:dyDescent="0.25">
      <c r="B31" s="294"/>
      <c r="C31" s="72" t="s">
        <v>31</v>
      </c>
    </row>
    <row r="32" spans="2:3" x14ac:dyDescent="0.25">
      <c r="B32" s="294"/>
      <c r="C32" s="72" t="s">
        <v>257</v>
      </c>
    </row>
    <row r="33" spans="2:3" ht="25.5" x14ac:dyDescent="0.25">
      <c r="B33" s="294"/>
      <c r="C33" s="74" t="s">
        <v>240</v>
      </c>
    </row>
    <row r="34" spans="2:3" x14ac:dyDescent="0.25">
      <c r="B34" s="294"/>
      <c r="C34" s="74" t="s">
        <v>242</v>
      </c>
    </row>
    <row r="35" spans="2:3" ht="15.75" thickBot="1" x14ac:dyDescent="0.3">
      <c r="B35" s="295"/>
      <c r="C35" s="73" t="s">
        <v>26</v>
      </c>
    </row>
    <row r="36" spans="2:3" x14ac:dyDescent="0.25">
      <c r="C36" s="77"/>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workbookViewId="0">
      <selection activeCell="C11" sqref="C11"/>
    </sheetView>
  </sheetViews>
  <sheetFormatPr baseColWidth="10" defaultRowHeight="15" x14ac:dyDescent="0.25"/>
  <cols>
    <col min="2" max="6" width="15.7109375" customWidth="1"/>
  </cols>
  <sheetData>
    <row r="1" spans="1:6" x14ac:dyDescent="0.25">
      <c r="B1" t="s">
        <v>163</v>
      </c>
      <c r="C1" t="s">
        <v>164</v>
      </c>
      <c r="D1" t="s">
        <v>165</v>
      </c>
      <c r="E1" t="s">
        <v>166</v>
      </c>
      <c r="F1" t="s">
        <v>167</v>
      </c>
    </row>
    <row r="2" spans="1:6" ht="24" x14ac:dyDescent="0.25">
      <c r="A2" s="81" t="s">
        <v>163</v>
      </c>
      <c r="B2" s="79" t="s">
        <v>178</v>
      </c>
      <c r="C2" s="79" t="s">
        <v>182</v>
      </c>
      <c r="D2" s="79" t="s">
        <v>185</v>
      </c>
      <c r="E2" s="79" t="s">
        <v>189</v>
      </c>
      <c r="F2" s="79" t="s">
        <v>192</v>
      </c>
    </row>
    <row r="3" spans="1:6" ht="60" x14ac:dyDescent="0.25">
      <c r="A3" s="81" t="s">
        <v>195</v>
      </c>
      <c r="B3" s="79" t="s">
        <v>179</v>
      </c>
      <c r="C3" s="79" t="s">
        <v>183</v>
      </c>
      <c r="D3" s="79" t="s">
        <v>186</v>
      </c>
      <c r="E3" s="79" t="s">
        <v>190</v>
      </c>
      <c r="F3" s="79" t="s">
        <v>193</v>
      </c>
    </row>
    <row r="4" spans="1:6" ht="48" x14ac:dyDescent="0.25">
      <c r="A4" s="81" t="s">
        <v>165</v>
      </c>
      <c r="B4" s="79" t="s">
        <v>180</v>
      </c>
      <c r="C4" s="79" t="s">
        <v>184</v>
      </c>
      <c r="D4" s="79" t="s">
        <v>187</v>
      </c>
      <c r="E4" s="79" t="s">
        <v>191</v>
      </c>
      <c r="F4" s="79" t="s">
        <v>194</v>
      </c>
    </row>
    <row r="5" spans="1:6" ht="36" x14ac:dyDescent="0.25">
      <c r="A5" s="81" t="s">
        <v>166</v>
      </c>
      <c r="B5" s="79" t="s">
        <v>181</v>
      </c>
      <c r="C5" s="76"/>
      <c r="D5" s="79" t="s">
        <v>188</v>
      </c>
      <c r="E5" s="76"/>
      <c r="F5" s="76"/>
    </row>
    <row r="6" spans="1:6" x14ac:dyDescent="0.25">
      <c r="A6" s="81" t="s">
        <v>167</v>
      </c>
      <c r="B6" s="76"/>
      <c r="C6" s="76"/>
      <c r="D6" s="76"/>
      <c r="E6" s="76"/>
      <c r="F6" s="7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9"/>
  <sheetViews>
    <sheetView showGridLines="0" zoomScale="80" zoomScaleNormal="80" workbookViewId="0">
      <selection activeCell="N30" sqref="A30:XFD1048576"/>
    </sheetView>
  </sheetViews>
  <sheetFormatPr baseColWidth="10" defaultColWidth="0" defaultRowHeight="15" zeroHeight="1" x14ac:dyDescent="0.25"/>
  <cols>
    <col min="1" max="1" width="6.5703125" customWidth="1"/>
    <col min="2" max="2" width="63" customWidth="1"/>
    <col min="3" max="10" width="15.5703125" customWidth="1"/>
    <col min="11" max="11" width="17.28515625" customWidth="1"/>
    <col min="12" max="12" width="15.5703125" customWidth="1"/>
    <col min="13" max="13" width="17.28515625" customWidth="1"/>
    <col min="14" max="14" width="16.140625" customWidth="1"/>
    <col min="15" max="18" width="15.5703125" customWidth="1"/>
    <col min="19" max="19" width="15.7109375" customWidth="1"/>
    <col min="20" max="20" width="11.42578125" customWidth="1"/>
    <col min="21" max="16384" width="11.42578125" hidden="1"/>
  </cols>
  <sheetData>
    <row r="1" spans="1:19" ht="15.75" thickBot="1" x14ac:dyDescent="0.3"/>
    <row r="2" spans="1:19" ht="55.5" customHeight="1" thickBot="1" x14ac:dyDescent="0.3">
      <c r="A2" s="296" t="s">
        <v>109</v>
      </c>
      <c r="B2" s="297"/>
      <c r="C2" s="297"/>
      <c r="D2" s="297"/>
      <c r="E2" s="297"/>
      <c r="F2" s="297"/>
      <c r="G2" s="297"/>
      <c r="H2" s="297"/>
      <c r="I2" s="297"/>
      <c r="J2" s="297"/>
      <c r="K2" s="297"/>
      <c r="L2" s="297"/>
      <c r="M2" s="297"/>
      <c r="N2" s="297"/>
      <c r="O2" s="297"/>
      <c r="P2" s="297"/>
      <c r="Q2" s="297"/>
      <c r="R2" s="297"/>
      <c r="S2" s="298"/>
    </row>
    <row r="3" spans="1:19" ht="15.75" thickBot="1" x14ac:dyDescent="0.3"/>
    <row r="4" spans="1:19" x14ac:dyDescent="0.25">
      <c r="B4" s="68" t="s">
        <v>95</v>
      </c>
      <c r="C4" s="43">
        <f>COUNTIF(C8:C26,"SI")</f>
        <v>9</v>
      </c>
      <c r="D4" s="44">
        <f>COUNTIF(D8:D26,"SI")</f>
        <v>7</v>
      </c>
      <c r="E4" s="44">
        <f>COUNTIF(E8:E26,"SI")</f>
        <v>10</v>
      </c>
      <c r="F4" s="44">
        <f t="shared" ref="F4:Q4" si="0">COUNTIF(F8:F26,"SI")</f>
        <v>7</v>
      </c>
      <c r="G4" s="44">
        <f t="shared" si="0"/>
        <v>8</v>
      </c>
      <c r="H4" s="44">
        <f t="shared" si="0"/>
        <v>11</v>
      </c>
      <c r="I4" s="44">
        <f t="shared" ref="I4" si="1">COUNTIF(I8:I26,"SI")</f>
        <v>7</v>
      </c>
      <c r="J4" s="44">
        <f t="shared" si="0"/>
        <v>10</v>
      </c>
      <c r="K4" s="44">
        <f t="shared" si="0"/>
        <v>11</v>
      </c>
      <c r="L4" s="44">
        <f t="shared" si="0"/>
        <v>10</v>
      </c>
      <c r="M4" s="44">
        <f t="shared" si="0"/>
        <v>11</v>
      </c>
      <c r="N4" s="44">
        <f t="shared" si="0"/>
        <v>16</v>
      </c>
      <c r="O4" s="44">
        <f t="shared" si="0"/>
        <v>11</v>
      </c>
      <c r="P4" s="44">
        <f t="shared" si="0"/>
        <v>12</v>
      </c>
      <c r="Q4" s="44">
        <f t="shared" si="0"/>
        <v>12</v>
      </c>
      <c r="R4" s="44">
        <f t="shared" ref="R4" si="2">COUNTIF(R8:R26,"SI")</f>
        <v>12</v>
      </c>
      <c r="S4" s="36">
        <f>COUNTIF(S8:S26,"SI")</f>
        <v>10</v>
      </c>
    </row>
    <row r="5" spans="1:19" ht="15.75" thickBot="1" x14ac:dyDescent="0.3">
      <c r="B5" s="69" t="s">
        <v>8</v>
      </c>
      <c r="C5" s="45" t="str">
        <f>IF(C4=0,"-",IF(C4&lt;=5,"Moderado",IF(C4&lt;=11,"Mayor",IF(C4&lt;=19,"Catastrófico"))))</f>
        <v>Mayor</v>
      </c>
      <c r="D5" s="46" t="str">
        <f>IF(D4=0,"-",IF(D4&lt;=5,"Moderado",IF(D4&lt;=11,"Mayor",IF(D4&lt;=19,"Catastrófico"))))</f>
        <v>Mayor</v>
      </c>
      <c r="E5" s="46" t="str">
        <f>IF(E4=0,"-",IF(E4&lt;=5,"Moderado",IF(E4&lt;=11,"Mayor",IF(E4&lt;=19,"Catastrófico"))))</f>
        <v>Mayor</v>
      </c>
      <c r="F5" s="46" t="str">
        <f t="shared" ref="F5:Q5" si="3">IF(F4=0,"-",IF(F4&lt;=5,"Moderado",IF(F4&lt;=11,"Mayor",IF(F4&lt;=19,"Catastrófico"))))</f>
        <v>Mayor</v>
      </c>
      <c r="G5" s="46" t="str">
        <f t="shared" si="3"/>
        <v>Mayor</v>
      </c>
      <c r="H5" s="46" t="str">
        <f t="shared" si="3"/>
        <v>Mayor</v>
      </c>
      <c r="I5" s="46" t="str">
        <f t="shared" ref="I5" si="4">IF(I4=0,"-",IF(I4&lt;=5,"Moderado",IF(I4&lt;=11,"Mayor",IF(I4&lt;=19,"Catastrófico"))))</f>
        <v>Mayor</v>
      </c>
      <c r="J5" s="46" t="str">
        <f t="shared" si="3"/>
        <v>Mayor</v>
      </c>
      <c r="K5" s="46" t="str">
        <f t="shared" si="3"/>
        <v>Mayor</v>
      </c>
      <c r="L5" s="46" t="str">
        <f t="shared" si="3"/>
        <v>Mayor</v>
      </c>
      <c r="M5" s="46" t="str">
        <f t="shared" si="3"/>
        <v>Mayor</v>
      </c>
      <c r="N5" s="46" t="str">
        <f t="shared" si="3"/>
        <v>Catastrófico</v>
      </c>
      <c r="O5" s="46" t="str">
        <f t="shared" si="3"/>
        <v>Mayor</v>
      </c>
      <c r="P5" s="46" t="str">
        <f t="shared" si="3"/>
        <v>Catastrófico</v>
      </c>
      <c r="Q5" s="46" t="str">
        <f t="shared" si="3"/>
        <v>Catastrófico</v>
      </c>
      <c r="R5" s="46" t="str">
        <f t="shared" ref="R5" si="5">IF(R4=0,"-",IF(R4&lt;=5,"Moderado",IF(R4&lt;=11,"Mayor",IF(R4&lt;=19,"Catastrófico"))))</f>
        <v>Catastrófico</v>
      </c>
      <c r="S5" s="37" t="str">
        <f>IF(S4=0,"-",IF(S4&lt;=5,"Moderado",IF(S4&lt;=11,"Mayor",IF(S4&lt;=19,"Catastrófico"))))</f>
        <v>Mayor</v>
      </c>
    </row>
    <row r="6" spans="1:19" ht="15.75" thickBot="1" x14ac:dyDescent="0.3">
      <c r="C6" s="35"/>
      <c r="D6" s="35"/>
      <c r="E6" s="35"/>
      <c r="S6" s="35"/>
    </row>
    <row r="7" spans="1:19" ht="22.5" customHeight="1" thickBot="1" x14ac:dyDescent="0.3">
      <c r="A7" s="56"/>
      <c r="B7" s="56"/>
      <c r="C7" s="47" t="s">
        <v>121</v>
      </c>
      <c r="D7" s="48" t="s">
        <v>135</v>
      </c>
      <c r="E7" s="48" t="s">
        <v>125</v>
      </c>
      <c r="F7" s="48" t="s">
        <v>122</v>
      </c>
      <c r="G7" s="48" t="s">
        <v>123</v>
      </c>
      <c r="H7" s="48" t="s">
        <v>124</v>
      </c>
      <c r="I7" s="48" t="s">
        <v>385</v>
      </c>
      <c r="J7" s="48" t="s">
        <v>126</v>
      </c>
      <c r="K7" s="48" t="s">
        <v>132</v>
      </c>
      <c r="L7" s="48" t="s">
        <v>133</v>
      </c>
      <c r="M7" s="48" t="s">
        <v>134</v>
      </c>
      <c r="N7" s="48" t="s">
        <v>136</v>
      </c>
      <c r="O7" s="48" t="s">
        <v>127</v>
      </c>
      <c r="P7" s="48" t="s">
        <v>128</v>
      </c>
      <c r="Q7" s="48" t="s">
        <v>129</v>
      </c>
      <c r="R7" s="48" t="s">
        <v>357</v>
      </c>
      <c r="S7" s="49" t="s">
        <v>130</v>
      </c>
    </row>
    <row r="8" spans="1:19" x14ac:dyDescent="0.25">
      <c r="A8" s="61">
        <v>1</v>
      </c>
      <c r="B8" s="64" t="s">
        <v>77</v>
      </c>
      <c r="C8" s="57" t="s">
        <v>16</v>
      </c>
      <c r="D8" s="58" t="s">
        <v>16</v>
      </c>
      <c r="E8" s="59" t="s">
        <v>16</v>
      </c>
      <c r="F8" s="59" t="s">
        <v>16</v>
      </c>
      <c r="G8" s="59" t="s">
        <v>16</v>
      </c>
      <c r="H8" s="59" t="s">
        <v>16</v>
      </c>
      <c r="I8" s="59" t="s">
        <v>21</v>
      </c>
      <c r="J8" s="58" t="s">
        <v>16</v>
      </c>
      <c r="K8" s="59" t="s">
        <v>16</v>
      </c>
      <c r="L8" s="59" t="s">
        <v>16</v>
      </c>
      <c r="M8" s="60" t="s">
        <v>16</v>
      </c>
      <c r="N8" s="59" t="s">
        <v>16</v>
      </c>
      <c r="O8" s="59" t="s">
        <v>16</v>
      </c>
      <c r="P8" s="59" t="s">
        <v>16</v>
      </c>
      <c r="Q8" s="59" t="s">
        <v>16</v>
      </c>
      <c r="R8" s="59" t="s">
        <v>16</v>
      </c>
      <c r="S8" s="67" t="s">
        <v>16</v>
      </c>
    </row>
    <row r="9" spans="1:19" x14ac:dyDescent="0.25">
      <c r="A9" s="62">
        <v>2</v>
      </c>
      <c r="B9" s="65" t="s">
        <v>78</v>
      </c>
      <c r="C9" s="50" t="s">
        <v>16</v>
      </c>
      <c r="D9" s="41" t="s">
        <v>21</v>
      </c>
      <c r="E9" s="40" t="s">
        <v>16</v>
      </c>
      <c r="F9" s="40" t="s">
        <v>16</v>
      </c>
      <c r="G9" s="40" t="s">
        <v>16</v>
      </c>
      <c r="H9" s="40" t="s">
        <v>16</v>
      </c>
      <c r="I9" s="40" t="s">
        <v>16</v>
      </c>
      <c r="J9" s="41" t="s">
        <v>16</v>
      </c>
      <c r="K9" s="40" t="s">
        <v>16</v>
      </c>
      <c r="L9" s="40" t="s">
        <v>16</v>
      </c>
      <c r="M9" s="54" t="s">
        <v>16</v>
      </c>
      <c r="N9" s="40" t="s">
        <v>16</v>
      </c>
      <c r="O9" s="40" t="s">
        <v>16</v>
      </c>
      <c r="P9" s="40" t="s">
        <v>16</v>
      </c>
      <c r="Q9" s="40" t="s">
        <v>16</v>
      </c>
      <c r="R9" s="40" t="s">
        <v>16</v>
      </c>
      <c r="S9" s="52" t="s">
        <v>16</v>
      </c>
    </row>
    <row r="10" spans="1:19" x14ac:dyDescent="0.25">
      <c r="A10" s="62">
        <v>3</v>
      </c>
      <c r="B10" s="65" t="s">
        <v>79</v>
      </c>
      <c r="C10" s="50" t="s">
        <v>21</v>
      </c>
      <c r="D10" s="41" t="s">
        <v>16</v>
      </c>
      <c r="E10" s="40" t="s">
        <v>131</v>
      </c>
      <c r="F10" s="40" t="s">
        <v>21</v>
      </c>
      <c r="G10" s="40" t="s">
        <v>16</v>
      </c>
      <c r="H10" s="40" t="s">
        <v>16</v>
      </c>
      <c r="I10" s="40" t="s">
        <v>16</v>
      </c>
      <c r="J10" s="41" t="s">
        <v>131</v>
      </c>
      <c r="K10" s="40" t="s">
        <v>16</v>
      </c>
      <c r="L10" s="40" t="s">
        <v>16</v>
      </c>
      <c r="M10" s="54" t="s">
        <v>21</v>
      </c>
      <c r="N10" s="40" t="s">
        <v>16</v>
      </c>
      <c r="O10" s="40" t="s">
        <v>16</v>
      </c>
      <c r="P10" s="40" t="s">
        <v>16</v>
      </c>
      <c r="Q10" s="40" t="s">
        <v>16</v>
      </c>
      <c r="R10" s="40" t="s">
        <v>16</v>
      </c>
      <c r="S10" s="52" t="s">
        <v>21</v>
      </c>
    </row>
    <row r="11" spans="1:19" ht="25.5" x14ac:dyDescent="0.25">
      <c r="A11" s="62">
        <v>4</v>
      </c>
      <c r="B11" s="65" t="s">
        <v>80</v>
      </c>
      <c r="C11" s="50" t="s">
        <v>21</v>
      </c>
      <c r="D11" s="41" t="s">
        <v>21</v>
      </c>
      <c r="E11" s="40" t="s">
        <v>21</v>
      </c>
      <c r="F11" s="40" t="s">
        <v>21</v>
      </c>
      <c r="G11" s="40" t="s">
        <v>21</v>
      </c>
      <c r="H11" s="40" t="s">
        <v>16</v>
      </c>
      <c r="I11" s="40" t="s">
        <v>21</v>
      </c>
      <c r="J11" s="41" t="s">
        <v>21</v>
      </c>
      <c r="K11" s="40" t="s">
        <v>21</v>
      </c>
      <c r="L11" s="40" t="s">
        <v>21</v>
      </c>
      <c r="M11" s="54" t="s">
        <v>21</v>
      </c>
      <c r="N11" s="40" t="s">
        <v>21</v>
      </c>
      <c r="O11" s="40" t="s">
        <v>21</v>
      </c>
      <c r="P11" s="40" t="s">
        <v>21</v>
      </c>
      <c r="Q11" s="40" t="s">
        <v>21</v>
      </c>
      <c r="R11" s="40" t="s">
        <v>21</v>
      </c>
      <c r="S11" s="52" t="s">
        <v>21</v>
      </c>
    </row>
    <row r="12" spans="1:19" x14ac:dyDescent="0.25">
      <c r="A12" s="62">
        <v>5</v>
      </c>
      <c r="B12" s="65" t="s">
        <v>81</v>
      </c>
      <c r="C12" s="50" t="s">
        <v>16</v>
      </c>
      <c r="D12" s="41" t="s">
        <v>16</v>
      </c>
      <c r="E12" s="40" t="s">
        <v>16</v>
      </c>
      <c r="F12" s="40" t="s">
        <v>16</v>
      </c>
      <c r="G12" s="40" t="s">
        <v>16</v>
      </c>
      <c r="H12" s="40" t="s">
        <v>16</v>
      </c>
      <c r="I12" s="40" t="s">
        <v>16</v>
      </c>
      <c r="J12" s="41" t="s">
        <v>16</v>
      </c>
      <c r="K12" s="40" t="s">
        <v>21</v>
      </c>
      <c r="L12" s="40" t="s">
        <v>16</v>
      </c>
      <c r="M12" s="54" t="s">
        <v>16</v>
      </c>
      <c r="N12" s="40" t="s">
        <v>16</v>
      </c>
      <c r="O12" s="40" t="s">
        <v>16</v>
      </c>
      <c r="P12" s="40" t="s">
        <v>16</v>
      </c>
      <c r="Q12" s="40" t="s">
        <v>16</v>
      </c>
      <c r="R12" s="40" t="s">
        <v>16</v>
      </c>
      <c r="S12" s="52" t="s">
        <v>16</v>
      </c>
    </row>
    <row r="13" spans="1:19" x14ac:dyDescent="0.25">
      <c r="A13" s="62">
        <v>6</v>
      </c>
      <c r="B13" s="65" t="s">
        <v>82</v>
      </c>
      <c r="C13" s="50" t="s">
        <v>21</v>
      </c>
      <c r="D13" s="41" t="s">
        <v>21</v>
      </c>
      <c r="E13" s="40" t="s">
        <v>16</v>
      </c>
      <c r="F13" s="40" t="s">
        <v>21</v>
      </c>
      <c r="G13" s="40" t="s">
        <v>16</v>
      </c>
      <c r="H13" s="40" t="s">
        <v>16</v>
      </c>
      <c r="I13" s="40" t="s">
        <v>21</v>
      </c>
      <c r="J13" s="41" t="s">
        <v>16</v>
      </c>
      <c r="K13" s="40" t="s">
        <v>16</v>
      </c>
      <c r="L13" s="40" t="s">
        <v>16</v>
      </c>
      <c r="M13" s="54" t="s">
        <v>16</v>
      </c>
      <c r="N13" s="40" t="s">
        <v>16</v>
      </c>
      <c r="O13" s="40" t="s">
        <v>16</v>
      </c>
      <c r="P13" s="40" t="s">
        <v>16</v>
      </c>
      <c r="Q13" s="40" t="s">
        <v>16</v>
      </c>
      <c r="R13" s="40" t="s">
        <v>16</v>
      </c>
      <c r="S13" s="52" t="s">
        <v>16</v>
      </c>
    </row>
    <row r="14" spans="1:19" x14ac:dyDescent="0.25">
      <c r="A14" s="62">
        <v>7</v>
      </c>
      <c r="B14" s="65" t="s">
        <v>83</v>
      </c>
      <c r="C14" s="50" t="s">
        <v>21</v>
      </c>
      <c r="D14" s="41" t="s">
        <v>21</v>
      </c>
      <c r="E14" s="40" t="s">
        <v>16</v>
      </c>
      <c r="F14" s="40" t="s">
        <v>16</v>
      </c>
      <c r="G14" s="40" t="s">
        <v>21</v>
      </c>
      <c r="H14" s="40" t="s">
        <v>16</v>
      </c>
      <c r="I14" s="40" t="s">
        <v>16</v>
      </c>
      <c r="J14" s="41" t="s">
        <v>16</v>
      </c>
      <c r="K14" s="40" t="s">
        <v>16</v>
      </c>
      <c r="L14" s="40" t="s">
        <v>21</v>
      </c>
      <c r="M14" s="54" t="s">
        <v>16</v>
      </c>
      <c r="N14" s="40" t="s">
        <v>16</v>
      </c>
      <c r="O14" s="40" t="s">
        <v>16</v>
      </c>
      <c r="P14" s="40" t="s">
        <v>16</v>
      </c>
      <c r="Q14" s="40" t="s">
        <v>16</v>
      </c>
      <c r="R14" s="40" t="s">
        <v>16</v>
      </c>
      <c r="S14" s="52" t="s">
        <v>16</v>
      </c>
    </row>
    <row r="15" spans="1:19" ht="26.25" customHeight="1" x14ac:dyDescent="0.25">
      <c r="A15" s="62">
        <v>8</v>
      </c>
      <c r="B15" s="65" t="s">
        <v>96</v>
      </c>
      <c r="C15" s="50" t="s">
        <v>21</v>
      </c>
      <c r="D15" s="41" t="s">
        <v>21</v>
      </c>
      <c r="E15" s="40" t="s">
        <v>21</v>
      </c>
      <c r="F15" s="40" t="s">
        <v>21</v>
      </c>
      <c r="G15" s="40" t="s">
        <v>21</v>
      </c>
      <c r="H15" s="40" t="s">
        <v>21</v>
      </c>
      <c r="I15" s="40" t="s">
        <v>21</v>
      </c>
      <c r="J15" s="41" t="s">
        <v>21</v>
      </c>
      <c r="K15" s="40" t="s">
        <v>21</v>
      </c>
      <c r="L15" s="40" t="s">
        <v>21</v>
      </c>
      <c r="M15" s="54" t="s">
        <v>21</v>
      </c>
      <c r="N15" s="40" t="s">
        <v>16</v>
      </c>
      <c r="O15" s="40" t="s">
        <v>21</v>
      </c>
      <c r="P15" s="40" t="s">
        <v>21</v>
      </c>
      <c r="Q15" s="40" t="s">
        <v>21</v>
      </c>
      <c r="R15" s="40" t="s">
        <v>21</v>
      </c>
      <c r="S15" s="52" t="s">
        <v>21</v>
      </c>
    </row>
    <row r="16" spans="1:19" x14ac:dyDescent="0.25">
      <c r="A16" s="62">
        <v>9</v>
      </c>
      <c r="B16" s="65" t="s">
        <v>84</v>
      </c>
      <c r="C16" s="50" t="s">
        <v>16</v>
      </c>
      <c r="D16" s="41" t="s">
        <v>21</v>
      </c>
      <c r="E16" s="40" t="s">
        <v>21</v>
      </c>
      <c r="F16" s="40" t="s">
        <v>21</v>
      </c>
      <c r="G16" s="40" t="s">
        <v>21</v>
      </c>
      <c r="H16" s="40" t="s">
        <v>21</v>
      </c>
      <c r="I16" s="40" t="s">
        <v>16</v>
      </c>
      <c r="J16" s="41" t="s">
        <v>21</v>
      </c>
      <c r="K16" s="40" t="s">
        <v>16</v>
      </c>
      <c r="L16" s="40" t="s">
        <v>21</v>
      </c>
      <c r="M16" s="54" t="s">
        <v>16</v>
      </c>
      <c r="N16" s="40" t="s">
        <v>16</v>
      </c>
      <c r="O16" s="40" t="s">
        <v>21</v>
      </c>
      <c r="P16" s="40" t="s">
        <v>16</v>
      </c>
      <c r="Q16" s="40" t="s">
        <v>16</v>
      </c>
      <c r="R16" s="40" t="s">
        <v>16</v>
      </c>
      <c r="S16" s="52" t="s">
        <v>21</v>
      </c>
    </row>
    <row r="17" spans="1:19" ht="25.5" x14ac:dyDescent="0.25">
      <c r="A17" s="62">
        <v>10</v>
      </c>
      <c r="B17" s="65" t="s">
        <v>85</v>
      </c>
      <c r="C17" s="50" t="s">
        <v>16</v>
      </c>
      <c r="D17" s="41" t="s">
        <v>16</v>
      </c>
      <c r="E17" s="40" t="s">
        <v>16</v>
      </c>
      <c r="F17" s="40" t="s">
        <v>16</v>
      </c>
      <c r="G17" s="40" t="s">
        <v>16</v>
      </c>
      <c r="H17" s="40" t="s">
        <v>16</v>
      </c>
      <c r="I17" s="40" t="s">
        <v>16</v>
      </c>
      <c r="J17" s="41" t="s">
        <v>16</v>
      </c>
      <c r="K17" s="40" t="s">
        <v>16</v>
      </c>
      <c r="L17" s="40" t="s">
        <v>16</v>
      </c>
      <c r="M17" s="54" t="s">
        <v>16</v>
      </c>
      <c r="N17" s="40" t="s">
        <v>16</v>
      </c>
      <c r="O17" s="40" t="s">
        <v>16</v>
      </c>
      <c r="P17" s="40" t="s">
        <v>16</v>
      </c>
      <c r="Q17" s="40" t="s">
        <v>16</v>
      </c>
      <c r="R17" s="40" t="s">
        <v>16</v>
      </c>
      <c r="S17" s="52" t="s">
        <v>16</v>
      </c>
    </row>
    <row r="18" spans="1:19" x14ac:dyDescent="0.25">
      <c r="A18" s="62">
        <v>11</v>
      </c>
      <c r="B18" s="65" t="s">
        <v>86</v>
      </c>
      <c r="C18" s="50" t="s">
        <v>16</v>
      </c>
      <c r="D18" s="41" t="s">
        <v>16</v>
      </c>
      <c r="E18" s="40" t="s">
        <v>16</v>
      </c>
      <c r="F18" s="40" t="s">
        <v>16</v>
      </c>
      <c r="G18" s="40" t="s">
        <v>16</v>
      </c>
      <c r="H18" s="40" t="s">
        <v>21</v>
      </c>
      <c r="I18" s="40" t="s">
        <v>21</v>
      </c>
      <c r="J18" s="41" t="s">
        <v>16</v>
      </c>
      <c r="K18" s="40" t="s">
        <v>16</v>
      </c>
      <c r="L18" s="40" t="s">
        <v>16</v>
      </c>
      <c r="M18" s="54" t="s">
        <v>16</v>
      </c>
      <c r="N18" s="40" t="s">
        <v>16</v>
      </c>
      <c r="O18" s="40" t="s">
        <v>16</v>
      </c>
      <c r="P18" s="40" t="s">
        <v>16</v>
      </c>
      <c r="Q18" s="40" t="s">
        <v>16</v>
      </c>
      <c r="R18" s="40" t="s">
        <v>16</v>
      </c>
      <c r="S18" s="52" t="s">
        <v>16</v>
      </c>
    </row>
    <row r="19" spans="1:19" x14ac:dyDescent="0.25">
      <c r="A19" s="62">
        <v>12</v>
      </c>
      <c r="B19" s="65" t="s">
        <v>87</v>
      </c>
      <c r="C19" s="50" t="s">
        <v>16</v>
      </c>
      <c r="D19" s="41" t="s">
        <v>16</v>
      </c>
      <c r="E19" s="40" t="s">
        <v>16</v>
      </c>
      <c r="F19" s="40" t="s">
        <v>16</v>
      </c>
      <c r="G19" s="40" t="s">
        <v>16</v>
      </c>
      <c r="H19" s="40" t="s">
        <v>16</v>
      </c>
      <c r="I19" s="40" t="s">
        <v>16</v>
      </c>
      <c r="J19" s="41" t="s">
        <v>16</v>
      </c>
      <c r="K19" s="40" t="s">
        <v>16</v>
      </c>
      <c r="L19" s="40" t="s">
        <v>16</v>
      </c>
      <c r="M19" s="54" t="s">
        <v>16</v>
      </c>
      <c r="N19" s="40" t="s">
        <v>16</v>
      </c>
      <c r="O19" s="40" t="s">
        <v>16</v>
      </c>
      <c r="P19" s="40" t="s">
        <v>16</v>
      </c>
      <c r="Q19" s="40" t="s">
        <v>16</v>
      </c>
      <c r="R19" s="40" t="s">
        <v>16</v>
      </c>
      <c r="S19" s="52" t="s">
        <v>16</v>
      </c>
    </row>
    <row r="20" spans="1:19" x14ac:dyDescent="0.25">
      <c r="A20" s="62">
        <v>13</v>
      </c>
      <c r="B20" s="65" t="s">
        <v>88</v>
      </c>
      <c r="C20" s="50" t="s">
        <v>16</v>
      </c>
      <c r="D20" s="41" t="s">
        <v>21</v>
      </c>
      <c r="E20" s="40" t="s">
        <v>16</v>
      </c>
      <c r="F20" s="40" t="s">
        <v>21</v>
      </c>
      <c r="G20" s="40" t="s">
        <v>21</v>
      </c>
      <c r="H20" s="40" t="s">
        <v>16</v>
      </c>
      <c r="I20" s="40" t="s">
        <v>21</v>
      </c>
      <c r="J20" s="41" t="s">
        <v>16</v>
      </c>
      <c r="K20" s="40" t="s">
        <v>16</v>
      </c>
      <c r="L20" s="40" t="s">
        <v>16</v>
      </c>
      <c r="M20" s="54" t="s">
        <v>16</v>
      </c>
      <c r="N20" s="40" t="s">
        <v>16</v>
      </c>
      <c r="O20" s="40" t="s">
        <v>16</v>
      </c>
      <c r="P20" s="40" t="s">
        <v>16</v>
      </c>
      <c r="Q20" s="40" t="s">
        <v>16</v>
      </c>
      <c r="R20" s="40" t="s">
        <v>16</v>
      </c>
      <c r="S20" s="52" t="s">
        <v>16</v>
      </c>
    </row>
    <row r="21" spans="1:19" x14ac:dyDescent="0.25">
      <c r="A21" s="62">
        <v>14</v>
      </c>
      <c r="B21" s="65" t="s">
        <v>89</v>
      </c>
      <c r="C21" s="50" t="s">
        <v>21</v>
      </c>
      <c r="D21" s="41" t="s">
        <v>16</v>
      </c>
      <c r="E21" s="40" t="s">
        <v>16</v>
      </c>
      <c r="F21" s="40" t="s">
        <v>21</v>
      </c>
      <c r="G21" s="40" t="s">
        <v>21</v>
      </c>
      <c r="H21" s="40" t="s">
        <v>16</v>
      </c>
      <c r="I21" s="40" t="s">
        <v>21</v>
      </c>
      <c r="J21" s="41" t="s">
        <v>16</v>
      </c>
      <c r="K21" s="40" t="s">
        <v>16</v>
      </c>
      <c r="L21" s="40" t="s">
        <v>16</v>
      </c>
      <c r="M21" s="54" t="s">
        <v>16</v>
      </c>
      <c r="N21" s="40" t="s">
        <v>16</v>
      </c>
      <c r="O21" s="40" t="s">
        <v>16</v>
      </c>
      <c r="P21" s="40" t="s">
        <v>16</v>
      </c>
      <c r="Q21" s="40" t="s">
        <v>16</v>
      </c>
      <c r="R21" s="40" t="s">
        <v>16</v>
      </c>
      <c r="S21" s="52" t="s">
        <v>16</v>
      </c>
    </row>
    <row r="22" spans="1:19" x14ac:dyDescent="0.25">
      <c r="A22" s="62">
        <v>15</v>
      </c>
      <c r="B22" s="65" t="s">
        <v>90</v>
      </c>
      <c r="C22" s="50" t="s">
        <v>16</v>
      </c>
      <c r="D22" s="41" t="s">
        <v>21</v>
      </c>
      <c r="E22" s="40" t="s">
        <v>21</v>
      </c>
      <c r="F22" s="40" t="s">
        <v>21</v>
      </c>
      <c r="G22" s="40" t="s">
        <v>21</v>
      </c>
      <c r="H22" s="40" t="s">
        <v>21</v>
      </c>
      <c r="I22" s="40" t="s">
        <v>21</v>
      </c>
      <c r="J22" s="41" t="s">
        <v>21</v>
      </c>
      <c r="K22" s="40" t="s">
        <v>21</v>
      </c>
      <c r="L22" s="40" t="s">
        <v>21</v>
      </c>
      <c r="M22" s="54" t="s">
        <v>21</v>
      </c>
      <c r="N22" s="40" t="s">
        <v>16</v>
      </c>
      <c r="O22" s="40" t="s">
        <v>21</v>
      </c>
      <c r="P22" s="40" t="s">
        <v>21</v>
      </c>
      <c r="Q22" s="40" t="s">
        <v>21</v>
      </c>
      <c r="R22" s="40" t="s">
        <v>21</v>
      </c>
      <c r="S22" s="52" t="s">
        <v>21</v>
      </c>
    </row>
    <row r="23" spans="1:19" x14ac:dyDescent="0.25">
      <c r="A23" s="62">
        <v>16</v>
      </c>
      <c r="B23" s="65" t="s">
        <v>91</v>
      </c>
      <c r="C23" s="50" t="s">
        <v>21</v>
      </c>
      <c r="D23" s="41" t="s">
        <v>21</v>
      </c>
      <c r="E23" s="40" t="s">
        <v>21</v>
      </c>
      <c r="F23" s="40" t="s">
        <v>21</v>
      </c>
      <c r="G23" s="40" t="s">
        <v>21</v>
      </c>
      <c r="H23" s="40" t="s">
        <v>21</v>
      </c>
      <c r="I23" s="40" t="s">
        <v>21</v>
      </c>
      <c r="J23" s="41" t="s">
        <v>21</v>
      </c>
      <c r="K23" s="40" t="s">
        <v>21</v>
      </c>
      <c r="L23" s="40" t="s">
        <v>21</v>
      </c>
      <c r="M23" s="54" t="s">
        <v>21</v>
      </c>
      <c r="N23" s="40" t="s">
        <v>21</v>
      </c>
      <c r="O23" s="40" t="s">
        <v>21</v>
      </c>
      <c r="P23" s="40" t="s">
        <v>21</v>
      </c>
      <c r="Q23" s="40" t="s">
        <v>21</v>
      </c>
      <c r="R23" s="40" t="s">
        <v>21</v>
      </c>
      <c r="S23" s="52" t="s">
        <v>21</v>
      </c>
    </row>
    <row r="24" spans="1:19" x14ac:dyDescent="0.25">
      <c r="A24" s="62">
        <v>17</v>
      </c>
      <c r="B24" s="65" t="s">
        <v>92</v>
      </c>
      <c r="C24" s="50" t="s">
        <v>21</v>
      </c>
      <c r="D24" s="41" t="s">
        <v>21</v>
      </c>
      <c r="E24" s="40" t="s">
        <v>21</v>
      </c>
      <c r="F24" s="40" t="s">
        <v>21</v>
      </c>
      <c r="G24" s="40" t="s">
        <v>21</v>
      </c>
      <c r="H24" s="40" t="s">
        <v>21</v>
      </c>
      <c r="I24" s="40" t="s">
        <v>21</v>
      </c>
      <c r="J24" s="41" t="s">
        <v>21</v>
      </c>
      <c r="K24" s="40" t="s">
        <v>21</v>
      </c>
      <c r="L24" s="40" t="s">
        <v>21</v>
      </c>
      <c r="M24" s="54" t="s">
        <v>21</v>
      </c>
      <c r="N24" s="40" t="s">
        <v>16</v>
      </c>
      <c r="O24" s="40" t="s">
        <v>21</v>
      </c>
      <c r="P24" s="40" t="s">
        <v>21</v>
      </c>
      <c r="Q24" s="40" t="s">
        <v>21</v>
      </c>
      <c r="R24" s="40" t="s">
        <v>21</v>
      </c>
      <c r="S24" s="52" t="s">
        <v>21</v>
      </c>
    </row>
    <row r="25" spans="1:19" x14ac:dyDescent="0.25">
      <c r="A25" s="62">
        <v>18</v>
      </c>
      <c r="B25" s="65" t="s">
        <v>93</v>
      </c>
      <c r="C25" s="50" t="s">
        <v>21</v>
      </c>
      <c r="D25" s="41" t="s">
        <v>21</v>
      </c>
      <c r="E25" s="40" t="s">
        <v>21</v>
      </c>
      <c r="F25" s="40" t="s">
        <v>21</v>
      </c>
      <c r="G25" s="40" t="s">
        <v>21</v>
      </c>
      <c r="H25" s="40" t="s">
        <v>21</v>
      </c>
      <c r="I25" s="40" t="s">
        <v>21</v>
      </c>
      <c r="J25" s="41" t="s">
        <v>21</v>
      </c>
      <c r="K25" s="40" t="s">
        <v>21</v>
      </c>
      <c r="L25" s="40" t="s">
        <v>21</v>
      </c>
      <c r="M25" s="54" t="s">
        <v>21</v>
      </c>
      <c r="N25" s="40" t="s">
        <v>16</v>
      </c>
      <c r="O25" s="40" t="s">
        <v>21</v>
      </c>
      <c r="P25" s="40" t="s">
        <v>21</v>
      </c>
      <c r="Q25" s="40" t="s">
        <v>21</v>
      </c>
      <c r="R25" s="40" t="s">
        <v>21</v>
      </c>
      <c r="S25" s="52" t="s">
        <v>21</v>
      </c>
    </row>
    <row r="26" spans="1:19" ht="15.75" thickBot="1" x14ac:dyDescent="0.3">
      <c r="A26" s="63">
        <v>19</v>
      </c>
      <c r="B26" s="66" t="s">
        <v>94</v>
      </c>
      <c r="C26" s="51" t="s">
        <v>21</v>
      </c>
      <c r="D26" s="42" t="s">
        <v>21</v>
      </c>
      <c r="E26" s="42" t="s">
        <v>21</v>
      </c>
      <c r="F26" s="42" t="s">
        <v>21</v>
      </c>
      <c r="G26" s="42" t="s">
        <v>21</v>
      </c>
      <c r="H26" s="42" t="s">
        <v>21</v>
      </c>
      <c r="I26" s="42" t="s">
        <v>21</v>
      </c>
      <c r="J26" s="42" t="s">
        <v>21</v>
      </c>
      <c r="K26" s="42" t="s">
        <v>21</v>
      </c>
      <c r="L26" s="42" t="s">
        <v>21</v>
      </c>
      <c r="M26" s="55" t="s">
        <v>21</v>
      </c>
      <c r="N26" s="42" t="s">
        <v>21</v>
      </c>
      <c r="O26" s="42" t="s">
        <v>21</v>
      </c>
      <c r="P26" s="42" t="s">
        <v>21</v>
      </c>
      <c r="Q26" s="42" t="s">
        <v>21</v>
      </c>
      <c r="R26" s="42" t="s">
        <v>21</v>
      </c>
      <c r="S26" s="53" t="s">
        <v>21</v>
      </c>
    </row>
    <row r="27" spans="1:19" x14ac:dyDescent="0.25"/>
    <row r="28" spans="1:19" x14ac:dyDescent="0.25"/>
    <row r="29" spans="1:19" x14ac:dyDescent="0.25"/>
  </sheetData>
  <mergeCells count="1">
    <mergeCell ref="A2:S2"/>
  </mergeCells>
  <phoneticPr fontId="19" type="noConversion"/>
  <dataValidations count="2">
    <dataValidation type="list" allowBlank="1" showInputMessage="1" showErrorMessage="1" sqref="F8:F26 K8:L26 Q8:S26" xr:uid="{00000000-0002-0000-0500-000000000000}">
      <formula1>Si_No</formula1>
    </dataValidation>
    <dataValidation type="list" allowBlank="1" showErrorMessage="1" sqref="M8:M26" xr:uid="{00000000-0002-0000-0500-000001000000}">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Mapa</vt:lpstr>
      <vt:lpstr>Matriz</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cp:lastModifiedBy>
  <cp:lastPrinted>2024-01-31T21:48:23Z</cp:lastPrinted>
  <dcterms:created xsi:type="dcterms:W3CDTF">2020-01-13T19:31:31Z</dcterms:created>
  <dcterms:modified xsi:type="dcterms:W3CDTF">2024-01-31T23:06:44Z</dcterms:modified>
</cp:coreProperties>
</file>