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CANAL CAPITAL\2024\PTEP\"/>
    </mc:Choice>
  </mc:AlternateContent>
  <xr:revisionPtr revIDLastSave="0" documentId="13_ncr:1_{6195CDC9-F3AE-408E-A836-F6209690964D}" xr6:coauthVersionLast="47" xr6:coauthVersionMax="47" xr10:uidLastSave="{00000000-0000-0000-0000-000000000000}"/>
  <bookViews>
    <workbookView xWindow="-108" yWindow="-108" windowWidth="23256" windowHeight="12456" tabRatio="892" firstSheet="1" activeTab="1" xr2:uid="{00000000-000D-0000-FFFF-FFFF00000000}"/>
  </bookViews>
  <sheets>
    <sheet name="Mapa" sheetId="4" state="hidden" r:id="rId1"/>
    <sheet name="Matriz" sheetId="1" r:id="rId2"/>
    <sheet name="Listas" sheetId="3" state="hidden" r:id="rId3"/>
    <sheet name="Análisis de O.E." sheetId="8" state="hidden" r:id="rId4"/>
    <sheet name="Factor R." sheetId="9" state="hidden" r:id="rId5"/>
    <sheet name="Anexo 1 - Impacto (RC)" sheetId="7" r:id="rId6"/>
  </sheets>
  <externalReferences>
    <externalReference r:id="rId7"/>
  </externalReferences>
  <definedNames>
    <definedName name="_xlnm._FilterDatabase" localSheetId="1" hidden="1">Matriz!$A$12:$F$39</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1">Matriz!$1:$12</definedName>
    <definedName name="Valor_Riesgo">Listas!$J$3:$J$7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5" i="1" l="1"/>
  <c r="U15" i="1" s="1"/>
  <c r="V15" i="1" s="1"/>
  <c r="Q15" i="1"/>
  <c r="S15" i="1"/>
  <c r="T15" i="1"/>
  <c r="AB15" i="1"/>
  <c r="AD15" i="1"/>
  <c r="AM15" i="1"/>
  <c r="AK15" i="1" s="1"/>
  <c r="AL15" i="1" s="1"/>
  <c r="AJ15" i="1" l="1"/>
  <c r="AH15" i="1" s="1"/>
  <c r="AI15" i="1" s="1"/>
  <c r="AN15" i="1" s="1"/>
  <c r="AO15" i="1" s="1"/>
  <c r="AD19" i="1"/>
  <c r="AB19" i="1"/>
  <c r="T19" i="1" l="1"/>
  <c r="S19" i="1"/>
  <c r="Q19" i="1"/>
  <c r="P19" i="1"/>
  <c r="I4" i="7"/>
  <c r="I5" i="7" s="1"/>
  <c r="AM19" i="1" l="1"/>
  <c r="AK19" i="1" s="1"/>
  <c r="AL19" i="1" s="1"/>
  <c r="AJ19" i="1"/>
  <c r="AH19" i="1" s="1"/>
  <c r="AI19" i="1" s="1"/>
  <c r="U19" i="1"/>
  <c r="V19" i="1" s="1"/>
  <c r="AN19" i="1" l="1"/>
  <c r="AO19" i="1" s="1"/>
  <c r="AP19" i="1" s="1"/>
  <c r="AB28" i="1"/>
  <c r="AD28" i="1"/>
  <c r="AD31" i="1" l="1"/>
  <c r="AB31" i="1"/>
  <c r="T31" i="1"/>
  <c r="AM31" i="1" s="1"/>
  <c r="AK31" i="1" s="1"/>
  <c r="AL31" i="1" s="1"/>
  <c r="S31" i="1"/>
  <c r="Q31" i="1"/>
  <c r="P31" i="1"/>
  <c r="AD30" i="1"/>
  <c r="AB30" i="1"/>
  <c r="T30" i="1"/>
  <c r="AM30" i="1" s="1"/>
  <c r="AK30" i="1" s="1"/>
  <c r="AL30" i="1" s="1"/>
  <c r="S30" i="1"/>
  <c r="Q30" i="1"/>
  <c r="P30" i="1"/>
  <c r="U30" i="1" s="1"/>
  <c r="V30" i="1" s="1"/>
  <c r="AJ31" i="1" l="1"/>
  <c r="AH31" i="1" s="1"/>
  <c r="AI31" i="1" s="1"/>
  <c r="AN31" i="1" s="1"/>
  <c r="AO31" i="1" s="1"/>
  <c r="AP31" i="1" s="1"/>
  <c r="U31" i="1"/>
  <c r="V31" i="1" s="1"/>
  <c r="AJ30" i="1"/>
  <c r="AH30" i="1" s="1"/>
  <c r="AI30" i="1" s="1"/>
  <c r="AN30" i="1" s="1"/>
  <c r="AO30" i="1" s="1"/>
  <c r="AP30" i="1" s="1"/>
  <c r="R4" i="7"/>
  <c r="R5" i="7" s="1"/>
  <c r="AD34" i="1"/>
  <c r="AB34" i="1"/>
  <c r="T34" i="1"/>
  <c r="AM34" i="1" s="1"/>
  <c r="AK34" i="1" s="1"/>
  <c r="AL34" i="1" s="1"/>
  <c r="S34" i="1"/>
  <c r="Q34" i="1"/>
  <c r="P34" i="1"/>
  <c r="AJ34" i="1" l="1"/>
  <c r="AH34" i="1" s="1"/>
  <c r="AI34" i="1" s="1"/>
  <c r="AN34" i="1" s="1"/>
  <c r="AO34" i="1" s="1"/>
  <c r="AP34" i="1" s="1"/>
  <c r="U34" i="1"/>
  <c r="V34" i="1" s="1"/>
  <c r="P33" i="1"/>
  <c r="Q33" i="1"/>
  <c r="S33" i="1"/>
  <c r="T33" i="1"/>
  <c r="AM33" i="1" s="1"/>
  <c r="AK33" i="1" s="1"/>
  <c r="AL33" i="1" s="1"/>
  <c r="AB33" i="1"/>
  <c r="AD33" i="1"/>
  <c r="P35" i="1"/>
  <c r="Q35" i="1"/>
  <c r="S35" i="1"/>
  <c r="T35" i="1"/>
  <c r="AB35" i="1"/>
  <c r="AD35" i="1"/>
  <c r="AB36" i="1"/>
  <c r="AD36" i="1"/>
  <c r="AB37" i="1"/>
  <c r="AD37" i="1"/>
  <c r="AB38" i="1"/>
  <c r="AD38" i="1"/>
  <c r="P39" i="1"/>
  <c r="Q39" i="1"/>
  <c r="AJ39" i="1" s="1"/>
  <c r="S39" i="1"/>
  <c r="T39" i="1"/>
  <c r="AM39" i="1" s="1"/>
  <c r="AB39" i="1"/>
  <c r="AD39" i="1"/>
  <c r="AH39" i="1"/>
  <c r="AI39" i="1" s="1"/>
  <c r="AK39" i="1"/>
  <c r="AL39" i="1" s="1"/>
  <c r="AJ33" i="1" l="1"/>
  <c r="AH33" i="1" s="1"/>
  <c r="AI33" i="1" s="1"/>
  <c r="AN33" i="1" s="1"/>
  <c r="AO33" i="1" s="1"/>
  <c r="AP33" i="1" s="1"/>
  <c r="AN39" i="1"/>
  <c r="AO39" i="1" s="1"/>
  <c r="AP39" i="1" s="1"/>
  <c r="AM35" i="1"/>
  <c r="AK35" i="1" s="1"/>
  <c r="AL35" i="1" s="1"/>
  <c r="AM38" i="1"/>
  <c r="AK38" i="1" s="1"/>
  <c r="AM36" i="1"/>
  <c r="AK36" i="1" s="1"/>
  <c r="AM37" i="1"/>
  <c r="AK37" i="1" s="1"/>
  <c r="AL38" i="1" s="1"/>
  <c r="U39" i="1"/>
  <c r="V39" i="1" s="1"/>
  <c r="AJ35" i="1"/>
  <c r="U35" i="1"/>
  <c r="V35" i="1" s="1"/>
  <c r="U33" i="1"/>
  <c r="V33" i="1" s="1"/>
  <c r="AH35" i="1" l="1"/>
  <c r="AI35" i="1" s="1"/>
  <c r="AN35" i="1" s="1"/>
  <c r="AJ36" i="1"/>
  <c r="AL37" i="1"/>
  <c r="AL36" i="1"/>
  <c r="AP15" i="1"/>
  <c r="T26" i="1"/>
  <c r="S26" i="1"/>
  <c r="Q26" i="1"/>
  <c r="P26" i="1"/>
  <c r="AM29" i="1" l="1"/>
  <c r="AK29" i="1" s="1"/>
  <c r="AM27" i="1"/>
  <c r="AK27" i="1" s="1"/>
  <c r="AM28" i="1"/>
  <c r="AK28" i="1" s="1"/>
  <c r="AL29" i="1" s="1"/>
  <c r="AM26" i="1"/>
  <c r="AK26" i="1" s="1"/>
  <c r="AL26" i="1" s="1"/>
  <c r="AH36" i="1"/>
  <c r="AI36" i="1" s="1"/>
  <c r="AN36" i="1" s="1"/>
  <c r="AJ37" i="1"/>
  <c r="U26" i="1"/>
  <c r="V26" i="1" s="1"/>
  <c r="AL27" i="1" l="1"/>
  <c r="AL28" i="1"/>
  <c r="AJ38" i="1"/>
  <c r="AH38" i="1" s="1"/>
  <c r="AI38" i="1" s="1"/>
  <c r="AN38" i="1" s="1"/>
  <c r="AO35" i="1" s="1"/>
  <c r="AP35" i="1" s="1"/>
  <c r="AH37" i="1"/>
  <c r="AI37" i="1" s="1"/>
  <c r="AN37" i="1" s="1"/>
  <c r="T24" i="1" l="1"/>
  <c r="AM25" i="1" s="1"/>
  <c r="AK25" i="1" s="1"/>
  <c r="AL25" i="1" s="1"/>
  <c r="S24" i="1"/>
  <c r="Q24" i="1"/>
  <c r="P24" i="1"/>
  <c r="U24" i="1" l="1"/>
  <c r="V24" i="1" s="1"/>
  <c r="AD16" i="1" l="1"/>
  <c r="AD17" i="1"/>
  <c r="AD18" i="1"/>
  <c r="AD21" i="1"/>
  <c r="AD22" i="1"/>
  <c r="AD23" i="1"/>
  <c r="AD24" i="1"/>
  <c r="AD25" i="1"/>
  <c r="AD26" i="1"/>
  <c r="AD27" i="1"/>
  <c r="AD29" i="1"/>
  <c r="AD32" i="1"/>
  <c r="AB16" i="1"/>
  <c r="AB17" i="1"/>
  <c r="AB18" i="1"/>
  <c r="AB21" i="1"/>
  <c r="AB22" i="1"/>
  <c r="AB23" i="1"/>
  <c r="AB24" i="1"/>
  <c r="AB25" i="1"/>
  <c r="AB26" i="1"/>
  <c r="AB27" i="1"/>
  <c r="AB29" i="1"/>
  <c r="AB32" i="1"/>
  <c r="S16" i="1"/>
  <c r="T16" i="1"/>
  <c r="AM16" i="1" s="1"/>
  <c r="AK16" i="1" s="1"/>
  <c r="AL16" i="1" s="1"/>
  <c r="S17" i="1"/>
  <c r="T17" i="1"/>
  <c r="S18" i="1"/>
  <c r="T18" i="1"/>
  <c r="AM18" i="1" s="1"/>
  <c r="AK18" i="1" s="1"/>
  <c r="AL18" i="1" s="1"/>
  <c r="S21" i="1"/>
  <c r="T21" i="1"/>
  <c r="AM21" i="1" s="1"/>
  <c r="AK21" i="1" s="1"/>
  <c r="AL21" i="1" s="1"/>
  <c r="S22" i="1"/>
  <c r="T22" i="1"/>
  <c r="S32" i="1"/>
  <c r="T32" i="1"/>
  <c r="AM32" i="1" s="1"/>
  <c r="AK32" i="1" s="1"/>
  <c r="AL32" i="1" s="1"/>
  <c r="P16" i="1"/>
  <c r="Q16" i="1"/>
  <c r="P17" i="1"/>
  <c r="Q17" i="1"/>
  <c r="AJ17" i="1" s="1"/>
  <c r="AH17" i="1" s="1"/>
  <c r="AI17" i="1" s="1"/>
  <c r="P18" i="1"/>
  <c r="Q18" i="1"/>
  <c r="P21" i="1"/>
  <c r="Q21" i="1"/>
  <c r="P22" i="1"/>
  <c r="Q22" i="1"/>
  <c r="P32" i="1"/>
  <c r="U32" i="1" s="1"/>
  <c r="V32" i="1" s="1"/>
  <c r="Q32" i="1"/>
  <c r="AM24" i="1"/>
  <c r="AK24" i="1" s="1"/>
  <c r="AL24" i="1" s="1"/>
  <c r="AD14" i="1"/>
  <c r="AB14" i="1"/>
  <c r="AJ26" i="1" l="1"/>
  <c r="AM17" i="1"/>
  <c r="AK17" i="1" s="1"/>
  <c r="AL17" i="1" s="1"/>
  <c r="AJ21" i="1"/>
  <c r="AH21" i="1" s="1"/>
  <c r="AI21" i="1" s="1"/>
  <c r="AN21" i="1" s="1"/>
  <c r="AO21" i="1" s="1"/>
  <c r="AP21" i="1" s="1"/>
  <c r="AJ32" i="1"/>
  <c r="AH32" i="1" s="1"/>
  <c r="AI32" i="1" s="1"/>
  <c r="AN32" i="1" s="1"/>
  <c r="AO32" i="1" s="1"/>
  <c r="AP32" i="1" s="1"/>
  <c r="AJ22" i="1"/>
  <c r="AJ23" i="1" s="1"/>
  <c r="AH23" i="1" s="1"/>
  <c r="AI23" i="1" s="1"/>
  <c r="AJ16" i="1"/>
  <c r="AH16" i="1" s="1"/>
  <c r="AI16" i="1" s="1"/>
  <c r="AN16" i="1" s="1"/>
  <c r="AO16" i="1" s="1"/>
  <c r="AP16" i="1" s="1"/>
  <c r="AM22" i="1"/>
  <c r="AK22" i="1" s="1"/>
  <c r="AL22" i="1" s="1"/>
  <c r="AM23" i="1"/>
  <c r="AK23" i="1" s="1"/>
  <c r="AL23" i="1" s="1"/>
  <c r="AJ24" i="1"/>
  <c r="U22" i="1"/>
  <c r="V22" i="1" s="1"/>
  <c r="U21" i="1"/>
  <c r="V21" i="1" s="1"/>
  <c r="AJ18" i="1"/>
  <c r="AH18" i="1" s="1"/>
  <c r="AI18" i="1" s="1"/>
  <c r="AN18" i="1" s="1"/>
  <c r="AO18" i="1" s="1"/>
  <c r="AP18" i="1" s="1"/>
  <c r="U18" i="1"/>
  <c r="V18" i="1" s="1"/>
  <c r="U17" i="1"/>
  <c r="V17" i="1" s="1"/>
  <c r="U16" i="1"/>
  <c r="V16" i="1" s="1"/>
  <c r="AN17" i="1"/>
  <c r="AO17" i="1" s="1"/>
  <c r="AP17" i="1" s="1"/>
  <c r="AH26" i="1" l="1"/>
  <c r="AI26" i="1" s="1"/>
  <c r="AN26" i="1" s="1"/>
  <c r="AJ27" i="1"/>
  <c r="AH22" i="1"/>
  <c r="AI22" i="1" s="1"/>
  <c r="AN22" i="1" s="1"/>
  <c r="AN23" i="1"/>
  <c r="AO22" i="1" s="1"/>
  <c r="AP22" i="1" s="1"/>
  <c r="AH24" i="1"/>
  <c r="AI24" i="1" s="1"/>
  <c r="AN24" i="1" s="1"/>
  <c r="AJ25" i="1"/>
  <c r="AH25" i="1" s="1"/>
  <c r="AI25" i="1" s="1"/>
  <c r="AN25" i="1" s="1"/>
  <c r="AO24" i="1" s="1"/>
  <c r="AP24" i="1" s="1"/>
  <c r="T14" i="1"/>
  <c r="AM14" i="1" s="1"/>
  <c r="AK14" i="1" s="1"/>
  <c r="AL14" i="1" s="1"/>
  <c r="S14" i="1"/>
  <c r="Q14" i="1"/>
  <c r="AJ14" i="1" s="1"/>
  <c r="AH14" i="1" s="1"/>
  <c r="AI14" i="1" s="1"/>
  <c r="P14" i="1"/>
  <c r="AJ28" i="1" l="1"/>
  <c r="AH27" i="1"/>
  <c r="AI27" i="1" s="1"/>
  <c r="AN27" i="1" s="1"/>
  <c r="U14" i="1"/>
  <c r="V14" i="1" s="1"/>
  <c r="AN14" i="1"/>
  <c r="AO14" i="1" s="1"/>
  <c r="AP14" i="1" s="1"/>
  <c r="AH28" i="1" l="1"/>
  <c r="AI28" i="1" s="1"/>
  <c r="AN28" i="1" s="1"/>
  <c r="AJ29" i="1"/>
  <c r="AH29" i="1" s="1"/>
  <c r="AI29" i="1" s="1"/>
  <c r="AN29" i="1" s="1"/>
  <c r="AO26" i="1" s="1"/>
  <c r="AP26" i="1" s="1"/>
  <c r="AD13" i="1"/>
  <c r="AB13" i="1"/>
  <c r="T13" i="1"/>
  <c r="S13" i="1"/>
  <c r="Q13" i="1"/>
  <c r="P13" i="1"/>
  <c r="AJ13" i="1" l="1"/>
  <c r="AM13" i="1"/>
  <c r="AK13" i="1" l="1"/>
  <c r="AL13" i="1" s="1"/>
  <c r="S4" i="7" l="1"/>
  <c r="S5" i="7" s="1"/>
  <c r="D4" i="7" l="1"/>
  <c r="D5" i="7" s="1"/>
  <c r="C4" i="7" l="1"/>
  <c r="F4" i="7"/>
  <c r="G4" i="7"/>
  <c r="H4" i="7"/>
  <c r="E4" i="7"/>
  <c r="J4" i="7"/>
  <c r="K4" i="7"/>
  <c r="L4" i="7"/>
  <c r="M4" i="7"/>
  <c r="N4" i="7"/>
  <c r="O4" i="7"/>
  <c r="P4" i="7"/>
  <c r="Q4" i="7"/>
  <c r="F5" i="7" l="1"/>
  <c r="G5" i="7"/>
  <c r="H5" i="7"/>
  <c r="E5" i="7"/>
  <c r="J5" i="7"/>
  <c r="K5" i="7"/>
  <c r="L5" i="7"/>
  <c r="M5" i="7"/>
  <c r="N5" i="7"/>
  <c r="O5" i="7"/>
  <c r="P5" i="7"/>
  <c r="Q5" i="7"/>
  <c r="U13" i="1" l="1"/>
  <c r="V13" i="1" s="1"/>
  <c r="C5" i="7" l="1"/>
  <c r="AH13" i="1" l="1"/>
  <c r="AI13" i="1" s="1"/>
  <c r="AN13" i="1" s="1"/>
  <c r="AO13" i="1" s="1"/>
  <c r="AP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10" authorId="0" shapeId="0" xr:uid="{00000000-0006-0000-0100-000001000000}">
      <text>
        <r>
          <rPr>
            <sz val="9"/>
            <color indexed="81"/>
            <rFont val="Tahoma"/>
            <family val="2"/>
          </rPr>
          <t xml:space="preserve">Riesgo previo a la aplicación de controles
</t>
        </r>
      </text>
    </comment>
    <comment ref="AH10" authorId="0" shapeId="0" xr:uid="{00000000-0006-0000-0100-000002000000}">
      <text>
        <r>
          <rPr>
            <sz val="9"/>
            <color indexed="81"/>
            <rFont val="Tahoma"/>
            <family val="2"/>
          </rPr>
          <t xml:space="preserve">Estado del riesgo después de la aplicación de controles </t>
        </r>
      </text>
    </comment>
    <comment ref="A11" authorId="0" shapeId="0" xr:uid="{00000000-0006-0000-0100-000003000000}">
      <text>
        <r>
          <rPr>
            <sz val="9"/>
            <color indexed="81"/>
            <rFont val="Tahoma"/>
            <family val="2"/>
          </rPr>
          <t xml:space="preserve">Realice la identificación general de los datos del liderazgo del proceso sobre el cual existe el riesgo </t>
        </r>
      </text>
    </comment>
    <comment ref="G11" authorId="0" shapeId="0" xr:uid="{00000000-0006-0000-0100-000004000000}">
      <text>
        <r>
          <rPr>
            <sz val="9"/>
            <color indexed="81"/>
            <rFont val="Tahoma"/>
            <family val="2"/>
          </rPr>
          <t xml:space="preserve">Seleccione de la lista desplegable el área de impacto para la organización </t>
        </r>
      </text>
    </comment>
    <comment ref="H11" authorId="1" shapeId="0" xr:uid="{00000000-0006-0000-0100-000005000000}">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11" authorId="0" shapeId="0" xr:uid="{00000000-0006-0000-0100-000006000000}">
      <text>
        <r>
          <rPr>
            <sz val="9"/>
            <color indexed="81"/>
            <rFont val="Tahoma"/>
            <family val="2"/>
          </rPr>
          <t>Son las fuentes generadoras de riesgos.</t>
        </r>
      </text>
    </comment>
    <comment ref="N11" authorId="1" shapeId="0" xr:uid="{00000000-0006-0000-0100-000007000000}">
      <text>
        <r>
          <rPr>
            <sz val="9"/>
            <color indexed="81"/>
            <rFont val="Tahoma"/>
            <family val="2"/>
          </rPr>
          <t>Seleccione de la lista desplegable de acuerdo con las tipologías descritas y el factor de riesgo identificado.</t>
        </r>
      </text>
    </comment>
    <comment ref="O11" authorId="1" shapeId="0" xr:uid="{00000000-0006-0000-0100-000008000000}">
      <text>
        <r>
          <rPr>
            <sz val="9"/>
            <color indexed="81"/>
            <rFont val="Tahoma"/>
            <family val="2"/>
          </rPr>
          <t>Analizar sobre las causas qué tan posible es que ocurra el riesgo, expresado en términos de frecuencia o factibilidad.</t>
        </r>
      </text>
    </comment>
    <comment ref="P11" authorId="1" shapeId="0" xr:uid="{00000000-0006-0000-0100-000009000000}">
      <text>
        <r>
          <rPr>
            <sz val="9"/>
            <color indexed="81"/>
            <rFont val="Tahoma"/>
            <family val="2"/>
          </rPr>
          <t xml:space="preserve">Cálculo Automático
</t>
        </r>
      </text>
    </comment>
    <comment ref="Q11" authorId="0" shapeId="0" xr:uid="{00000000-0006-0000-0100-00000A000000}">
      <text>
        <r>
          <rPr>
            <sz val="9"/>
            <color indexed="81"/>
            <rFont val="Tahoma"/>
            <family val="2"/>
          </rPr>
          <t xml:space="preserve">Cálculo automático </t>
        </r>
      </text>
    </comment>
    <comment ref="R11" authorId="1" shapeId="0" xr:uid="{00000000-0006-0000-0100-00000B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11" authorId="1" shapeId="0" xr:uid="{00000000-0006-0000-0100-00000C000000}">
      <text>
        <r>
          <rPr>
            <sz val="9"/>
            <color indexed="81"/>
            <rFont val="Tahoma"/>
            <family val="2"/>
          </rPr>
          <t xml:space="preserve">Cálculo Automático
</t>
        </r>
      </text>
    </comment>
    <comment ref="T11" authorId="0" shapeId="0" xr:uid="{00000000-0006-0000-0100-00000D000000}">
      <text>
        <r>
          <rPr>
            <sz val="9"/>
            <color indexed="81"/>
            <rFont val="Tahoma"/>
            <family val="2"/>
          </rPr>
          <t xml:space="preserve">Cálculo Automático
</t>
        </r>
      </text>
    </comment>
    <comment ref="U11" authorId="1" shapeId="0" xr:uid="{00000000-0006-0000-0100-00000E000000}">
      <text>
        <r>
          <rPr>
            <sz val="9"/>
            <color indexed="81"/>
            <rFont val="Tahoma"/>
            <family val="2"/>
          </rPr>
          <t xml:space="preserve">Cálculo Automático
</t>
        </r>
      </text>
    </comment>
    <comment ref="V11" authorId="1" shapeId="0" xr:uid="{00000000-0006-0000-0100-00000F000000}">
      <text>
        <r>
          <rPr>
            <sz val="9"/>
            <color indexed="81"/>
            <rFont val="Tahoma"/>
            <family val="2"/>
          </rPr>
          <t>Cálculo Automático.</t>
        </r>
      </text>
    </comment>
    <comment ref="W11" authorId="2" shapeId="0" xr:uid="{00000000-0006-0000-0100-000010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AA11" authorId="0" shapeId="0" xr:uid="{00000000-0006-0000-0100-000011000000}">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B11" authorId="0" shapeId="0" xr:uid="{00000000-0006-0000-0100-000012000000}">
      <text>
        <r>
          <rPr>
            <sz val="9"/>
            <color indexed="81"/>
            <rFont val="Tahoma"/>
            <family val="2"/>
          </rPr>
          <t>Cálculo Automático</t>
        </r>
      </text>
    </comment>
    <comment ref="AC11" authorId="1" shapeId="0" xr:uid="{00000000-0006-0000-0100-000013000000}">
      <text>
        <r>
          <rPr>
            <sz val="9"/>
            <color indexed="81"/>
            <rFont val="Tahoma"/>
            <family val="2"/>
          </rPr>
          <t>Diligenciar los criterios de evaluación de diseño del control, descritos en el Anexo 2 de la matriz, para los controles descritos por cada riesgo.</t>
        </r>
      </text>
    </comment>
    <comment ref="AH11" authorId="0" shapeId="0" xr:uid="{00000000-0006-0000-0100-000014000000}">
      <text>
        <r>
          <rPr>
            <sz val="9"/>
            <color indexed="81"/>
            <rFont val="Tahoma"/>
            <family val="2"/>
          </rPr>
          <t>Cálculo automático</t>
        </r>
      </text>
    </comment>
    <comment ref="AI11" authorId="0" shapeId="0" xr:uid="{00000000-0006-0000-0100-000015000000}">
      <text>
        <r>
          <rPr>
            <sz val="9"/>
            <color indexed="81"/>
            <rFont val="Tahoma"/>
            <family val="2"/>
          </rPr>
          <t xml:space="preserve">Cálculo automático
</t>
        </r>
      </text>
    </comment>
    <comment ref="AJ11" authorId="0" shapeId="0" xr:uid="{00000000-0006-0000-0100-000016000000}">
      <text>
        <r>
          <rPr>
            <sz val="9"/>
            <color indexed="81"/>
            <rFont val="Tahoma"/>
            <family val="2"/>
          </rPr>
          <t>Cálculo automático</t>
        </r>
      </text>
    </comment>
    <comment ref="AK11" authorId="0" shapeId="0" xr:uid="{00000000-0006-0000-0100-000017000000}">
      <text>
        <r>
          <rPr>
            <sz val="9"/>
            <color indexed="81"/>
            <rFont val="Tahoma"/>
            <family val="2"/>
          </rPr>
          <t>Cálculo automático</t>
        </r>
      </text>
    </comment>
    <comment ref="AL11" authorId="0" shapeId="0" xr:uid="{00000000-0006-0000-0100-000018000000}">
      <text>
        <r>
          <rPr>
            <sz val="9"/>
            <color indexed="81"/>
            <rFont val="Tahoma"/>
            <family val="2"/>
          </rPr>
          <t xml:space="preserve">Cálculo automático
</t>
        </r>
      </text>
    </comment>
    <comment ref="AM11" authorId="0" shapeId="0" xr:uid="{00000000-0006-0000-0100-000019000000}">
      <text>
        <r>
          <rPr>
            <sz val="9"/>
            <color indexed="81"/>
            <rFont val="Tahoma"/>
            <family val="2"/>
          </rPr>
          <t>Cálculo automático</t>
        </r>
      </text>
    </comment>
    <comment ref="AN11" authorId="1" shapeId="0" xr:uid="{00000000-0006-0000-0100-00001A000000}">
      <text>
        <r>
          <rPr>
            <sz val="9"/>
            <color indexed="81"/>
            <rFont val="Tahoma"/>
            <family val="2"/>
          </rPr>
          <t xml:space="preserve">Cálculo Automático
</t>
        </r>
      </text>
    </comment>
    <comment ref="AO11" authorId="1" shapeId="0" xr:uid="{00000000-0006-0000-0100-00001B000000}">
      <text>
        <r>
          <rPr>
            <sz val="9"/>
            <color indexed="81"/>
            <rFont val="Tahoma"/>
            <family val="2"/>
          </rPr>
          <t xml:space="preserve">Cálculo Automático, define la zona del riesgo después de la aplicación de o los controles. </t>
        </r>
      </text>
    </comment>
    <comment ref="AP11" authorId="1" shapeId="0" xr:uid="{00000000-0006-0000-0100-00001C000000}">
      <text>
        <r>
          <rPr>
            <sz val="9"/>
            <color indexed="81"/>
            <rFont val="Tahoma"/>
            <family val="2"/>
          </rPr>
          <t xml:space="preserve">Resultado automático, en función de la zona de riesgo residual identificada.
</t>
        </r>
      </text>
    </comment>
    <comment ref="AQ11" authorId="2" shapeId="0" xr:uid="{00000000-0006-0000-0100-00001D000000}">
      <text>
        <r>
          <rPr>
            <sz val="9"/>
            <color indexed="81"/>
            <rFont val="Tahoma"/>
            <family val="2"/>
          </rPr>
          <t>Registre las acciones necesarias para evidenciar la gestión de los riesgos en el proceso.</t>
        </r>
      </text>
    </comment>
    <comment ref="AR11" authorId="2" shapeId="0" xr:uid="{00000000-0006-0000-0100-00001E000000}">
      <text>
        <r>
          <rPr>
            <sz val="9"/>
            <color indexed="81"/>
            <rFont val="Tahoma"/>
            <family val="2"/>
          </rPr>
          <t>Indique el soporte de cumplimiento de la actividad propuesta</t>
        </r>
      </text>
    </comment>
    <comment ref="AS11" authorId="2" shapeId="0" xr:uid="{00000000-0006-0000-0100-00001F000000}">
      <text>
        <r>
          <rPr>
            <sz val="9"/>
            <color indexed="81"/>
            <rFont val="Tahoma"/>
            <family val="2"/>
          </rPr>
          <t>Toda acción de tratamiento debe tener un responsable.
Indique el cargo de la persona responsable.</t>
        </r>
      </text>
    </comment>
    <comment ref="AT11" authorId="2" shapeId="0" xr:uid="{00000000-0006-0000-0100-000020000000}">
      <text>
        <r>
          <rPr>
            <sz val="9"/>
            <color indexed="81"/>
            <rFont val="Tahoma"/>
            <family val="2"/>
          </rPr>
          <t xml:space="preserve">Toda acción formulada debe tener una fecha de inicio y una fecha de finalización.
</t>
        </r>
      </text>
    </comment>
    <comment ref="AU11" authorId="2" shapeId="0" xr:uid="{00000000-0006-0000-0100-000021000000}">
      <text>
        <r>
          <rPr>
            <sz val="9"/>
            <color indexed="81"/>
            <rFont val="Tahoma"/>
            <family val="2"/>
          </rPr>
          <t>Defina un indicador por cada acción de tratamiento que formule.
El indicador permitirá realizar un seguimiento al avance de la acción propuesta.</t>
        </r>
      </text>
    </comment>
    <comment ref="A12" authorId="1" shapeId="0" xr:uid="{00000000-0006-0000-0100-000022000000}">
      <text>
        <r>
          <rPr>
            <sz val="9"/>
            <color indexed="81"/>
            <rFont val="Tahoma"/>
            <family val="2"/>
          </rPr>
          <t>Seleccionar el Macroproceso al que pertenece o se asocia el proceso / proyecto evaluado.</t>
        </r>
      </text>
    </comment>
    <comment ref="B12" authorId="1" shapeId="0" xr:uid="{00000000-0006-0000-0100-000023000000}">
      <text>
        <r>
          <rPr>
            <sz val="9"/>
            <color indexed="81"/>
            <rFont val="Tahoma"/>
            <family val="2"/>
          </rPr>
          <t>Seleccionar de la lista el proceso / proyecto sobre el cual se adelantará el análisis de riesgos.</t>
        </r>
      </text>
    </comment>
    <comment ref="C12" authorId="1" shapeId="0" xr:uid="{00000000-0006-0000-0100-000024000000}">
      <text>
        <r>
          <rPr>
            <sz val="9"/>
            <color indexed="81"/>
            <rFont val="Tahoma"/>
            <family val="2"/>
          </rPr>
          <t xml:space="preserve">Describir el objetivo, asociado a la caracterización del proceso identificado o al proyecto.
</t>
        </r>
      </text>
    </comment>
    <comment ref="D12" authorId="0" shapeId="0" xr:uid="{00000000-0006-0000-0100-000025000000}">
      <text>
        <r>
          <rPr>
            <sz val="9"/>
            <color indexed="81"/>
            <rFont val="Tahoma"/>
            <family val="2"/>
          </rPr>
          <t xml:space="preserve">Relacione el alcance del proceso a partir de la caracterización del mismo o del alcance definido para el proyecto. </t>
        </r>
      </text>
    </comment>
    <comment ref="E12" authorId="1" shapeId="0" xr:uid="{00000000-0006-0000-0100-000026000000}">
      <text>
        <r>
          <rPr>
            <sz val="9"/>
            <color indexed="81"/>
            <rFont val="Tahoma"/>
            <family val="2"/>
          </rPr>
          <t>Seleccionar de la lista el tipo de riesgo a documentar:
- Gestión
- Corrupción
- Ambiental</t>
        </r>
      </text>
    </comment>
    <comment ref="F12" authorId="1" shapeId="0" xr:uid="{00000000-0006-0000-0100-000027000000}">
      <text>
        <r>
          <rPr>
            <sz val="9"/>
            <color indexed="81"/>
            <rFont val="Tahoma"/>
            <family val="2"/>
          </rPr>
          <t>Responsabilidad de planeación. Asignar código de identificación del riesgo, relacionado con el proceso y con el tipo de riesgo.</t>
        </r>
      </text>
    </comment>
    <comment ref="H12" authorId="0" shapeId="0" xr:uid="{00000000-0006-0000-0100-000028000000}">
      <text>
        <r>
          <rPr>
            <sz val="9"/>
            <color indexed="81"/>
            <rFont val="Tahoma"/>
            <family val="2"/>
          </rPr>
          <t>Se recomienda iniciar la redacción del riesgo con la frase “posibilidad de”, o similares.</t>
        </r>
      </text>
    </comment>
    <comment ref="I12" authorId="0" shapeId="0" xr:uid="{00000000-0006-0000-0100-000029000000}">
      <text>
        <r>
          <rPr>
            <sz val="9"/>
            <color indexed="81"/>
            <rFont val="Tahoma"/>
            <family val="2"/>
          </rPr>
          <t>Las consecuencias que puede ocasionar a la organización la materialización del riesgo.</t>
        </r>
      </text>
    </comment>
    <comment ref="J12" authorId="0" shapeId="0" xr:uid="{00000000-0006-0000-0100-00002A000000}">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2" authorId="0" shapeId="0" xr:uid="{00000000-0006-0000-0100-00002B000000}">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2" authorId="0" shapeId="0" xr:uid="{00000000-0006-0000-0100-00002C000000}">
      <text>
        <r>
          <rPr>
            <sz val="9"/>
            <color indexed="81"/>
            <rFont val="Tahoma"/>
            <family val="2"/>
          </rPr>
          <t>Seleccione de la lista desplegable el factor de riesgo asociado</t>
        </r>
      </text>
    </comment>
    <comment ref="M12" authorId="0" shapeId="0" xr:uid="{00000000-0006-0000-0100-00002D000000}">
      <text>
        <r>
          <rPr>
            <sz val="9"/>
            <color indexed="81"/>
            <rFont val="Tahoma"/>
            <family val="2"/>
          </rPr>
          <t xml:space="preserve">Seleccione la descripción según el factor de riesgo identificado 
</t>
        </r>
      </text>
    </comment>
    <comment ref="W12" authorId="0" shapeId="0" xr:uid="{00000000-0006-0000-0100-00002E000000}">
      <text>
        <r>
          <rPr>
            <sz val="9"/>
            <color indexed="81"/>
            <rFont val="Tahoma"/>
            <family val="2"/>
          </rPr>
          <t>Relacione el o los responsables de aplicar el control al riesgo identificado en el proceso</t>
        </r>
      </text>
    </comment>
    <comment ref="X12" authorId="0" shapeId="0" xr:uid="{00000000-0006-0000-0100-00002F000000}">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2" authorId="0" shapeId="0" xr:uid="{00000000-0006-0000-0100-000030000000}">
      <text>
        <r>
          <rPr>
            <sz val="9"/>
            <color indexed="81"/>
            <rFont val="Tahoma"/>
            <family val="2"/>
          </rPr>
          <t>Corresponde a los detalles que permiten identificar claramente el objeto del control.</t>
        </r>
      </text>
    </comment>
    <comment ref="AC12" authorId="0" shapeId="0" xr:uid="{00000000-0006-0000-0100-000031000000}">
      <text>
        <r>
          <rPr>
            <sz val="9"/>
            <color indexed="81"/>
            <rFont val="Tahoma"/>
            <family val="2"/>
          </rPr>
          <t xml:space="preserve">Seleccione de la lista desplegable </t>
        </r>
      </text>
    </comment>
    <comment ref="AD12" authorId="0" shapeId="0" xr:uid="{00000000-0006-0000-0100-000032000000}">
      <text>
        <r>
          <rPr>
            <sz val="9"/>
            <color indexed="81"/>
            <rFont val="Tahoma"/>
            <family val="2"/>
          </rPr>
          <t>Cálculo Automático</t>
        </r>
      </text>
    </comment>
    <comment ref="AE12" authorId="0" shapeId="0" xr:uid="{00000000-0006-0000-0100-000033000000}">
      <text>
        <r>
          <rPr>
            <sz val="9"/>
            <color indexed="81"/>
            <rFont val="Tahoma"/>
            <family val="2"/>
          </rPr>
          <t xml:space="preserve">Seleccione de la lista desplegable </t>
        </r>
      </text>
    </comment>
    <comment ref="AF12" authorId="0" shapeId="0" xr:uid="{00000000-0006-0000-0100-000034000000}">
      <text>
        <r>
          <rPr>
            <sz val="9"/>
            <color indexed="81"/>
            <rFont val="Tahoma"/>
            <family val="2"/>
          </rPr>
          <t xml:space="preserve">Seleccione de la lista desplegable </t>
        </r>
      </text>
    </comment>
    <comment ref="AG12" authorId="0" shapeId="0" xr:uid="{00000000-0006-0000-0100-000035000000}">
      <text>
        <r>
          <rPr>
            <sz val="9"/>
            <color indexed="81"/>
            <rFont val="Tahoma"/>
            <family val="2"/>
          </rPr>
          <t xml:space="preserve">Seleccione de la lista desplegable </t>
        </r>
      </text>
    </comment>
  </commentList>
</comments>
</file>

<file path=xl/sharedStrings.xml><?xml version="1.0" encoding="utf-8"?>
<sst xmlns="http://schemas.openxmlformats.org/spreadsheetml/2006/main" count="1293" uniqueCount="519">
  <si>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</si>
  <si>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</si>
  <si>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</si>
  <si>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</si>
  <si>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</si>
  <si>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</si>
  <si>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</si>
  <si>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</si>
  <si>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</si>
  <si>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</si>
  <si>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</si>
  <si>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</si>
  <si>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</si>
  <si>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</si>
  <si>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</si>
  <si>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</si>
  <si>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</si>
  <si>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</si>
  <si>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</si>
  <si>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</si>
  <si>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</si>
  <si>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</si>
  <si>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</si>
  <si>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</si>
  <si>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</si>
  <si>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</si>
  <si>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</si>
  <si>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</si>
  <si>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</si>
  <si>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</si>
  <si>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</si>
  <si>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</si>
  <si>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</si>
  <si>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</si>
  <si>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</si>
  <si>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</si>
  <si>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</si>
  <si>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</si>
  <si>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</si>
  <si>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</si>
  <si>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</si>
  <si>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</si>
  <si>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</si>
  <si>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</si>
  <si>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</si>
  <si>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</si>
  <si>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</si>
  <si>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</si>
  <si>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</si>
  <si>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</si>
  <si>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</si>
  <si>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</si>
  <si>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</si>
  <si>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</si>
  <si>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</si>
  <si>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</si>
  <si>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</si>
  <si>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</si>
  <si>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</si>
  <si>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</si>
  <si>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</si>
  <si>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</si>
  <si>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</si>
  <si>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</si>
  <si>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</si>
  <si>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</si>
  <si>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</si>
  <si>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</si>
  <si>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</si>
  <si>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</si>
  <si>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</si>
  <si>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</si>
  <si>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</si>
  <si>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</si>
  <si>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</si>
  <si>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</si>
  <si>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</si>
  <si>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</si>
  <si>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</si>
  <si>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</si>
  <si>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</si>
  <si>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</si>
  <si>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</si>
  <si>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</si>
  <si>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</si>
  <si>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</si>
  <si>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</si>
  <si>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</si>
  <si>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</si>
  <si>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</si>
  <si>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</si>
  <si>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</si>
  <si>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</si>
  <si>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</si>
  <si>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</si>
  <si>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</si>
  <si>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</si>
  <si>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</si>
  <si>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</si>
  <si>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</si>
  <si>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</si>
  <si>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</si>
  <si>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</si>
  <si>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</si>
  <si>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</si>
  <si>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</si>
  <si>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</si>
  <si>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</si>
  <si>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</si>
  <si>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</si>
  <si>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</si>
  <si>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</si>
  <si>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</si>
  <si>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</si>
  <si>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</si>
  <si>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</si>
  <si>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CÓDIGO: EPLE-FT-025</t>
  </si>
  <si>
    <t>RESPONSABLE: PLANEACIÓN</t>
  </si>
  <si>
    <t>MATRIZ DE CALIFICACIÓN, EVALUACIÓN Y RESPUESTA A LOS RIESGOS</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</si>
  <si>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</si>
  <si>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</si>
  <si>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</si>
  <si>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</si>
  <si>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</si>
  <si>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</si>
  <si>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</si>
  <si>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</si>
  <si>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</si>
  <si>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</si>
  <si>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</si>
  <si>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</si>
  <si>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</si>
  <si>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</si>
  <si>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</si>
  <si>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</si>
  <si>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</si>
  <si>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</si>
  <si>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</si>
  <si>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r>
      <t xml:space="preserve">Riesgo 
</t>
    </r>
    <r>
      <rPr>
        <sz val="10"/>
        <rFont val="Arial"/>
        <family val="2"/>
      </rPr>
      <t>(¿Qué puede suceder?)</t>
    </r>
  </si>
  <si>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</si>
  <si>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</si>
  <si>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</si>
  <si>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</si>
  <si>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</si>
  <si>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</si>
  <si>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</si>
  <si>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</si>
  <si>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</si>
  <si>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</si>
  <si>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</si>
  <si>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</si>
  <si>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</si>
  <si>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</si>
  <si>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</si>
  <si>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</si>
  <si>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</si>
  <si>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</si>
  <si>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</si>
  <si>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</si>
  <si>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</si>
  <si>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</si>
  <si>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</si>
  <si>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</si>
  <si>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</si>
  <si>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</si>
  <si>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</si>
  <si>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</si>
  <si>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</si>
  <si>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</si>
  <si>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</si>
  <si>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</si>
  <si>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</si>
  <si>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</si>
  <si>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</si>
  <si>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</si>
  <si>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</si>
  <si>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</si>
  <si>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</si>
  <si>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</si>
  <si>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</si>
  <si>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</si>
  <si>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</si>
  <si>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</si>
  <si>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</si>
  <si>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</si>
  <si>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</si>
  <si>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</si>
  <si>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</si>
  <si>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</si>
  <si>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</si>
  <si>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</si>
  <si>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</si>
  <si>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</si>
  <si>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</si>
  <si>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</si>
  <si>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</si>
  <si>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</si>
  <si>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</si>
  <si>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</si>
  <si>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</si>
  <si>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</si>
  <si>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</si>
  <si>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</si>
  <si>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r>
      <t xml:space="preserve">Probabilidad o Frecuencia
</t>
    </r>
    <r>
      <rPr>
        <sz val="10"/>
        <rFont val="Arial"/>
        <family val="2"/>
      </rPr>
      <t>(Sobre las causas)</t>
    </r>
  </si>
  <si>
    <r>
      <t xml:space="preserve">Impacto
</t>
    </r>
    <r>
      <rPr>
        <sz val="10"/>
        <rFont val="Arial"/>
        <family val="2"/>
      </rPr>
      <t>(Sobre las consecuencias)</t>
    </r>
  </si>
  <si>
    <r>
      <t xml:space="preserve">Total Nivel de Exposición
</t>
    </r>
    <r>
      <rPr>
        <sz val="10"/>
        <rFont val="Arial"/>
        <family val="2"/>
      </rPr>
      <t>(F x I)</t>
    </r>
  </si>
  <si>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</si>
  <si>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</si>
  <si>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</si>
  <si>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</si>
  <si>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</si>
  <si>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</si>
  <si>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</si>
  <si>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</si>
  <si>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</si>
  <si>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</si>
  <si>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</si>
  <si>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</si>
  <si>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</si>
  <si>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</si>
  <si>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</si>
  <si>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</si>
  <si>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</si>
  <si>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</si>
  <si>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</si>
  <si>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</si>
  <si>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</si>
  <si>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</si>
  <si>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</si>
  <si>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</si>
  <si>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</si>
  <si>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</si>
  <si>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</si>
  <si>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</si>
  <si>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r>
      <t xml:space="preserve">Total Nivel de Exposición ajustado 
</t>
    </r>
    <r>
      <rPr>
        <sz val="10"/>
        <rFont val="Arial"/>
        <family val="2"/>
      </rPr>
      <t>(F' x I')</t>
    </r>
  </si>
  <si>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</si>
  <si>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</si>
  <si>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</si>
  <si>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</si>
  <si>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</si>
  <si>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</si>
  <si>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</si>
  <si>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</si>
  <si>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Plazo de ejecución (fecha de inicio y finalización)</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</si>
  <si>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</si>
  <si>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</si>
  <si>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</si>
  <si>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</si>
  <si>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</si>
  <si>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</si>
  <si>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</si>
  <si>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</si>
  <si>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</si>
  <si>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</si>
  <si>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</si>
  <si>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</si>
  <si>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</si>
  <si>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</si>
  <si>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</si>
  <si>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</si>
  <si>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</si>
  <si>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</si>
  <si>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</si>
  <si>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</si>
  <si>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</si>
  <si>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</si>
  <si>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</si>
  <si>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</si>
  <si>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</si>
  <si>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</si>
  <si>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</si>
  <si>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VERSIÓN: 10</t>
  </si>
  <si>
    <t>FECHA DE APROBACIÓN: 21/06/2022</t>
  </si>
  <si>
    <t>Ponderación controles (%)</t>
  </si>
  <si>
    <t>Realizar reportes de avances manipulados e inconsistentes respecto a la ejecución real de presupuesto y de metas en los proyectos de inversión de la Entidad</t>
  </si>
  <si>
    <t>debido a presiones externas para alterar la información</t>
  </si>
  <si>
    <t>Profesional de Planeación.
Equipo de Planeación.
Responsables del reporte de metas de los proyectos de inversión</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</si>
  <si>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</si>
  <si>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</si>
  <si>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</si>
  <si>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</si>
  <si>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</si>
  <si>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</si>
  <si>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</si>
  <si>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1. Comunicaciones entre Prensa y Comunicaciones y las diferentes áreas. 
2. Descripción de la ruta incluida en la Política de Comunicaciones.</t>
  </si>
  <si>
    <t>Profesional especializado de prensa y comunicaciones</t>
  </si>
  <si>
    <t>Producir contenidos audiovisuales que planteen la transformación de la sociedad hacia un modelo participativo e incluyente, bajo la política editorial que se construye para el cuatrienio "el ciudadano en el centro"</t>
  </si>
  <si>
    <t>1. Acta en la que el director operativo aprueba la parrilla.
2. Correos electrónicos con la continuidad diaria de emisión.
3. Bitácoras diarias de seguimiento a la emisión.</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</si>
  <si>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</si>
  <si>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</si>
  <si>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 xml:space="preserve">Profesional de Talento humano </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</si>
  <si>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</si>
  <si>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</si>
  <si>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</si>
  <si>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</si>
  <si>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</si>
  <si>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</si>
  <si>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</si>
  <si>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</si>
  <si>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</si>
  <si>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</si>
  <si>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</si>
  <si>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</si>
  <si>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</si>
  <si>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</si>
  <si>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</si>
  <si>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</si>
  <si>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</si>
  <si>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</si>
  <si>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</si>
  <si>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</si>
  <si>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</si>
  <si>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</si>
  <si>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</si>
  <si>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</si>
  <si>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</si>
  <si>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</si>
  <si>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</si>
  <si>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</si>
  <si>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</si>
  <si>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</si>
  <si>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</si>
  <si>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</si>
  <si>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</si>
  <si>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</si>
  <si>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</si>
  <si>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</si>
  <si>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</si>
  <si>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</si>
  <si>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</si>
  <si>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Gestión de recursos administrativos - Sistemas</t>
  </si>
  <si>
    <t>Gestión de recursos administrativos - gestión documental</t>
  </si>
  <si>
    <t>Gestión de recursos administrativos - Servicios Administrativos</t>
  </si>
  <si>
    <t>Este proceso comprende las acciones relacionadas con la planeación, diseño y /o ejecución de estrategias de comunicación tradicional y no tradicional definida por Capital para cada vigencia</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</si>
  <si>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</si>
  <si>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</si>
  <si>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Posibilidad de</t>
  </si>
  <si>
    <t>Registrar información financiera errada.</t>
  </si>
  <si>
    <t>Con el fin de beneficiar a un tercero.</t>
  </si>
  <si>
    <t>Subdirector Financiero.
Profesionales de la Subdirección Financiera.</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</si>
  <si>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</si>
  <si>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</si>
  <si>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</si>
  <si>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</si>
  <si>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</si>
  <si>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</si>
  <si>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Auxiliar de Atención al Ciudadano</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</si>
  <si>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</si>
  <si>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</si>
  <si>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</si>
  <si>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</si>
  <si>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</si>
  <si>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</si>
  <si>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 xml:space="preserve">Los profesionales de la Oficina de Control Interno </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</si>
  <si>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</si>
  <si>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 xml:space="preserve">Jefe de la Oficina de Control Interno y Profesionales de la Oficina de Control Interno </t>
  </si>
  <si>
    <t>en detrimento de la rentabilidad de Capital.</t>
  </si>
  <si>
    <t>AAUT-RC-002</t>
  </si>
  <si>
    <t xml:space="preserve">Información de la GTyS y SUIT revisada y ajustada (si es el caso) en el componente de cobros asociados. </t>
  </si>
  <si>
    <t xml:space="preserve">1. Una revisión realizada en el año </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</si>
  <si>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</si>
  <si>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Descripción:</t>
  </si>
  <si>
    <t>para el favorecimiento de un tercero</t>
  </si>
  <si>
    <t xml:space="preserve">Se realiza una verificación continua de la información a publicar que permite identificar cualquier tipo de desviación o diferencia. </t>
  </si>
  <si>
    <t>1. Política de Comunicaciones con la ruta de aprobación incluida.</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</si>
  <si>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</si>
  <si>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</si>
  <si>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de recibir o solicitar cualquier dádiva o beneficio</t>
  </si>
  <si>
    <t xml:space="preserve">Demora injustificada en los pagos para obligar al contratista a dar una dádiva a cambio de agilizar el pago.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</si>
  <si>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</si>
  <si>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La auxiliar de atención al ciudadano o quien haga sus veces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</si>
  <si>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</si>
  <si>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</si>
  <si>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</si>
  <si>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</si>
  <si>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</si>
  <si>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1. Número de reportes realizados en el sistema SEGPLAN y/o SPI / Total de reportes según la programación de la SDP y DNP para los seguimientos en SEGPLAN y SPI de la vigencia.</t>
  </si>
  <si>
    <t xml:space="preserve">Subdirector Financiero.
Profesionales de la Subdirección Financiera.
Generadores de Información. </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</si>
  <si>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</si>
  <si>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</si>
  <si>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</si>
  <si>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</si>
  <si>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Versión:</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</si>
  <si>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</si>
  <si>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</si>
  <si>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</si>
  <si>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</si>
  <si>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</si>
  <si>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Contratista designado para coordinar las actividades del equipo digital, el director operativo y/o el profesional especializado grado 3 de programación</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</si>
  <si>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</si>
  <si>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para favorecer intereses particulares</t>
  </si>
  <si>
    <t>El profesional grado 1 de Ventas y Mercadeo, el líder de Proyectos Estratégicos y el Project Manager</t>
  </si>
  <si>
    <t>Profesional grado 1 de Ventas y Mercadeo, líder de Proyectos Estratégicos y el Project Manager, o quien haga las veces por vacancia o por cualquier motivo.</t>
  </si>
  <si>
    <t>1. Mantener la aplicación de la ruta de revisión del contenido a publicar o difundir por parte de Prensa y Comunicaciones. 
2. Incluir la descripción de la ruta de revisión de contenido a publicar en la Política de Comunicaciones.</t>
  </si>
  <si>
    <t>Contrato de seguridad firmado. 
Estudios de seguridad de los lugares donde se presta el servicio de vigilancia y seguridad privada</t>
  </si>
  <si>
    <t xml:space="preserve">Informe de ORDPAGO trámite de cuentas. 
Este reporte genera fecha de liquidación y de pago de las cuentas. </t>
  </si>
  <si>
    <t xml:space="preserve">Procedimientos actualizados y publicados
Política Financiera actualizada. 
Conciliaciones mensuales y cruces de información. 
Informe mensual de Gestión Financiera. </t>
  </si>
  <si>
    <t xml:space="preserve"> Ejecutar el procedimiento AGRI-SA-PD-008 SALIDA DE ELEMENTOS DEL ALMACÉN y actualización en caso de  requerirlo. </t>
  </si>
  <si>
    <t>Documentos de salida de elementos del almacén debidamente firmadas por los responsables de los nuevos bienes de Propiedad, planta y Equipo de Canal Capital</t>
  </si>
  <si>
    <t>Ejecutar el procedimiento AGRI-SA-PD-010 TOMA FÍSICA DE INVENTARIOS de acuerdo con la periodicidad definida y/o ejecutar el procedimiento AGRI-SA-PD-011 ENTREGA DE INVENTARIO INDIVIDUAL cuando haya lugar.</t>
  </si>
  <si>
    <t>1. Revisión de las obligaciones contractuales del servicio de vigilancia de la entidad en su etapa precontractual
2. Solicitar cada vez que se suscribe un nuevo contrato de vigilancia un estudio de seguridad para cada punto de Capital.</t>
  </si>
  <si>
    <t>1. Una (1) minuta contractual del servicio de vigilancia con las obligaciones definidas por la entidad.
2. Un estudio de seguridad por cada punto donde se presta el servicio de vigilancia.</t>
  </si>
  <si>
    <t xml:space="preserve"> </t>
  </si>
  <si>
    <t xml:space="preserve">N° de transferencia de información realizadas en el periodo de reporte </t>
  </si>
  <si>
    <t>dan cumplimiento a lo determinado en la cláusula de confidencialidad y uso de la información contenida en los contratos de prestación de servicios suscritos.</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</si>
  <si>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</si>
  <si>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</si>
  <si>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</si>
  <si>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1. Documentos revisados y/o actualizados y socializados.
2. Acta de reunión y/o listado de asistencia de capacitación de uso de información.</t>
  </si>
  <si>
    <t>1. Documentos revisados y/o actualizados y socializados/2
2. Capacitación en materia de confidencialidad y uso de la información/1</t>
  </si>
  <si>
    <t xml:space="preserve">Carpeta drive que contenga lo siguiente:
1. Anexos técnicos 
2. Solicitud de información a proveedores SIP (documento soporte de solicitud de cotización en Secop II)
3. Estudio de mercado correspondiente al proceso a contratar cuando aplique.
4. Ofertas de proveedores
5. Archivo "cuadro consolidado"
6. "AGJC-CN-FT-028 listado de documentos para contratar"
</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</si>
  <si>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</si>
  <si>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</si>
  <si>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El profesional especializado grado 3 de Programación y el equipo de Programación asignado a la definición de los contenidos a programar</t>
  </si>
  <si>
    <t>En caso de que se evidencie la materialización del riesgo, el profesional especializado grado 3 de Programación, o el director operativo, elevará el caso ante la instancia interna que corresponda.</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</si>
  <si>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</si>
  <si>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t xml:space="preserve">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  </t>
  </si>
  <si>
    <t>Profesional especializado grado 3 del área técnica o la persona designada en caso de vacancia por cualquier motivo</t>
  </si>
  <si>
    <t>1. Total de procesos precontractuales, elaborados por técnica / Total de procesos precontractuales  que requieren estudio de mercado.</t>
  </si>
  <si>
    <t>Corrupción OPA</t>
  </si>
  <si>
    <t>verifica que los profesionales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</si>
  <si>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1. Número de  presentaciones realizadas al director operativo para la aprobación - validación de la parrilla.
2. Número de correos electrónicos con la continuidad diaria de emisión.
3.  Número de bitácoras diarias de seguimiento a la emisión.</t>
  </si>
  <si>
    <t>El Profesional Especializado grado 3 del área técnica o el apoyo administrativo del área técnica, cada vez que requiera iniciar un proceso de contratación, en el cual sea necesario efectuar un estudio de mercado realiza las siguientes acciones:
1. Proyección de un anexo técnico
2. Invitación por SECOP II a cotizar a empresas con experiencia en el producto o servicios a contratar el cual contiene de un cronograma que incluye fecha de publicación, observaciones por parte de proveedores, respuestas a dichas observaciones y fecha de cierre.
3. Comparación de las ofertas.
4. Solicitud y verificación de documentos para contratación.
Lo anterior con el objetivo de garantizar el cumplimiento del principio de selección objetiva y convalidar los requisitos mínimos definidos por Capital para la contratación de proveedores en el marco del AGJC-CN-MN-001 Manual de contratación y procedimientos relacionados que se encuentren vigentes. 
En caso de que el diseño del proceso precontractual sea realizado por un colaborador diferente al profesional especializado grado 3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</si>
  <si>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1. El contratista designado para coordinar las actividades del equipo digital, cada vez que se realice la contratación (nuevo contrato) de un miembro del equipo digital designado a la administración u optimización de los contenidos audiovisuales en las plataformas digitales del Canal, realizará la asignación y retiro de los permisos de usuarios, lo anterior con el objetivo de garantizar el buen uso y la limitación de acceso de las mismas. En caso de haber cambios en la designación de la actividad, deben realizarse los ajustes requeridos, quedando explícito en un correo electrónico y/o en la herramienta interna creada para el control de los permisos, como evidencia de la actividad.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</si>
  <si>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t>1. N° de asignaciones o retiros de permisos de acceso realizados en la vigencia al equipo digital
2. N° de solicitudes de soporte tecnológico o de ajustes de contenidos derivado de manipulación, falsificación o alteración, cuando haya lugar a ello.</t>
  </si>
  <si>
    <t>El Jefe de la Oficina Jurídica o el contratista del área que se designe para el efecto,  realizará mínimo dos (2) jornadas de transferencias de información (las cuales incluyen capacitaciones, socializaciones, comunicados internos, talleres y cualquier espacio de transferencia de conocimiento a que haya lugar y se considere pertinente) sobre el Manual de contratación que se encuentre vigente, en especial la relacionada con la elaboración de estudios previos y anexos.
Lo anterior se realiza con el fin de poner en conocimiento de las áreas las actividades que deben realizar en la etapa precontractual del proceso de contratación.
En caso de identificarse fallas en la ejecución del control se realizaran mesas de trabajo focalizadas con los grupos que tengan inconvenientes con la apropiación de la información transmitida.</t>
  </si>
  <si>
    <t>Jefe de la Oficina Jurídica  o el contratista del área que se designe para el efecto</t>
  </si>
  <si>
    <t>Formatos diligenciados en cada proceso de vinculación</t>
  </si>
  <si>
    <t xml:space="preserve">afectación en la imagen institucional, investigaciones y/o sanciones por parte de los entes de control por vinculación de una persona sin el debido proceso </t>
  </si>
  <si>
    <t xml:space="preserve">El profesional especializado de talento humano y/o el subdirector administrativo </t>
  </si>
  <si>
    <t>Estos formatos y validaciones se realizan con la información física o digital que aporta la persona que se encuentra en proceso de vinculación y reposan en las historias laborales de cada colaborador.</t>
  </si>
  <si>
    <t xml:space="preserve">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 </t>
  </si>
  <si>
    <t>El profesional especializado grado 3 del Área Técnica y equipo de apoyo administrativo del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</si>
  <si>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</si>
  <si>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</si>
  <si>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t>Fecha inicial:
01/01/2024
Fecha de finalización:
31/12/2024</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</si>
  <si>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academicas</t>
  </si>
  <si>
    <t xml:space="preserve">
Posibilidad de</t>
  </si>
  <si>
    <t xml:space="preserve">afectación  economica </t>
  </si>
  <si>
    <t>por el manejo inadecuado de los recursos  logísticos asociados a la producción audiovisual, con el fin obtener beneficio propio o para favorecer un tercero</t>
  </si>
  <si>
    <t xml:space="preserve">debido a la falta de precisión y/o aplicación de los lineamientos internos para el uso de los recursos logísticos </t>
  </si>
  <si>
    <t xml:space="preserve">
El Profesional especializado  grado 2  de Producción </t>
  </si>
  <si>
    <t>realiza el análisis, asignación y seguimiento de la solicitud de recursos logísticos, lo anterior cada vez que un área o equipo de la entidad lo requiera</t>
  </si>
  <si>
    <t>a través de la herramienta "anexo 1A formato de requerimiento" en la carpeta drive de seguimiento del contrato de operación logística.
En caso de que al realizar el análisis de la solicitud este no sea viable o pertinente se indicará dentro del "anexo 1A formato de requerimiento" las razones por las cuales se rechaza la solicitud y posibilidad de subsanación.</t>
  </si>
  <si>
    <t>Realizar, mínimo dos (2) veces en el año, una jornada de socialización y sensibilización a los equipos de producción sobre los lineamientos de solicitud y legalización de recursos logisticos. 
Así mismo, se realizará el envío de los lineamientos a través de correo electrónico.</t>
  </si>
  <si>
    <t>Soportes de la jornada de socialización 
Correo electrónico de envió de los lineamientos  de solicitud y legalización de recursos logisticos</t>
  </si>
  <si>
    <t>Profesional especializado de  grado 2 de producción</t>
  </si>
  <si>
    <t>Número de jornadas de sensibilización
Número de correos electrónicos enviados</t>
  </si>
  <si>
    <t>Ofrecer a las diversas audiencias de Capital Sistema de Comunicación Pública una propuesta clara de contenidos relevantes que planteen la transformación de la sociedad hacia un modelo participativo e incluyente bajo la política "el ciudadano en el centro".</t>
  </si>
  <si>
    <t>En la etapa inicial del proceso, que corresponde a la planeación del mismo, se elabora un plan de programación acorde con las directrices de la Gerencia General y la Dirección Operativa. En la etapa siguiente se realiza el diseño de las parrillas de programación mensuales y semanales y las continuidades diarias de programación a partir de los contenidos disponibles (propios, transmisiones, adquiridos, licenciados, entre otros). Además, se realiza el control de calidad de los contenidos para evaluar el cumplimiento de parámetros técnicos y editoriales para su correspondiente emisión y se aplican los sistemas de acceso normativos..</t>
  </si>
  <si>
    <t>para favorecer a un tercero (persona, cliente o entidad)</t>
  </si>
  <si>
    <t xml:space="preserve">debido a que se facilita el acceso a terceros no autorizados </t>
  </si>
  <si>
    <t xml:space="preserve">El profesional especializado grado 3 de Técnica y el contratista designado para coordinar las actividades del equipo digital </t>
  </si>
  <si>
    <t>cada vez que se requiere gestionar la adquisición de la plataforma tecnológica que da soporte a la página web, con relación a la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</si>
  <si>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Debido a omisiones en la  verificación del cumplimiento del perfil del cargo o entrega de documentos Falsos.</t>
  </si>
  <si>
    <t xml:space="preserve">Falta de control en el número consecutivo de radicación. 
Falta de herramientas ofimáticas que ejerzan control sobre el consecutivo generando las alertas necesarias. </t>
  </si>
  <si>
    <t>Falta de controles desde el origen (áreas productoras de la información) hasta el registro de la misma en la Subdirección Financiera.</t>
  </si>
  <si>
    <t xml:space="preserve">Las áreas y los correspondientes supervisores cuentan con un equipo de apoyo a la Supervisión o referentes técnicos, encargados entre otras, de revisar, hacer seguimiento a cada una de las cuentas de los contratistas y radicarla en la Subdirección Financiera. 
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</si>
  <si>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1. Revisar fecha de cuenta de cobro Vs. la fecha de radicación a la Subdirección Financiera. 
2. Vigilar que las cuentas se paguen dentro de los tiempos establecidos dentro del procedimiento. 
3. Realizar seguimiento al número consecutivo de radicación y número de orden de pago. 
4. Realizar seguimiento mensual a todas las cuentas radicadas validando que se encuentren liquidadas.</t>
  </si>
  <si>
    <t>1.Fecha cuenta de cobro Vs Fecha de radicación en la Subdirección Financiera. 
2.Número de cuentas tramitadas/ Número de cuentas radicadas. 
3. Fecha de pago/ Fecha de radicación.
4. Informe de Ordpago.</t>
  </si>
  <si>
    <t xml:space="preserve">1. Documentos actualizados en la Subdirección Financiera.
2. Número de conciliaciones 
2. Informes de gestión financiera. </t>
  </si>
  <si>
    <t>Salidas de elementos del almacén debidamente firmadas por los responsables de los nuevos bienes de Propiedad, planta y Equipo de Canal Capital</t>
  </si>
  <si>
    <t>3  actas de reunión distribuidas de la siguientes manera:
* 2 actas para las tomas físicas de todos los bienes de consumo controlado junto con el registro fotográfico de la actividad
* 1 acta para la toma física aleatoria de Propiedad, Planta y Equipo junto con el registro fotográfico de la actividad
* Informe final de la gran toma física de inventarios de la vigencia, para los bienes de Propiedad, Planta y Equipo de la entidad</t>
  </si>
  <si>
    <t>Brindar asesoría y acompañamiento a las áreas y equipos de la Entidad, para que los procesos de contratación adelantados cumplan con la normatividad vigente y estándares internos definidos. Así como brindar asesoría jurídica para la toma de decisiones con respaldo en el ordenamiento legal vigente, realizando la defensa y activando el aparato jurisdiccional, conforme a los intereses de Canal Capital en los procesos extrajudiciales, judiciales y cobro coactivo, todo esto en el marco de la prevención del daño antijurídico</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</si>
  <si>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cuando haya lugar a ello. Dicho cierre contractual será elaborado por el supervisor del contrato.
En lo relacionado con los asuntos jurídicos, el proceso inicia con la recepción de información que requiere análisis jurídico tanto interno y externo, y finaliza con la expedición de conceptos, respuestas a derechos de petición asignados a la Oficina Jurídica, contestación de demandas, respuestas a acciones constitucionales, y adelantamiento de procesos de cobro, con el objetivo de recuperar sumas dinerarias a favor de la entidad, así como, instaurar las demandas que resulten del análisis jurídico que se haya realizado a los diferentes casos que se presenten durante el giro ordinario de la actividad de Canal Capital, cuando haya lugar a ello. Así mismo, gestiona las actividades relacionadas con el Comité de Conciliación.</t>
  </si>
  <si>
    <t>Gestión Jurídica y Contractual</t>
  </si>
  <si>
    <t>Control Disciplinario Interno</t>
  </si>
  <si>
    <t xml:space="preserve">Gestión de marca y Comunicaciones </t>
  </si>
  <si>
    <t>Gestión técnica para la producción, realización, emisión y circulación de contenidos</t>
  </si>
  <si>
    <t>afectación reputacional y/o económicas por el favorecimiento a un oferente en un proceso de contratación por acción u omisión generada con dolo, presión de superiores o terceros,</t>
  </si>
  <si>
    <t>Profesional especializado grado 03 del área jurídica y los contratistas que prestan servicios como abogados de primera línea y asesor jurídico de la Entidad y la asesora jurídica de la Dirección Operativa</t>
  </si>
  <si>
    <t>investigaciones o sanciones disciplinarias</t>
  </si>
  <si>
    <t xml:space="preserve">por recibir o solicitar beneficios económicos o de otra índole   a nombre propio o de terceros con el fin de facilitar copias de material audiovisual </t>
  </si>
  <si>
    <t>debido al desconocimiento u omisión del procedimiento frente a los requisitos que se deben tener en cuenta para la entrega de las copias, las tarifas o los costos incurridos.</t>
  </si>
  <si>
    <t>sanciones  o investigaciones disciplinarias y/o fiscales</t>
  </si>
  <si>
    <t>por realizar cobros no autorizados a nombre propio o de un  tercero  para el otorgamiento de permisos de retransmisión de señal (OPA),</t>
  </si>
  <si>
    <t>debido a la  falta de comunicación  interna y desatención de los pasos o requisitos publicados en la Guía de trámites.</t>
  </si>
  <si>
    <t xml:space="preserve">
Cada vez que reciba una solicitud de copia de material audiovisual adelanta el registro en el formato AAUT-FT-008 SEGUIMIENTO Y CONTROL DE PQRS y en el sistema Bogotá te escucha de toda la información pertinente
revisando el cumplimiento de los requisitos establecidos en la  Guía de trámites y servicios de Bogotá - Copias de material audiovisual, así como de lo establecido en el procedimiento AAUT-PD-001 ATENCIÓN Y RESPUESTA A REQUERIMIENTOS DE LA CIUDADANIA con el fin de dar trámite y gestión oportuna a dichas peticiones.</t>
  </si>
  <si>
    <t>1. 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</si>
  <si>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diariamente realizan el seguimiento y registro en el formato "MDCC-FT-013 continuidad diaria de emisión", en cumplimiento de los procedimientos y manuales internos que describen la actividad, con el fin validar que los contenidos puestos en la parrilla den cumplimiento a los planes de programación de los canales de televisión.</t>
  </si>
  <si>
    <t>1 El profesional especializado grado 3 de Programación, el auxiliar de Tráfico o el contratista designado para tal fin presenta al director operativo, al menos una vez al mes, las parrillas mensuales y las novedades, para su aprobación.
2. El auxiliar grado 4 de Programación (parrilla principal) o contratista que presta servicios para la elaboración de play list de eureka remite diariamente a las áreas competentes la continuidad de emisión, a través de correo electrónico, con el fin de dar a conocer la parrilla de programación del día siguiente.
3. Los operadores de máster diligencian diariamente las bitácoras de seguimiento de los contenidos emitidos con el fin de reportar situaciones que puedan presentarse en la programación. 
Todo lo anterior se realiza con el objeto de verificar el cumplimiento de los puntos de control en la gestión de la programación en relación con los contenidos que no provienen de los equipos de Producción o Proyectos Estratégicos del Canal.
En caso de identificar una posible desviación, el profesional especializado grado 3 de Programación, o el director operativo, realizará el análisis e indagación de la situación presentada sobre la programación de contenidos que no están asociados a la misionalidad de Capital o a un convenio o contrato suscrito con la entidad.
En caso de que se evidencie la materialización del riesgo, el profesional especializado grado 3 de Programación, o el director operativo, elevará el caso ante la instancia interna respectiva.</t>
  </si>
  <si>
    <t>Profesional especializado grado 3 de programación o la persona designada en caso de vacancia por cualquier motivo
Auxiliar de tráfico
o la persona designada en caso de vacancia por cualquier motivo
Profesional especializado grado 3 de Técnica   o la persona designada en caso de vacancia por cualquier motivo (para la actividad de control 3)</t>
  </si>
  <si>
    <t>Debido a la manipulación y/o direccionamiento de aspectos técnicos dentro de la información precontractual por parte del equipo del área Técnica, para la adquisición de equipos y servicios asociados al proceso.</t>
  </si>
  <si>
    <t xml:space="preserve">En caso de que se requiera la restauración de la información se solicitará soporte al proveedor a través de los canales correspondientes y el ingeniero de infraestructura realiza la restauración requerida o en caso de incumplimiento  por parte del proveedor se realizarán los trámites jurídicos determinados entre las partes. </t>
  </si>
  <si>
    <t xml:space="preserve">Técnico grado 2 de Servicios Administrativos  </t>
  </si>
  <si>
    <t>Actas de reuniones firmadas por el área de Servicios Administrativos junto con registro fotográfico de las tomas físicas realizadas e informe final de la gran toma física de inventarios de la vigencia</t>
  </si>
  <si>
    <t xml:space="preserve">
debido a:
1. Manipulación de estudios previos, de mercado y anexos técnicos que impidan intencionalmente la participación de mejores oferentes, o
2. Adjudicación sin el lleno de requisitos legales de contratación
</t>
  </si>
  <si>
    <t xml:space="preserve">
permitiendo direccionar hacia una persona natural o jurídica, grupo y/o firma en particular, la suscripción de un contrato determinado </t>
  </si>
  <si>
    <t xml:space="preserve">adelanta la verificación del cumplimiento de los lineamientos establecidos en el AGJC-CN-MN-001 MANUAL DE CONTRATACIÓN, teniendo en cuenta lo descrito en la sección ETAPAS DEL PROCESO DE CONTRATACIÓN - ETAPA DE PLANEACIÓN - Estudios y documentos previos respecto a la idoneidad y experiencia del oferente, requisitos habilitantes y calificantes, aplicación del régimen contractual y aplicación de la modalidad de selección, de conformidad con la necesidad planteada por la dependencia solicitante de la contratación. Lo anterior se realiza cada vez que un área solicitante radica el estudio previo y anexos al área jurídica.
Los soportes de la verificación realizada corresponde a:
1. Los correos electrónicos y agendamiento de reuniones (cuando aplique) 
2. La trazabilidad en el software de gestión contractual
</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</si>
  <si>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
2. Actualización semestral de los requisitos de copia de material audiovisual registrados en la Guía de trámites y servicios del distrito.
3. Socialización de los requisitos registrados en la Guía de trámites y servicios del distrito a los procesos que intervienen en el suministro de copias de material audiovisual.</t>
  </si>
  <si>
    <t>1.  Comunicación enviada a las áreas competentes a través de correo electrónico.
2. Guía de trámites y servicios actualizada.
3. Comunicación de socialización de requisitos.</t>
  </si>
  <si>
    <r>
      <t xml:space="preserve">1. Correo electrónico de asignación de permisos y/o "herramienta  control de acceso/permisos a las plataformas del equipo digital" de la vigencia.
2. Solicitudes de soporte al proveedor cuando hay lugar a ello, o soporte de las correcciones realizadas en los contenidos o publicaciones  derivado de alteraciones, manipulaciones o falsificaciones de la información publicada y con esto afectar la reputación de la entidad y reporte del ingeniero de infraestructura sobre el funcionamiento de la página web
</t>
    </r>
    <r>
      <rPr>
        <b/>
        <sz val="9"/>
        <rFont val="Arial"/>
        <family val="2"/>
      </rPr>
      <t>Nota</t>
    </r>
    <r>
      <rPr>
        <sz val="9"/>
        <rFont val="Arial"/>
        <family val="2"/>
      </rPr>
      <t>: No aplica para fallas de estilo o forma realizados a los contenidos. Si durante la vigencia no se presenta conatos de manipulación de la información derivado del alcance expresado en el control, este soporte no será suministrado por cuanto no se tendrán soportes ni de solicitudes al proveedores ni de correcciones internas.</t>
    </r>
  </si>
  <si>
    <r>
      <t xml:space="preserve">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t>
    </r>
    <r>
      <rPr>
        <b/>
        <sz val="9"/>
        <rFont val="Arial"/>
        <family val="2"/>
      </rPr>
      <t>Nota</t>
    </r>
    <r>
      <rPr>
        <sz val="9"/>
        <rFont val="Arial"/>
        <family val="2"/>
      </rPr>
      <t>:
Los controles establecidos por el Área Jurídica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t>
    </r>
  </si>
  <si>
    <t>Por influencia externa o por presión de un tercero, amenazas y/o sobornos</t>
  </si>
  <si>
    <t>Realizar las verificaciones de cumplimiento de perfil del cargo a través de los siguientes formatos:
1. Diligenciamiento del formato VERIFICACIÓN DEL CUMPLIMIENTO DE PERFIL DEL CARGO  AGTH-FT-036
2. Diligenciamiento del formato LISTA DE VERIFICACIÓN INTERNA DE DOCUMENTOS PARA LA VINCULACIÓN EN PLANTA AGTH-FT-064</t>
  </si>
  <si>
    <t>Formatos diligenciados / vinculaciones realizadas.</t>
  </si>
  <si>
    <t>Formulario Google de control de asistencia a jornada de transferencia de información o comunicado interno enviado o grabación de la jornada de transferencia de información o capturas de pantalla de la reunión realizada y agendamientos a reunión o similares</t>
  </si>
  <si>
    <t xml:space="preserve">.
En caso de identificar desviaciones  sobre los valores facturados y/o negligencia en la aplicación del procedimiento se adelantarán los ajuste necesarios, registrando un acta de reunión, correo u otra comunicación evidenciando la verificación realizada.
</t>
  </si>
  <si>
    <t>1.  Comunicación enviada a las áreas competentes/2
2. Actualización de los requisitos del OPA registrados en la Guía de trámites y servicios/2
3. Comunicación donde se socialicen los requisitos registrados en la Guía de trámites y servicios del distrito/2</t>
  </si>
  <si>
    <t xml:space="preserve">investigaciones disciplinarias, penales y/o fiscales, indagaciones y/o sanciones </t>
  </si>
  <si>
    <t>por omisión de observaciones detectadas o uso inadecuado de la información; al recibir y/o solicitar dádivas o beneficios a nombre propio o de terceros</t>
  </si>
  <si>
    <t>por falta de conocimiento y/o incumplimiento de los lineamientos de evaluación, seguimiento y de confidencialidad y uso de la información.</t>
  </si>
  <si>
    <t>1. Revisión, actualización y socialización del procedimiento AUDITORIAS DE GESTIÓN [CCSE-PD-002].
2. Revisión, actualización y socialización del procedimiento SEGUIMIENTOS [CCSE-PD-003].
3. Revisión y/o actualización, socialización del MANUAL DE AUDITORÍA INTERNA [CCSE-MN-001].</t>
  </si>
  <si>
    <t xml:space="preserve">1. Documentos revisados, actualizados y publicados en la intranet. 
2. Acta(s) de reunión de socialización de ajustes realizados. </t>
  </si>
  <si>
    <t>1.Documentos revisados, actualizados y socializados/3</t>
  </si>
  <si>
    <t>1. Revisión y modificación del Plan de Fomento de la Cultura del Autocontrol. 
2. Realizar seguimiento al Plan de Fomento de la Cultura del Autocontrol mínimo una (1) vez al mes.
3. Realizar una (1) socialización institucional sobre el ESTATUTO DE AUDITORIA [CCSE-PO-003]</t>
  </si>
  <si>
    <t xml:space="preserve">1. Plan de Fomento de la Cultura del Autocontrol [Modificado].
2. Seguimientos al Plan de Fomento de la Cultura del Autocontrol. 
3. Listado de asistencia y presentación de socialización institucional del estatuto de auditoría. </t>
  </si>
  <si>
    <t>1. Plan de fomento modificado/1
2. Seguimientos adelantados/11
3. Socialización institucional del estatuto de auditoría/1</t>
  </si>
  <si>
    <t>1. Revisar y/o actualizar el Código de Ética del Auditor - Canal Capital.
2. Suscribir el Compromiso Ético del Auditor Interno al inicio de la nueva contratación- Canal Capital y remitir al expediente de cada integrante de la OCI [a la firma de contrato nuevo].
3. Socializar y evaluar a los integrantes de la OCI, sobre el Código de Ética del Auditor y el Código de Integridad.
4. Realizar una capacitación en materia de Gestión Antisoborno y prevención del riesgo de lavado de activos y financiación del terrorismo (SARLAFT).</t>
  </si>
  <si>
    <t>1. Código de ética revisado y/o actualizado. 
2. Acta de reunión de socialización del documento revisado y/o actualizado.
3. Compromiso ético del auditor suscrito.
4. Acta de reunión y/o listado de asistencia de capacitación en gestión Antisoborno y SARLAFT.</t>
  </si>
  <si>
    <t>1. Documento revisado y/o actualizado y socializado/1
2. Compromiso ético del auditor suscrito en el expediente de cada integrante de la OCI.
3. Capacitación en gestión Antisoborno y SARLAFT/1</t>
  </si>
  <si>
    <t xml:space="preserve">1. Revisar y/o actualizar y socializar el Estatuto de Auditoría - Canal Capital
2. Revisar y/o actualizar y socializar el Manual de Auditoría Interna - Canal Capital
3. Adelantar capacitación en materia de confidencialidad y uso de la información para el equipo de la Oficina de Control Interno. </t>
  </si>
  <si>
    <t>02-2024</t>
  </si>
  <si>
    <t>Se publica el documento Matriz de Riesgos de Corrupción en su segunda versión, atendiendo la solicitud de actualización del equipo del proceso digital de la entidad.</t>
  </si>
  <si>
    <t xml:space="preserve">
obtener comisiones u otro tipo de ventajas con los clientes y/o proveedores de ventas y mercadeo,
</t>
  </si>
  <si>
    <t>1. MCOM-FT-019. SEGUIMIENTO A LA GESTION COMERCIAL Y MERCADEO</t>
  </si>
  <si>
    <r>
      <t>Cada vez que se formula y presenta una propuesta de venta y se formaliza un contrato u oferta comercial, realizan la revisión rigurosa de aspectos técnicos, misionales, jurídicos y financieros con base en el procedimiento "MCOM-PD-002 Gestión proyectos y negocios estratégicos", así mismo realizan la verificación del cumplimiento de la resolución de tarifas, cuando aplique, para garantizar la pertinencia de los compromisos pactados en la comercialización.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Capital para la contratación de proveedores.
Una vez, esté en ejecución el contrato u oferta comercial, dichos profesionales efectúan el seguimiento a la gestión realizada por parte del equipo de Ventas y Mercadeo, con el fin verificar que la información suministrada sea confiable y trazable y de esta manera darla a conocer a las instancias pertinentes, según se requiera</t>
    </r>
    <r>
      <rPr>
        <sz val="11"/>
        <rFont val="Arial"/>
        <family val="2"/>
      </rPr>
      <t>.</t>
    </r>
  </si>
  <si>
    <t>En caso de identificarse desviaciones en la formulación de cotizaciones  y/o propuesta creativa y presupuesto, así como para la aplicación de descuentos, el profesional grado 1 de Ventas y Mercadeo, el líder de proyectos estratégicos (contratista) y/o el Project Manager (contratista), realizarán la revisión de los antecedentes del evento y el contexto del mismo y posteriormente elevará al caso al Gerente, con base en la decisión que esta instancia tome, se realizarán las acciones correspondientes.</t>
  </si>
  <si>
    <t>El profesional grado 1 de Ventas y Mercadeo, el líder de Proyectos Estratégicos y el Project Manager, cada vez que se perfecciona un contrato u oferta de servicio, realizarán la asignación de los productores (contratistas) para las diferentes cuentas del área, así mismo realizarán las reuniones de tráfico (mínimo dos veces en el mes) con los equipos de Ventas y Mercadeo, lo anterior con el fin de verificar la evolución del proyecto, que la información suministrada sea confiable y trazable y atender de manera oportuna, cualquier anomalía que pueda presentarse.
En caso de identificarse desviaciones en la ejecución del proyecto, el profesional grado 1 de Ventas y Mercadeo, el líder de proyectos estratégicos (contratista) y/o el Project Manager (contratistas), realizarán la revisión de los antecedentes del evento y el contexto del mismo, según los resultados de dicho análisis elevarán al caso a las instancias correspondientes para la toma de decisión.
Como soporte de la ejecución de estas actividades se realizará el registro de la información en la herramienta dispuesta para este 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</si>
</sst>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7"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sz val="10"/>
      <name val="Arial Narrow"/>
      <family val="2"/>
    </font>
    <font>
      <sz val="10"/>
      <name val="Arial Narrow"/>
      <family val="2"/>
      <charset val="1"/>
    </font>
    <font>
      <i/>
      <sz val="9"/>
      <color indexed="81"/>
      <name val="Tahoma"/>
      <family val="2"/>
    </font>
    <font>
      <sz val="8"/>
      <name val="Calibri"/>
      <family val="2"/>
      <scheme val="minor"/>
    </font>
    <font>
      <b/>
      <sz val="9"/>
      <name val="Arial"/>
      <family val="2"/>
    </font>
    <font>
      <sz val="10"/>
      <color theme="1"/>
      <name val="Arial Narrow"/>
      <family val="2"/>
    </font>
    <font>
      <b/>
      <sz val="9"/>
      <color theme="1"/>
      <name val="Arial"/>
      <family val="2"/>
    </font>
    <font>
      <b/>
      <sz val="9"/>
      <color rgb="FF000000"/>
      <name val="Arial"/>
      <family val="2"/>
    </font>
    <font>
      <sz val="9"/>
      <color theme="1"/>
      <name val="Symbol"/>
      <family val="1"/>
      <charset val="2"/>
    </font>
    <font>
      <sz val="9"/>
      <name val="Arial"/>
      <family val="2"/>
    </font>
    <font>
      <sz val="9"/>
      <color rgb="FF000000"/>
      <name val="Arial"/>
      <family val="2"/>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63">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8">
    <xf numFmtId="0" fontId="0" fillId="0" borderId="0"/>
    <xf numFmtId="0" fontId="2" fillId="0" borderId="0"/>
    <xf numFmtId="0" fontId="7" fillId="0" borderId="0"/>
    <xf numFmtId="0" fontId="7" fillId="0" borderId="0"/>
    <xf numFmtId="9" fontId="13" fillId="0" borderId="0" applyFont="0" applyFill="0" applyBorder="0" applyAlignment="0" applyProtection="0"/>
    <xf numFmtId="0" fontId="2" fillId="0" borderId="0"/>
    <xf numFmtId="0" fontId="2" fillId="0" borderId="0"/>
    <xf numFmtId="44" fontId="13" fillId="0" borderId="0" applyFont="0" applyFill="0" applyBorder="0" applyAlignment="0" applyProtection="0"/>
  </cellStyleXfs>
  <cellXfs count="299">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8" fillId="0" borderId="0" xfId="0" applyFont="1" applyProtection="1">
      <protection locked="0"/>
    </xf>
    <xf numFmtId="0" fontId="9" fillId="0" borderId="0" xfId="0" applyFont="1" applyAlignment="1" applyProtection="1">
      <alignment vertical="center"/>
      <protection locked="0"/>
    </xf>
    <xf numFmtId="0" fontId="1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35"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2" xfId="0" applyFont="1" applyBorder="1" applyAlignment="1">
      <alignment horizontal="center" vertical="center" wrapText="1"/>
    </xf>
    <xf numFmtId="0" fontId="0" fillId="0" borderId="24" xfId="0" applyBorder="1"/>
    <xf numFmtId="0" fontId="16"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38" xfId="0" applyFont="1" applyBorder="1" applyAlignment="1">
      <alignment horizontal="center" vertical="center"/>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38" xfId="0" applyFont="1" applyBorder="1" applyAlignment="1">
      <alignment vertical="center" wrapText="1"/>
    </xf>
    <xf numFmtId="0" fontId="16" fillId="0" borderId="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8" xfId="0" applyFont="1" applyBorder="1" applyAlignment="1">
      <alignment horizontal="center" vertical="center" wrapText="1"/>
    </xf>
    <xf numFmtId="0" fontId="5" fillId="2" borderId="4" xfId="1" applyFont="1" applyFill="1" applyBorder="1" applyAlignment="1">
      <alignment vertical="center" wrapText="1"/>
    </xf>
    <xf numFmtId="0" fontId="23" fillId="4" borderId="25" xfId="0" applyFont="1" applyFill="1" applyBorder="1" applyAlignment="1">
      <alignment horizontal="center" vertical="center" wrapText="1"/>
    </xf>
    <xf numFmtId="0" fontId="10" fillId="0" borderId="41" xfId="0" applyFont="1" applyBorder="1" applyAlignment="1">
      <alignment horizontal="left" vertical="center" wrapText="1" indent="5"/>
    </xf>
    <xf numFmtId="0" fontId="10" fillId="0" borderId="27" xfId="0" applyFont="1" applyBorder="1" applyAlignment="1">
      <alignment horizontal="left" vertical="center" wrapText="1" indent="5"/>
    </xf>
    <xf numFmtId="0" fontId="9" fillId="0" borderId="41" xfId="0" applyFont="1" applyBorder="1" applyAlignment="1">
      <alignment horizontal="left" vertical="center" wrapText="1" indent="5"/>
    </xf>
    <xf numFmtId="0" fontId="9" fillId="0" borderId="27" xfId="0" applyFont="1" applyBorder="1" applyAlignment="1">
      <alignment horizontal="left" vertical="center" wrapText="1" indent="5"/>
    </xf>
    <xf numFmtId="0" fontId="0" fillId="0" borderId="4" xfId="0" applyBorder="1"/>
    <xf numFmtId="0" fontId="9"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10"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5" fillId="2" borderId="15" xfId="1" applyFont="1" applyFill="1" applyBorder="1" applyAlignment="1">
      <alignment horizontal="center" vertical="center" wrapText="1"/>
    </xf>
    <xf numFmtId="0" fontId="23" fillId="0" borderId="4" xfId="0" applyFont="1" applyBorder="1" applyAlignment="1">
      <alignment horizontal="center" vertical="center" wrapText="1"/>
    </xf>
    <xf numFmtId="0" fontId="23" fillId="4" borderId="45"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23" fillId="4" borderId="37"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 xfId="0" applyFont="1" applyBorder="1" applyAlignment="1">
      <alignment horizontal="justify" vertical="center" wrapText="1"/>
    </xf>
    <xf numFmtId="0" fontId="23" fillId="0" borderId="12" xfId="0" applyFont="1" applyBorder="1" applyAlignment="1">
      <alignment horizontal="justify" vertical="center" wrapText="1"/>
    </xf>
    <xf numFmtId="0" fontId="26"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23" fillId="5" borderId="8" xfId="0" applyFont="1" applyFill="1" applyBorder="1" applyAlignment="1">
      <alignment horizontal="center" vertical="center" wrapText="1"/>
    </xf>
    <xf numFmtId="0" fontId="25" fillId="0" borderId="12" xfId="0" applyFont="1" applyBorder="1" applyAlignment="1">
      <alignment horizontal="center" vertical="center" wrapText="1"/>
    </xf>
    <xf numFmtId="0" fontId="22" fillId="0" borderId="0" xfId="0" applyFont="1" applyAlignment="1">
      <alignment vertical="center"/>
    </xf>
    <xf numFmtId="0" fontId="11" fillId="0" borderId="0" xfId="0" applyFont="1" applyAlignment="1">
      <alignment vertical="center"/>
    </xf>
    <xf numFmtId="0" fontId="20" fillId="0" borderId="23" xfId="0" applyFont="1" applyBorder="1" applyAlignment="1">
      <alignment horizontal="center" vertical="center" wrapText="1"/>
    </xf>
    <xf numFmtId="9" fontId="25" fillId="0" borderId="12" xfId="0" applyNumberFormat="1" applyFont="1" applyBorder="1" applyAlignment="1">
      <alignment horizontal="center" vertical="center" wrapText="1"/>
    </xf>
    <xf numFmtId="9" fontId="25" fillId="0" borderId="11" xfId="0" applyNumberFormat="1" applyFont="1" applyBorder="1" applyAlignment="1">
      <alignment horizontal="center" vertical="center" wrapText="1"/>
    </xf>
    <xf numFmtId="0" fontId="20" fillId="0" borderId="48" xfId="0" applyFont="1" applyBorder="1" applyAlignment="1">
      <alignment horizontal="center" vertical="center" wrapText="1"/>
    </xf>
    <xf numFmtId="0" fontId="25" fillId="0" borderId="22" xfId="4" applyNumberFormat="1" applyFont="1" applyFill="1" applyBorder="1" applyAlignment="1" applyProtection="1">
      <alignment horizontal="center" vertical="center" wrapText="1"/>
    </xf>
    <xf numFmtId="0" fontId="25" fillId="2" borderId="4" xfId="0" applyFont="1" applyFill="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9" fontId="25" fillId="0" borderId="4" xfId="0" applyNumberFormat="1" applyFont="1" applyBorder="1" applyAlignment="1">
      <alignment horizontal="center" vertical="center" wrapText="1"/>
    </xf>
    <xf numFmtId="0" fontId="25" fillId="0" borderId="5" xfId="4" applyNumberFormat="1" applyFont="1" applyFill="1" applyBorder="1" applyAlignment="1" applyProtection="1">
      <alignment horizontal="center" vertical="center" wrapText="1"/>
    </xf>
    <xf numFmtId="0" fontId="20" fillId="0" borderId="47" xfId="0" applyFont="1" applyBorder="1" applyAlignment="1">
      <alignment horizontal="center" vertical="center" wrapText="1"/>
    </xf>
    <xf numFmtId="0" fontId="25" fillId="2" borderId="9" xfId="0" applyFont="1" applyFill="1" applyBorder="1" applyAlignment="1" applyProtection="1">
      <alignment horizontal="left" vertical="center" wrapText="1"/>
      <protection locked="0"/>
    </xf>
    <xf numFmtId="0" fontId="25" fillId="0" borderId="4" xfId="0" applyFont="1" applyBorder="1" applyAlignment="1">
      <alignment horizontal="center" vertical="center" wrapText="1"/>
    </xf>
    <xf numFmtId="9" fontId="25" fillId="0" borderId="9" xfId="0" applyNumberFormat="1" applyFont="1" applyBorder="1" applyAlignment="1">
      <alignment horizontal="center" vertical="center" wrapText="1"/>
    </xf>
    <xf numFmtId="0" fontId="25" fillId="0" borderId="9"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0" fontId="4" fillId="10" borderId="52" xfId="0" applyFont="1" applyFill="1" applyBorder="1" applyAlignment="1" applyProtection="1">
      <alignment horizontal="center" vertical="center"/>
      <protection locked="0"/>
    </xf>
    <xf numFmtId="0" fontId="4" fillId="10" borderId="46" xfId="0" applyFont="1" applyFill="1" applyBorder="1" applyAlignment="1" applyProtection="1">
      <alignment horizontal="center" vertical="center" wrapText="1"/>
      <protection locked="0"/>
    </xf>
    <xf numFmtId="0" fontId="4" fillId="10" borderId="46" xfId="0" applyFont="1" applyFill="1" applyBorder="1" applyAlignment="1" applyProtection="1">
      <alignment horizontal="center" vertical="center"/>
      <protection locked="0"/>
    </xf>
    <xf numFmtId="0" fontId="4" fillId="11" borderId="46" xfId="0" applyFont="1" applyFill="1" applyBorder="1" applyAlignment="1" applyProtection="1">
      <alignment horizontal="center" vertical="center" wrapText="1"/>
      <protection locked="0"/>
    </xf>
    <xf numFmtId="0" fontId="25" fillId="0" borderId="7" xfId="0" applyFont="1" applyBorder="1" applyAlignment="1" applyProtection="1">
      <alignment horizontal="left" vertical="center" wrapText="1"/>
      <protection locked="0"/>
    </xf>
    <xf numFmtId="0" fontId="25" fillId="0" borderId="7" xfId="0" applyFont="1" applyBorder="1" applyAlignment="1">
      <alignment horizontal="center" vertical="center" wrapText="1"/>
    </xf>
    <xf numFmtId="9" fontId="25" fillId="0" borderId="7" xfId="0" applyNumberFormat="1" applyFont="1" applyBorder="1" applyAlignment="1">
      <alignment horizontal="center" vertical="center" wrapText="1"/>
    </xf>
    <xf numFmtId="0" fontId="25" fillId="0" borderId="8"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center" vertical="center" wrapText="1"/>
      <protection locked="0"/>
    </xf>
    <xf numFmtId="9" fontId="25" fillId="0" borderId="7" xfId="4" applyFont="1" applyBorder="1" applyAlignment="1" applyProtection="1">
      <alignment horizontal="center" vertical="center" wrapText="1"/>
    </xf>
    <xf numFmtId="9" fontId="25" fillId="0" borderId="7" xfId="0" applyNumberFormat="1" applyFont="1" applyBorder="1" applyAlignment="1" applyProtection="1">
      <alignment horizontal="center" vertical="center" wrapText="1"/>
      <protection locked="0"/>
    </xf>
    <xf numFmtId="9" fontId="25" fillId="0" borderId="7" xfId="4" applyFont="1" applyBorder="1" applyAlignment="1" applyProtection="1">
      <alignment horizontal="center" vertical="center" wrapText="1"/>
      <protection locked="0"/>
    </xf>
    <xf numFmtId="9" fontId="25" fillId="0" borderId="4" xfId="4" applyFont="1" applyBorder="1" applyAlignment="1" applyProtection="1">
      <alignment horizontal="center" vertical="center" wrapText="1"/>
    </xf>
    <xf numFmtId="9" fontId="25" fillId="0" borderId="4" xfId="0" applyNumberFormat="1" applyFont="1" applyBorder="1" applyAlignment="1" applyProtection="1">
      <alignment horizontal="center" vertical="center" wrapText="1"/>
      <protection locked="0"/>
    </xf>
    <xf numFmtId="9" fontId="25" fillId="0" borderId="4" xfId="4" applyFont="1" applyBorder="1" applyAlignment="1" applyProtection="1">
      <alignment horizontal="center" vertical="center" wrapText="1"/>
      <protection locked="0"/>
    </xf>
    <xf numFmtId="0" fontId="25" fillId="2" borderId="10" xfId="0" applyFont="1" applyFill="1" applyBorder="1" applyAlignment="1" applyProtection="1">
      <alignment horizontal="left" vertical="center" wrapText="1"/>
      <protection locked="0"/>
    </xf>
    <xf numFmtId="0" fontId="25" fillId="0" borderId="1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2" xfId="0" applyFont="1" applyBorder="1" applyAlignment="1" applyProtection="1">
      <alignment horizontal="center" vertical="center" wrapText="1"/>
      <protection locked="0"/>
    </xf>
    <xf numFmtId="9" fontId="25" fillId="0" borderId="12" xfId="4" applyFont="1" applyBorder="1" applyAlignment="1" applyProtection="1">
      <alignment horizontal="center" vertical="center" wrapText="1"/>
    </xf>
    <xf numFmtId="9" fontId="25" fillId="0" borderId="12" xfId="0" applyNumberFormat="1" applyFont="1" applyBorder="1" applyAlignment="1" applyProtection="1">
      <alignment horizontal="center" vertical="center" wrapText="1"/>
      <protection locked="0"/>
    </xf>
    <xf numFmtId="9" fontId="25" fillId="0" borderId="12" xfId="4" applyFont="1" applyBorder="1" applyAlignment="1" applyProtection="1">
      <alignment horizontal="center" vertical="center" wrapText="1"/>
      <protection locked="0"/>
    </xf>
    <xf numFmtId="0" fontId="25" fillId="0" borderId="13" xfId="0" applyFont="1" applyBorder="1" applyAlignment="1" applyProtection="1">
      <alignment horizontal="left" vertical="center" wrapText="1"/>
      <protection locked="0"/>
    </xf>
    <xf numFmtId="17" fontId="10" fillId="0" borderId="0" xfId="0" quotePrefix="1" applyNumberFormat="1" applyFont="1" applyAlignment="1">
      <alignment horizontal="left" vertical="center"/>
    </xf>
    <xf numFmtId="0" fontId="10" fillId="0" borderId="0" xfId="0" applyFont="1" applyAlignment="1">
      <alignment vertical="center"/>
    </xf>
    <xf numFmtId="14" fontId="25" fillId="0" borderId="0" xfId="0" applyNumberFormat="1" applyFont="1" applyAlignment="1">
      <alignment horizontal="left" vertical="center"/>
    </xf>
    <xf numFmtId="0" fontId="25" fillId="0" borderId="5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2" xfId="0" applyFont="1" applyBorder="1" applyAlignment="1">
      <alignment horizontal="center" vertical="center" wrapText="1"/>
    </xf>
    <xf numFmtId="0" fontId="4" fillId="11" borderId="55" xfId="0" applyFont="1" applyFill="1" applyBorder="1" applyAlignment="1" applyProtection="1">
      <alignment horizontal="center" vertical="center" wrapText="1"/>
      <protection locked="0"/>
    </xf>
    <xf numFmtId="9" fontId="25" fillId="0" borderId="6" xfId="0" applyNumberFormat="1" applyFont="1" applyBorder="1" applyAlignment="1">
      <alignment horizontal="center" vertical="center" wrapText="1"/>
    </xf>
    <xf numFmtId="0" fontId="4" fillId="11" borderId="59" xfId="0" applyFont="1" applyFill="1" applyBorder="1" applyAlignment="1" applyProtection="1">
      <alignment horizontal="center" vertical="center" wrapText="1"/>
      <protection locked="0"/>
    </xf>
    <xf numFmtId="0" fontId="25" fillId="0" borderId="60"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56" xfId="4" applyNumberFormat="1" applyFont="1" applyFill="1" applyBorder="1" applyAlignment="1" applyProtection="1">
      <alignment horizontal="center" vertical="center" wrapText="1"/>
    </xf>
    <xf numFmtId="0" fontId="25" fillId="0" borderId="62"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51" xfId="0" applyFont="1" applyBorder="1" applyAlignment="1">
      <alignment horizontal="center" vertical="center" wrapText="1"/>
    </xf>
    <xf numFmtId="0" fontId="10" fillId="0" borderId="4"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6"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25" fillId="0" borderId="46"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10" fillId="0" borderId="0" xfId="0" applyFont="1" applyAlignment="1">
      <alignment horizontal="left" vertical="center"/>
    </xf>
    <xf numFmtId="0" fontId="25" fillId="0" borderId="10" xfId="0" applyFont="1" applyBorder="1" applyAlignment="1" applyProtection="1">
      <alignment horizontal="left" vertical="center" wrapText="1"/>
      <protection locked="0"/>
    </xf>
    <xf numFmtId="0" fontId="25" fillId="0" borderId="4" xfId="0" applyFont="1" applyBorder="1" applyAlignment="1">
      <alignment horizontal="center" vertical="center" wrapText="1"/>
    </xf>
    <xf numFmtId="9" fontId="25" fillId="0" borderId="4" xfId="0" applyNumberFormat="1" applyFont="1" applyBorder="1" applyAlignment="1">
      <alignment horizontal="center" vertical="center" wrapText="1"/>
    </xf>
    <xf numFmtId="0" fontId="25" fillId="0" borderId="5" xfId="4" applyNumberFormat="1" applyFont="1" applyFill="1" applyBorder="1" applyAlignment="1" applyProtection="1">
      <alignment horizontal="center" vertical="center" wrapText="1"/>
    </xf>
    <xf numFmtId="0" fontId="20" fillId="0" borderId="47" xfId="0" applyFont="1" applyBorder="1" applyAlignment="1">
      <alignment horizontal="center" vertical="center" wrapText="1"/>
    </xf>
    <xf numFmtId="0" fontId="25" fillId="0" borderId="50" xfId="0" applyFont="1" applyBorder="1" applyAlignment="1">
      <alignment horizontal="center" vertical="center" wrapText="1"/>
    </xf>
    <xf numFmtId="0" fontId="25" fillId="2" borderId="9"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5" xfId="0" applyFont="1" applyBorder="1" applyAlignment="1">
      <alignment horizontal="center" vertical="center" wrapText="1"/>
    </xf>
    <xf numFmtId="9" fontId="25" fillId="0" borderId="9" xfId="0" applyNumberFormat="1" applyFont="1" applyBorder="1" applyAlignment="1">
      <alignment horizontal="center" vertical="center" wrapText="1"/>
    </xf>
    <xf numFmtId="0" fontId="25" fillId="0" borderId="4" xfId="0" applyFont="1" applyBorder="1" applyAlignment="1" applyProtection="1">
      <alignment horizontal="center" vertical="center" wrapText="1"/>
      <protection locked="0"/>
    </xf>
    <xf numFmtId="0" fontId="25" fillId="0" borderId="16" xfId="0" applyFont="1" applyBorder="1" applyAlignment="1" applyProtection="1">
      <alignment horizontal="left" vertical="center" wrapText="1"/>
      <protection locked="0"/>
    </xf>
    <xf numFmtId="0" fontId="25" fillId="0" borderId="4" xfId="0" applyFont="1" applyBorder="1" applyAlignment="1">
      <alignment horizontal="left" vertical="center" wrapText="1"/>
    </xf>
    <xf numFmtId="9" fontId="25" fillId="0" borderId="4" xfId="4" applyFont="1" applyBorder="1" applyAlignment="1" applyProtection="1">
      <alignment horizontal="center" vertical="center" wrapText="1"/>
      <protection locked="0"/>
    </xf>
    <xf numFmtId="0" fontId="25" fillId="0" borderId="9" xfId="0" applyFont="1" applyBorder="1" applyAlignment="1" applyProtection="1">
      <alignment horizontal="left" vertical="center" wrapText="1"/>
      <protection locked="0"/>
    </xf>
    <xf numFmtId="0" fontId="4" fillId="14" borderId="14" xfId="0" applyFont="1" applyFill="1" applyBorder="1" applyAlignment="1" applyProtection="1">
      <alignment horizontal="center" vertical="center" wrapText="1"/>
      <protection locked="0"/>
    </xf>
    <xf numFmtId="0" fontId="4" fillId="14" borderId="46"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textRotation="90" wrapText="1"/>
      <protection locked="0"/>
    </xf>
    <xf numFmtId="0" fontId="4" fillId="11" borderId="46" xfId="0" applyFont="1" applyFill="1" applyBorder="1" applyAlignment="1" applyProtection="1">
      <alignment horizontal="center" vertical="center" textRotation="90" wrapText="1"/>
      <protection locked="0"/>
    </xf>
    <xf numFmtId="0" fontId="4" fillId="17" borderId="21" xfId="0" applyFont="1" applyFill="1" applyBorder="1" applyAlignment="1" applyProtection="1">
      <alignment horizontal="center" vertical="center" wrapText="1"/>
      <protection locked="0"/>
    </xf>
    <xf numFmtId="0" fontId="4" fillId="17" borderId="53" xfId="0" applyFont="1" applyFill="1" applyBorder="1" applyAlignment="1" applyProtection="1">
      <alignment horizontal="center" vertical="center" wrapText="1"/>
      <protection locked="0"/>
    </xf>
    <xf numFmtId="0" fontId="4" fillId="17" borderId="14" xfId="0" applyFont="1" applyFill="1" applyBorder="1" applyAlignment="1" applyProtection="1">
      <alignment horizontal="center" vertical="center" wrapText="1"/>
      <protection locked="0"/>
    </xf>
    <xf numFmtId="0" fontId="4" fillId="17" borderId="46" xfId="0" applyFont="1" applyFill="1" applyBorder="1" applyAlignment="1" applyProtection="1">
      <alignment horizontal="center" vertical="center" wrapText="1"/>
      <protection locked="0"/>
    </xf>
    <xf numFmtId="0" fontId="4" fillId="14" borderId="21" xfId="0" applyFont="1" applyFill="1" applyBorder="1" applyAlignment="1" applyProtection="1">
      <alignment horizontal="center" vertical="center" wrapText="1"/>
      <protection locked="0"/>
    </xf>
    <xf numFmtId="0" fontId="4" fillId="14" borderId="53" xfId="0" applyFont="1" applyFill="1" applyBorder="1" applyAlignment="1" applyProtection="1">
      <alignment horizontal="center" vertical="center" wrapText="1"/>
      <protection locked="0"/>
    </xf>
    <xf numFmtId="9" fontId="25" fillId="0" borderId="4" xfId="0" applyNumberFormat="1" applyFont="1" applyBorder="1" applyAlignment="1" applyProtection="1">
      <alignment horizontal="center" vertical="center" wrapText="1"/>
      <protection locked="0"/>
    </xf>
    <xf numFmtId="0" fontId="8" fillId="0" borderId="8" xfId="0" applyFont="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4" fillId="15" borderId="35" xfId="0" applyFont="1" applyFill="1" applyBorder="1" applyAlignment="1" applyProtection="1">
      <alignment horizontal="center" vertical="center"/>
      <protection locked="0"/>
    </xf>
    <xf numFmtId="0" fontId="4" fillId="15" borderId="36" xfId="0" applyFont="1" applyFill="1" applyBorder="1" applyAlignment="1" applyProtection="1">
      <alignment horizontal="center" vertical="center"/>
      <protection locked="0"/>
    </xf>
    <xf numFmtId="0" fontId="4" fillId="15" borderId="37" xfId="0" applyFont="1" applyFill="1" applyBorder="1" applyAlignment="1" applyProtection="1">
      <alignment horizontal="center" vertical="center"/>
      <protection locked="0"/>
    </xf>
    <xf numFmtId="0" fontId="4" fillId="11" borderId="14" xfId="0" applyFont="1" applyFill="1" applyBorder="1" applyAlignment="1" applyProtection="1">
      <alignment horizontal="center" vertical="center" wrapText="1"/>
      <protection locked="0"/>
    </xf>
    <xf numFmtId="0" fontId="4" fillId="11" borderId="46" xfId="0" applyFont="1" applyFill="1" applyBorder="1" applyAlignment="1" applyProtection="1">
      <alignment horizontal="center" vertical="center" wrapText="1"/>
      <protection locked="0"/>
    </xf>
    <xf numFmtId="0" fontId="4" fillId="8" borderId="57" xfId="0" applyFont="1" applyFill="1" applyBorder="1" applyAlignment="1" applyProtection="1">
      <alignment horizontal="center" vertical="center"/>
      <protection locked="0"/>
    </xf>
    <xf numFmtId="0" fontId="4" fillId="8" borderId="36" xfId="0" applyFont="1" applyFill="1" applyBorder="1" applyAlignment="1" applyProtection="1">
      <alignment horizontal="center" vertical="center"/>
      <protection locked="0"/>
    </xf>
    <xf numFmtId="0" fontId="4" fillId="8" borderId="54" xfId="0" applyFont="1" applyFill="1" applyBorder="1" applyAlignment="1" applyProtection="1">
      <alignment horizontal="center" vertical="center"/>
      <protection locked="0"/>
    </xf>
    <xf numFmtId="0" fontId="4" fillId="14" borderId="20" xfId="0" applyFont="1" applyFill="1" applyBorder="1" applyAlignment="1" applyProtection="1">
      <alignment horizontal="center" vertical="center" wrapText="1"/>
      <protection locked="0"/>
    </xf>
    <xf numFmtId="0" fontId="4" fillId="14" borderId="52" xfId="0" applyFont="1" applyFill="1" applyBorder="1" applyAlignment="1" applyProtection="1">
      <alignment horizontal="center" vertical="center" wrapText="1"/>
      <protection locked="0"/>
    </xf>
    <xf numFmtId="0" fontId="8" fillId="0" borderId="6"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14" fillId="0" borderId="12" xfId="0" applyFont="1" applyBorder="1" applyAlignment="1">
      <alignment horizontal="left" vertical="center"/>
    </xf>
    <xf numFmtId="0" fontId="11" fillId="0" borderId="32" xfId="0" applyFont="1" applyBorder="1" applyAlignment="1">
      <alignment horizontal="center"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34" xfId="0" applyFont="1" applyBorder="1" applyAlignment="1">
      <alignment horizontal="center" vertical="center"/>
    </xf>
    <xf numFmtId="0" fontId="11" fillId="0" borderId="26" xfId="0" applyFont="1" applyBorder="1" applyAlignment="1">
      <alignment horizontal="center" vertical="center"/>
    </xf>
    <xf numFmtId="0" fontId="11" fillId="0" borderId="31" xfId="0" applyFont="1" applyBorder="1" applyAlignment="1">
      <alignment horizontal="center" vertical="center"/>
    </xf>
    <xf numFmtId="0" fontId="4" fillId="13" borderId="14" xfId="0" applyFont="1" applyFill="1" applyBorder="1" applyAlignment="1" applyProtection="1">
      <alignment horizontal="center" vertical="center" wrapText="1"/>
      <protection locked="0"/>
    </xf>
    <xf numFmtId="0" fontId="4" fillId="13" borderId="46"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wrapText="1"/>
      <protection locked="0"/>
    </xf>
    <xf numFmtId="0" fontId="4" fillId="9" borderId="35" xfId="0" applyFont="1" applyFill="1" applyBorder="1" applyAlignment="1" applyProtection="1">
      <alignment horizontal="center" vertical="center"/>
      <protection locked="0"/>
    </xf>
    <xf numFmtId="0" fontId="4" fillId="9" borderId="36" xfId="0" applyFont="1" applyFill="1" applyBorder="1" applyAlignment="1" applyProtection="1">
      <alignment horizontal="center" vertical="center"/>
      <protection locked="0"/>
    </xf>
    <xf numFmtId="0" fontId="4" fillId="9" borderId="37" xfId="0" applyFont="1" applyFill="1" applyBorder="1" applyAlignment="1" applyProtection="1">
      <alignment horizontal="center" vertical="center"/>
      <protection locked="0"/>
    </xf>
    <xf numFmtId="0" fontId="4" fillId="10" borderId="46" xfId="0" applyFont="1" applyFill="1" applyBorder="1" applyAlignment="1" applyProtection="1">
      <alignment horizontal="center" vertical="center" wrapText="1"/>
      <protection locked="0"/>
    </xf>
    <xf numFmtId="0" fontId="4" fillId="16" borderId="35" xfId="0" applyFont="1" applyFill="1" applyBorder="1" applyAlignment="1" applyProtection="1">
      <alignment horizontal="center" vertical="center"/>
      <protection locked="0"/>
    </xf>
    <xf numFmtId="0" fontId="4" fillId="16" borderId="36" xfId="0" applyFont="1" applyFill="1" applyBorder="1" applyAlignment="1" applyProtection="1">
      <alignment horizontal="center" vertical="center"/>
      <protection locked="0"/>
    </xf>
    <xf numFmtId="0" fontId="4" fillId="16" borderId="37" xfId="0" applyFont="1" applyFill="1" applyBorder="1" applyAlignment="1" applyProtection="1">
      <alignment horizontal="center" vertical="center"/>
      <protection locked="0"/>
    </xf>
    <xf numFmtId="0" fontId="4" fillId="17" borderId="20" xfId="0" applyFont="1" applyFill="1" applyBorder="1" applyAlignment="1" applyProtection="1">
      <alignment horizontal="center" vertical="center" wrapText="1"/>
      <protection locked="0"/>
    </xf>
    <xf numFmtId="0" fontId="4" fillId="17" borderId="52" xfId="0" applyFont="1" applyFill="1" applyBorder="1" applyAlignment="1" applyProtection="1">
      <alignment horizontal="center" vertical="center" wrapText="1"/>
      <protection locked="0"/>
    </xf>
    <xf numFmtId="0" fontId="22" fillId="0" borderId="0" xfId="0" applyFont="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4" fillId="10" borderId="20"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protection locked="0"/>
    </xf>
    <xf numFmtId="0" fontId="4" fillId="10" borderId="21" xfId="0" applyFont="1" applyFill="1" applyBorder="1" applyAlignment="1" applyProtection="1">
      <alignment horizontal="center" vertical="center"/>
      <protection locked="0"/>
    </xf>
    <xf numFmtId="0" fontId="4" fillId="10" borderId="53" xfId="0" applyFont="1" applyFill="1" applyBorder="1" applyAlignment="1" applyProtection="1">
      <alignment horizontal="center" vertical="center"/>
      <protection locked="0"/>
    </xf>
    <xf numFmtId="0" fontId="4" fillId="12" borderId="35"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37" xfId="0" applyFont="1" applyFill="1" applyBorder="1" applyAlignment="1" applyProtection="1">
      <alignment horizontal="center" vertical="center"/>
      <protection locked="0"/>
    </xf>
    <xf numFmtId="0" fontId="4" fillId="13" borderId="21" xfId="0" applyFont="1" applyFill="1" applyBorder="1" applyAlignment="1" applyProtection="1">
      <alignment horizontal="center" vertical="center" wrapText="1"/>
      <protection locked="0"/>
    </xf>
    <xf numFmtId="0" fontId="4" fillId="13" borderId="53" xfId="0" applyFont="1" applyFill="1" applyBorder="1" applyAlignment="1" applyProtection="1">
      <alignment horizontal="center" vertical="center" wrapText="1"/>
      <protection locked="0"/>
    </xf>
    <xf numFmtId="0" fontId="4" fillId="13" borderId="20" xfId="0" applyFont="1" applyFill="1" applyBorder="1" applyAlignment="1" applyProtection="1">
      <alignment horizontal="center" vertical="center" wrapText="1"/>
      <protection locked="0"/>
    </xf>
    <xf numFmtId="0" fontId="4" fillId="13" borderId="52" xfId="0" applyFont="1" applyFill="1" applyBorder="1" applyAlignment="1" applyProtection="1">
      <alignment horizontal="center" vertical="center" wrapText="1"/>
      <protection locked="0"/>
    </xf>
    <xf numFmtId="0" fontId="4" fillId="11" borderId="49" xfId="0" applyFont="1" applyFill="1" applyBorder="1" applyAlignment="1" applyProtection="1">
      <alignment horizontal="center" vertical="center" wrapText="1"/>
      <protection locked="0"/>
    </xf>
    <xf numFmtId="0" fontId="4" fillId="11" borderId="58" xfId="0" applyFont="1" applyFill="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9" fontId="25" fillId="0" borderId="4" xfId="4" applyFont="1" applyBorder="1" applyAlignment="1" applyProtection="1">
      <alignment horizontal="center" vertical="center" wrapText="1"/>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34" xfId="0" applyFont="1" applyBorder="1" applyAlignment="1">
      <alignment horizontal="center" vertical="center"/>
    </xf>
    <xf numFmtId="0" fontId="14" fillId="0" borderId="26" xfId="0" applyFont="1" applyBorder="1" applyAlignment="1">
      <alignment horizontal="center" vertical="center"/>
    </xf>
    <xf numFmtId="0" fontId="14" fillId="0" borderId="31" xfId="0" applyFont="1" applyBorder="1" applyAlignment="1">
      <alignment horizontal="center" vertical="center"/>
    </xf>
    <xf numFmtId="0" fontId="10" fillId="0" borderId="4" xfId="0" applyFont="1" applyBorder="1" applyAlignment="1" applyProtection="1">
      <alignment horizontal="left" vertical="center" wrapText="1"/>
      <protection locked="0"/>
    </xf>
    <xf numFmtId="0" fontId="10" fillId="0" borderId="44" xfId="0" applyFont="1" applyBorder="1" applyAlignment="1">
      <alignment horizontal="justify" vertical="center" wrapText="1"/>
    </xf>
    <xf numFmtId="0" fontId="24" fillId="0" borderId="43" xfId="0" applyFont="1" applyBorder="1" applyAlignment="1">
      <alignment horizontal="justify" vertical="center" wrapText="1"/>
    </xf>
    <xf numFmtId="0" fontId="24" fillId="0" borderId="42" xfId="0" applyFont="1" applyBorder="1" applyAlignment="1">
      <alignment horizontal="justify" vertical="center" wrapText="1"/>
    </xf>
    <xf numFmtId="0" fontId="1" fillId="0" borderId="24" xfId="0" applyFont="1" applyBorder="1" applyAlignment="1">
      <alignment horizontal="center" vertical="center"/>
    </xf>
    <xf numFmtId="0" fontId="1" fillId="0" borderId="29" xfId="0" applyFont="1" applyBorder="1" applyAlignment="1">
      <alignment horizontal="center" vertical="center"/>
    </xf>
    <xf numFmtId="0" fontId="1" fillId="0" borderId="25" xfId="0" applyFont="1" applyBorder="1" applyAlignment="1">
      <alignment horizontal="center" vertical="center"/>
    </xf>
    <xf numFmtId="0" fontId="25" fillId="0" borderId="9" xfId="0" applyFont="1" applyBorder="1" applyAlignment="1" applyProtection="1">
      <alignment horizontal="justify" vertical="center" wrapText="1"/>
      <protection locked="0"/>
    </xf>
  </cellXfs>
  <cellStyles count="8">
    <cellStyle name="Moneda 2" xfId="7" xr:uid="{00000000-0005-0000-0000-000000000000}"/>
    <cellStyle name="Normal" xfId="0" builtinId="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 name="Porcentaje" xfId="4" builtinId="5"/>
  </cellStyles>
  <dxfs count="36">
    <dxf>
      <fill>
        <patternFill>
          <bgColor rgb="FFFF0000"/>
        </patternFill>
      </fill>
    </dxf>
    <dxf>
      <fill>
        <patternFill>
          <fgColor rgb="FFFFC000"/>
        </patternFill>
      </fill>
    </dxf>
    <dxf>
      <font>
        <condense val="0"/>
        <extend val="0"/>
        <color rgb="FF006100"/>
      </font>
      <fill>
        <patternFill>
          <bgColor rgb="FFC6EFCE"/>
        </patternFill>
      </fill>
    </dxf>
    <dxf>
      <font>
        <color auto="1"/>
      </font>
      <fill>
        <patternFill>
          <bgColor rgb="FF00B050"/>
        </patternFill>
      </fill>
    </dxf>
    <dxf>
      <fill>
        <patternFill>
          <bgColor theme="9" tint="-0.24994659260841701"/>
        </patternFill>
      </fill>
    </dxf>
    <dxf>
      <fill>
        <patternFill>
          <bgColor rgb="FFFFFF00"/>
        </patternFill>
      </fill>
    </dxf>
    <dxf>
      <fill>
        <patternFill>
          <bgColor rgb="FFFFFF00"/>
        </patternFill>
      </fill>
    </dxf>
    <dxf>
      <font>
        <color theme="1"/>
      </font>
      <fill>
        <patternFill>
          <bgColor rgb="FFFF6600"/>
        </patternFill>
      </fill>
    </dxf>
    <dxf>
      <fill>
        <patternFill>
          <bgColor rgb="FFFF0000"/>
        </patternFill>
      </fill>
    </dxf>
    <dxf>
      <fill>
        <patternFill>
          <bgColor rgb="FFFF0000"/>
        </patternFill>
      </fill>
    </dxf>
    <dxf>
      <fill>
        <patternFill>
          <fgColor rgb="FFFFC000"/>
        </patternFill>
      </fill>
    </dxf>
    <dxf>
      <font>
        <color theme="1"/>
      </font>
      <fill>
        <patternFill>
          <bgColor rgb="FFFF66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
      <fill>
        <patternFill>
          <fgColor rgb="FFFFC000"/>
        </patternFill>
      </fill>
    </dxf>
    <dxf>
      <fill>
        <patternFill>
          <bgColor rgb="FFFF0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ill>
        <patternFill>
          <bgColor rgb="FFFF0000"/>
        </patternFill>
      </fill>
    </dxf>
    <dxf>
      <font>
        <color theme="1"/>
      </font>
      <fill>
        <patternFill>
          <bgColor rgb="FFFF6600"/>
        </patternFill>
      </fill>
    </dxf>
    <dxf>
      <fill>
        <patternFill>
          <bgColor rgb="FFFF0000"/>
        </patternFill>
      </fill>
    </dxf>
    <dxf>
      <fill>
        <patternFill>
          <bgColor theme="9" tint="-0.24994659260841701"/>
        </patternFill>
      </fill>
    </dxf>
    <dxf>
      <fill>
        <patternFill>
          <bgColor rgb="FFFFFF00"/>
        </patternFill>
      </fill>
    </dxf>
    <dxf>
      <font>
        <condense val="0"/>
        <extend val="0"/>
        <color rgb="FF006100"/>
      </font>
      <fill>
        <patternFill>
          <bgColor rgb="FFC6EFCE"/>
        </patternFill>
      </fill>
    </dxf>
    <dxf>
      <fill>
        <patternFill>
          <bgColor rgb="FFFFFF00"/>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486835</xdr:colOff>
      <xdr:row>3</xdr:row>
      <xdr:rowOff>179917</xdr:rowOff>
    </xdr:to>
    <xdr:pic>
      <xdr:nvPicPr>
        <xdr:cNvPr id="10" name="3 Imagen" descr="C:\Users\john.garcia\Desktop\2020-01-08.png">
          <a:extLst>
            <a:ext uri="{FF2B5EF4-FFF2-40B4-BE49-F238E27FC236}">
              <a16:creationId xmlns:a16="http://schemas.microsoft.com/office/drawing/2014/main" id="{26C4FACD-3918-4C1F-9FA6-F4DBA64067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03999" y="85291"/>
          <a:ext cx="941918" cy="793126"/>
        </a:xfrm>
        <a:prstGeom prst="rect">
          <a:avLst/>
        </a:prstGeom>
        <a:noFill/>
        <a:ln>
          <a:noFill/>
        </a:ln>
      </xdr:spPr>
    </xdr:pic>
    <xdr:clientData/>
  </xdr:twoCellAnchor>
  <xdr:twoCellAnchor editAs="oneCell">
    <xdr:from>
      <xdr:col>0</xdr:col>
      <xdr:colOff>264584</xdr:colOff>
      <xdr:row>0</xdr:row>
      <xdr:rowOff>63500</xdr:rowOff>
    </xdr:from>
    <xdr:to>
      <xdr:col>1</xdr:col>
      <xdr:colOff>470203</xdr:colOff>
      <xdr:row>3</xdr:row>
      <xdr:rowOff>158750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1166" cy="793750"/>
        </a:xfrm>
        <a:prstGeom prst="rect">
          <a:avLst/>
        </a:prstGeom>
        <a:noFill/>
        <a:ln>
          <a:noFill/>
        </a:ln>
      </xdr:spPr>
    </xdr:pic>
    <xdr:clientData/>
  </xdr:twoCellAnchor>
  <xdr:twoCellAnchor editAs="oneCell">
    <xdr:from>
      <xdr:col>46</xdr:col>
      <xdr:colOff>296332</xdr:colOff>
      <xdr:row>0</xdr:row>
      <xdr:rowOff>74708</xdr:rowOff>
    </xdr:from>
    <xdr:to>
      <xdr:col>46</xdr:col>
      <xdr:colOff>1238250</xdr:colOff>
      <xdr:row>3</xdr:row>
      <xdr:rowOff>169334</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2415" y="74708"/>
          <a:ext cx="941918" cy="7931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15" name="5 Imagen" descr="C:\Users\john.garcia\Desktop\LOGO CAPITAL LETRA NEGRA.png">
          <a:extLst>
            <a:ext uri="{FF2B5EF4-FFF2-40B4-BE49-F238E27FC236}">
              <a16:creationId xmlns:a16="http://schemas.microsoft.com/office/drawing/2014/main" id="{B031B40C-D61F-4187-8C75-CC3121836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79833" y="63500"/>
          <a:ext cx="1291166" cy="793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178593</xdr:colOff>
      <xdr:row>1</xdr:row>
      <xdr:rowOff>27121</xdr:rowOff>
    </xdr:from>
    <xdr:to>
      <xdr:col>18</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85" zoomScaleNormal="85" workbookViewId="0">
      <selection activeCell="A7" sqref="A7:A11"/>
    </sheetView>
  </sheetViews>
  <sheetFormatPr baseColWidth="10" defaultColWidth="0" defaultRowHeight="13.5" customHeight="1" zeroHeight="1" x14ac:dyDescent="0.25"/>
  <cols>
    <col min="1" max="1" width="4.33203125" style="1" customWidth="1"/>
    <col min="2" max="2" width="19.109375" style="1" customWidth="1"/>
    <col min="3" max="7" width="18.33203125" style="1" customWidth="1"/>
    <col min="8" max="8" width="9.88671875" style="1" customWidth="1"/>
    <col min="9" max="16384" width="9.88671875" style="1" hidden="1"/>
  </cols>
  <sheetData>
    <row r="1" spans="1:8" ht="13.5" customHeight="1" x14ac:dyDescent="0.25"/>
    <row r="2" spans="1:8" ht="37.5" customHeight="1" x14ac:dyDescent="0.25">
      <c r="A2" s="164" t="s">
        <v>120</v>
      </c>
      <c r="B2" s="164"/>
      <c r="C2" s="164"/>
      <c r="D2" s="164"/>
      <c r="E2" s="164"/>
      <c r="F2" s="164"/>
      <c r="G2" s="164"/>
    </row>
    <row r="3" spans="1:8" ht="8.25" customHeight="1" x14ac:dyDescent="0.25"/>
    <row r="4" spans="1:8" ht="13.5" customHeight="1" x14ac:dyDescent="0.25">
      <c r="E4" s="172" t="s">
        <v>46</v>
      </c>
      <c r="F4" s="172"/>
      <c r="G4" s="172"/>
    </row>
    <row r="5" spans="1:8" ht="6" customHeight="1" x14ac:dyDescent="0.25">
      <c r="D5" s="2"/>
      <c r="H5" s="3"/>
    </row>
    <row r="6" spans="1:8" ht="6" customHeight="1" thickBot="1" x14ac:dyDescent="0.3"/>
    <row r="7" spans="1:8" ht="20.25" customHeight="1" x14ac:dyDescent="0.25">
      <c r="A7" s="173" t="s">
        <v>3</v>
      </c>
      <c r="B7" s="4" t="s">
        <v>248</v>
      </c>
      <c r="C7" s="5">
        <v>5</v>
      </c>
      <c r="D7" s="6">
        <v>10</v>
      </c>
      <c r="E7" s="7">
        <v>15</v>
      </c>
      <c r="F7" s="8">
        <v>20</v>
      </c>
      <c r="G7" s="9">
        <v>25</v>
      </c>
    </row>
    <row r="8" spans="1:8" ht="20.25" customHeight="1" x14ac:dyDescent="0.25">
      <c r="A8" s="173"/>
      <c r="B8" s="4" t="s">
        <v>247</v>
      </c>
      <c r="C8" s="5">
        <v>4</v>
      </c>
      <c r="D8" s="6">
        <v>8</v>
      </c>
      <c r="E8" s="10">
        <v>12</v>
      </c>
      <c r="F8" s="11">
        <v>16</v>
      </c>
      <c r="G8" s="12">
        <v>20</v>
      </c>
    </row>
    <row r="9" spans="1:8" ht="20.25" customHeight="1" x14ac:dyDescent="0.25">
      <c r="A9" s="173"/>
      <c r="B9" s="4" t="s">
        <v>246</v>
      </c>
      <c r="C9" s="5">
        <v>3</v>
      </c>
      <c r="D9" s="13">
        <v>6</v>
      </c>
      <c r="E9" s="10">
        <v>9</v>
      </c>
      <c r="F9" s="14">
        <v>12</v>
      </c>
      <c r="G9" s="12">
        <v>15</v>
      </c>
    </row>
    <row r="10" spans="1:8" ht="20.25" customHeight="1" x14ac:dyDescent="0.25">
      <c r="A10" s="173"/>
      <c r="B10" s="4" t="s">
        <v>245</v>
      </c>
      <c r="C10" s="15">
        <v>2</v>
      </c>
      <c r="D10" s="13">
        <v>4</v>
      </c>
      <c r="E10" s="16">
        <v>6</v>
      </c>
      <c r="F10" s="14">
        <v>8</v>
      </c>
      <c r="G10" s="17">
        <v>10</v>
      </c>
    </row>
    <row r="11" spans="1:8" ht="20.25" customHeight="1" thickBot="1" x14ac:dyDescent="0.3">
      <c r="A11" s="173"/>
      <c r="B11" s="4" t="s">
        <v>244</v>
      </c>
      <c r="C11" s="15">
        <v>1</v>
      </c>
      <c r="D11" s="18">
        <v>2</v>
      </c>
      <c r="E11" s="19">
        <v>3</v>
      </c>
      <c r="F11" s="20">
        <v>4</v>
      </c>
      <c r="G11" s="21">
        <v>5</v>
      </c>
    </row>
    <row r="12" spans="1:8" ht="18" customHeight="1" x14ac:dyDescent="0.25">
      <c r="B12" s="174"/>
      <c r="C12" s="4" t="s">
        <v>249</v>
      </c>
      <c r="D12" s="4" t="s">
        <v>4</v>
      </c>
      <c r="E12" s="22" t="s">
        <v>5</v>
      </c>
      <c r="F12" s="22" t="s">
        <v>6</v>
      </c>
      <c r="G12" s="22" t="s">
        <v>7</v>
      </c>
    </row>
    <row r="13" spans="1:8" ht="22.5" customHeight="1" x14ac:dyDescent="0.25">
      <c r="B13" s="174"/>
      <c r="C13" s="175" t="s">
        <v>8</v>
      </c>
      <c r="D13" s="176"/>
      <c r="E13" s="176"/>
      <c r="F13" s="176"/>
      <c r="G13" s="177"/>
    </row>
    <row r="14" spans="1:8" ht="13.5" customHeight="1" x14ac:dyDescent="0.25">
      <c r="B14" s="23"/>
      <c r="C14" s="24"/>
      <c r="D14" s="24"/>
      <c r="E14" s="24"/>
    </row>
    <row r="15" spans="1:8" ht="13.5" customHeight="1" thickBot="1" x14ac:dyDescent="0.3">
      <c r="B15" s="23"/>
      <c r="C15" s="24"/>
      <c r="D15" s="24"/>
      <c r="E15" s="24"/>
    </row>
    <row r="16" spans="1:8" ht="13.5" customHeight="1" thickBot="1" x14ac:dyDescent="0.3">
      <c r="B16" s="169" t="s">
        <v>41</v>
      </c>
      <c r="C16" s="170"/>
      <c r="D16" s="170"/>
      <c r="E16" s="170"/>
      <c r="F16" s="170"/>
      <c r="G16" s="171"/>
    </row>
    <row r="17" spans="2:7" ht="13.5" customHeight="1" x14ac:dyDescent="0.25">
      <c r="B17" s="29" t="s">
        <v>37</v>
      </c>
      <c r="C17" s="30" t="s">
        <v>17</v>
      </c>
      <c r="D17" s="178" t="s">
        <v>42</v>
      </c>
      <c r="E17" s="178"/>
      <c r="F17" s="178"/>
      <c r="G17" s="179"/>
    </row>
    <row r="18" spans="2:7" ht="13.5" customHeight="1" x14ac:dyDescent="0.25">
      <c r="B18" s="31" t="s">
        <v>38</v>
      </c>
      <c r="C18" s="27" t="s">
        <v>22</v>
      </c>
      <c r="D18" s="165" t="s">
        <v>43</v>
      </c>
      <c r="E18" s="165"/>
      <c r="F18" s="165"/>
      <c r="G18" s="166"/>
    </row>
    <row r="19" spans="2:7" ht="13.5" customHeight="1" x14ac:dyDescent="0.25">
      <c r="B19" s="32" t="s">
        <v>39</v>
      </c>
      <c r="C19" s="27" t="s">
        <v>25</v>
      </c>
      <c r="D19" s="165" t="s">
        <v>44</v>
      </c>
      <c r="E19" s="165"/>
      <c r="F19" s="165"/>
      <c r="G19" s="166"/>
    </row>
    <row r="20" spans="2:7" ht="13.5" customHeight="1" thickBot="1" x14ac:dyDescent="0.3">
      <c r="B20" s="33" t="s">
        <v>40</v>
      </c>
      <c r="C20" s="28" t="s">
        <v>28</v>
      </c>
      <c r="D20" s="167" t="s">
        <v>45</v>
      </c>
      <c r="E20" s="167"/>
      <c r="F20" s="167"/>
      <c r="G20" s="168"/>
    </row>
    <row r="21" spans="2:7" ht="13.5" customHeight="1" x14ac:dyDescent="0.25">
      <c r="B21" s="25"/>
      <c r="C21" s="26"/>
      <c r="D21" s="26"/>
      <c r="E21" s="24"/>
    </row>
    <row r="22" spans="2:7" ht="75.75" customHeight="1" x14ac:dyDescent="0.25">
      <c r="B22" s="182" t="s">
        <v>142</v>
      </c>
      <c r="C22" s="70" t="s">
        <v>145</v>
      </c>
      <c r="D22" s="82">
        <v>25</v>
      </c>
      <c r="E22" s="181" t="s">
        <v>250</v>
      </c>
      <c r="F22" s="181"/>
      <c r="G22" s="181"/>
    </row>
    <row r="23" spans="2:7" ht="75.75" customHeight="1" x14ac:dyDescent="0.25">
      <c r="B23" s="183"/>
      <c r="C23" s="70" t="s">
        <v>146</v>
      </c>
      <c r="D23" s="78">
        <v>15</v>
      </c>
      <c r="E23" s="181" t="s">
        <v>251</v>
      </c>
      <c r="F23" s="181"/>
      <c r="G23" s="181"/>
    </row>
    <row r="24" spans="2:7" ht="75.75" customHeight="1" x14ac:dyDescent="0.25">
      <c r="B24" s="70" t="s">
        <v>143</v>
      </c>
      <c r="C24" s="180">
        <v>2</v>
      </c>
      <c r="D24" s="180"/>
      <c r="E24" s="181" t="s">
        <v>252</v>
      </c>
      <c r="F24" s="181"/>
      <c r="G24" s="181"/>
    </row>
    <row r="25" spans="2:7" ht="75.75" customHeight="1" x14ac:dyDescent="0.25">
      <c r="B25" s="70" t="s">
        <v>144</v>
      </c>
      <c r="C25" s="180">
        <v>6</v>
      </c>
      <c r="D25" s="180"/>
      <c r="E25" s="181" t="s">
        <v>253</v>
      </c>
      <c r="F25" s="181"/>
      <c r="G25" s="181"/>
    </row>
    <row r="26" spans="2:7" ht="13.5" customHeight="1" x14ac:dyDescent="0.25"/>
    <row r="27" spans="2:7" ht="13.5" customHeight="1" x14ac:dyDescent="0.25"/>
    <row r="28" spans="2:7" ht="13.5" customHeight="1" x14ac:dyDescent="0.25"/>
  </sheetData>
  <mergeCells count="17">
    <mergeCell ref="C24:D24"/>
    <mergeCell ref="C25:D25"/>
    <mergeCell ref="E24:G24"/>
    <mergeCell ref="E25:G25"/>
    <mergeCell ref="B22:B23"/>
    <mergeCell ref="E22:G22"/>
    <mergeCell ref="E23:G23"/>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42"/>
  <sheetViews>
    <sheetView showGridLines="0" tabSelected="1" topLeftCell="A5" zoomScale="85" zoomScaleNormal="85" zoomScaleSheetLayoutView="85" workbookViewId="0">
      <pane ySplit="8" topLeftCell="A13" activePane="bottomLeft" state="frozen"/>
      <selection activeCell="A5" sqref="A5"/>
      <selection pane="bottomLeft" sqref="A1:B4"/>
    </sheetView>
  </sheetViews>
  <sheetFormatPr baseColWidth="10" defaultColWidth="0" defaultRowHeight="13.8" zeroHeight="1" x14ac:dyDescent="0.25"/>
  <cols>
    <col min="1" max="1" width="16.33203125" style="38" customWidth="1"/>
    <col min="2" max="2" width="15.6640625" style="38" customWidth="1"/>
    <col min="3" max="3" width="31.44140625" style="38" customWidth="1"/>
    <col min="4" max="4" width="45.109375" style="38" customWidth="1"/>
    <col min="5" max="5" width="11.33203125" style="38" customWidth="1"/>
    <col min="6" max="6" width="13.109375" style="38" customWidth="1"/>
    <col min="7" max="7" width="14.44140625" style="38" customWidth="1"/>
    <col min="8" max="8" width="11.6640625" style="38" customWidth="1"/>
    <col min="9" max="10" width="20.5546875" style="38" customWidth="1"/>
    <col min="11" max="11" width="25" style="38" customWidth="1"/>
    <col min="12" max="12" width="14.33203125" style="38" customWidth="1"/>
    <col min="13" max="13" width="15.109375" style="38" customWidth="1"/>
    <col min="14" max="14" width="14.33203125" style="38" customWidth="1"/>
    <col min="15" max="15" width="13.88671875" style="38" customWidth="1"/>
    <col min="16" max="16" width="4.33203125" style="38" hidden="1" customWidth="1"/>
    <col min="17" max="17" width="6.109375" style="38" hidden="1" customWidth="1"/>
    <col min="18" max="18" width="15" style="38" customWidth="1"/>
    <col min="19" max="19" width="4.33203125" style="38" hidden="1" customWidth="1"/>
    <col min="20" max="20" width="5.33203125" style="38" hidden="1" customWidth="1"/>
    <col min="21" max="21" width="12.6640625" style="38" customWidth="1"/>
    <col min="22" max="22" width="14.109375" style="38" customWidth="1"/>
    <col min="23" max="23" width="21.5546875" style="38" customWidth="1"/>
    <col min="24" max="24" width="66.109375" style="38" customWidth="1"/>
    <col min="25" max="25" width="63.88671875" style="38" customWidth="1"/>
    <col min="26" max="26" width="7.5546875" style="38" customWidth="1"/>
    <col min="27" max="27" width="10.6640625" style="38" customWidth="1"/>
    <col min="28" max="28" width="11" style="38" hidden="1" customWidth="1"/>
    <col min="29" max="29" width="16.6640625" style="38" customWidth="1"/>
    <col min="30" max="30" width="16.6640625" style="38" hidden="1" customWidth="1"/>
    <col min="31" max="31" width="15.6640625" style="38" customWidth="1"/>
    <col min="32" max="32" width="13.109375" style="38" customWidth="1"/>
    <col min="33" max="33" width="11.6640625" style="38" customWidth="1"/>
    <col min="34" max="34" width="13.44140625" style="38" customWidth="1"/>
    <col min="35" max="36" width="5.44140625" style="38" customWidth="1"/>
    <col min="37" max="37" width="12.44140625" style="38" customWidth="1"/>
    <col min="38" max="39" width="5.44140625" style="38" customWidth="1"/>
    <col min="40" max="40" width="12.88671875" style="38" customWidth="1"/>
    <col min="41" max="41" width="13.109375" style="38" customWidth="1"/>
    <col min="42" max="42" width="14" style="38" customWidth="1"/>
    <col min="43" max="43" width="84.109375" style="38" customWidth="1"/>
    <col min="44" max="44" width="35.44140625" style="38" customWidth="1"/>
    <col min="45" max="45" width="17.6640625" style="38" customWidth="1"/>
    <col min="46" max="46" width="16.5546875" style="38" customWidth="1"/>
    <col min="47" max="47" width="22.44140625" style="38" customWidth="1"/>
    <col min="48" max="48" width="11.44140625" style="38" customWidth="1"/>
    <col min="49" max="49" width="11.44140625" style="38" hidden="1" customWidth="1"/>
    <col min="50" max="52" width="0" style="38" hidden="1" customWidth="1"/>
    <col min="53" max="16384" width="11.44140625" style="38" hidden="1"/>
  </cols>
  <sheetData>
    <row r="1" spans="1:52" ht="18" customHeight="1" x14ac:dyDescent="0.25">
      <c r="A1" s="255"/>
      <c r="B1" s="256"/>
      <c r="C1" s="282" t="s">
        <v>118</v>
      </c>
      <c r="D1" s="283"/>
      <c r="E1" s="283"/>
      <c r="F1" s="283"/>
      <c r="G1" s="283"/>
      <c r="H1" s="283"/>
      <c r="I1" s="283"/>
      <c r="J1" s="283"/>
      <c r="K1" s="283"/>
      <c r="L1" s="283"/>
      <c r="M1" s="284"/>
      <c r="N1" s="230" t="s">
        <v>116</v>
      </c>
      <c r="O1" s="230"/>
      <c r="P1" s="230"/>
      <c r="Q1" s="230"/>
      <c r="R1" s="230"/>
      <c r="S1" s="230"/>
      <c r="T1" s="230"/>
      <c r="U1" s="261"/>
      <c r="V1" s="262"/>
      <c r="W1" s="227"/>
      <c r="X1" s="233" t="s">
        <v>118</v>
      </c>
      <c r="Y1" s="234"/>
      <c r="Z1" s="234"/>
      <c r="AA1" s="234"/>
      <c r="AB1" s="234"/>
      <c r="AC1" s="234"/>
      <c r="AD1" s="234"/>
      <c r="AE1" s="234"/>
      <c r="AF1" s="234"/>
      <c r="AG1" s="234"/>
      <c r="AH1" s="234"/>
      <c r="AI1" s="234"/>
      <c r="AJ1" s="234"/>
      <c r="AK1" s="234"/>
      <c r="AL1" s="234"/>
      <c r="AM1" s="234"/>
      <c r="AN1" s="234"/>
      <c r="AO1" s="234"/>
      <c r="AP1" s="234"/>
      <c r="AQ1" s="235"/>
      <c r="AR1" s="230" t="s">
        <v>116</v>
      </c>
      <c r="AS1" s="230"/>
      <c r="AT1" s="230"/>
      <c r="AU1" s="214"/>
      <c r="AZ1" s="101"/>
    </row>
    <row r="2" spans="1:52" ht="18" customHeight="1" x14ac:dyDescent="0.25">
      <c r="A2" s="257"/>
      <c r="B2" s="258"/>
      <c r="C2" s="285"/>
      <c r="D2" s="286"/>
      <c r="E2" s="286"/>
      <c r="F2" s="286"/>
      <c r="G2" s="286"/>
      <c r="H2" s="286"/>
      <c r="I2" s="286"/>
      <c r="J2" s="286"/>
      <c r="K2" s="286"/>
      <c r="L2" s="286"/>
      <c r="M2" s="287"/>
      <c r="N2" s="231" t="s">
        <v>271</v>
      </c>
      <c r="O2" s="231"/>
      <c r="P2" s="231"/>
      <c r="Q2" s="231"/>
      <c r="R2" s="231"/>
      <c r="S2" s="231"/>
      <c r="T2" s="231"/>
      <c r="U2" s="263"/>
      <c r="V2" s="264"/>
      <c r="W2" s="228"/>
      <c r="X2" s="236"/>
      <c r="Y2" s="237"/>
      <c r="Z2" s="237"/>
      <c r="AA2" s="237"/>
      <c r="AB2" s="237"/>
      <c r="AC2" s="237"/>
      <c r="AD2" s="237"/>
      <c r="AE2" s="237"/>
      <c r="AF2" s="237"/>
      <c r="AG2" s="237"/>
      <c r="AH2" s="237"/>
      <c r="AI2" s="237"/>
      <c r="AJ2" s="237"/>
      <c r="AK2" s="237"/>
      <c r="AL2" s="237"/>
      <c r="AM2" s="237"/>
      <c r="AN2" s="237"/>
      <c r="AO2" s="237"/>
      <c r="AP2" s="237"/>
      <c r="AQ2" s="238"/>
      <c r="AR2" s="231" t="s">
        <v>271</v>
      </c>
      <c r="AS2" s="231"/>
      <c r="AT2" s="231"/>
      <c r="AU2" s="215"/>
      <c r="AZ2" s="101"/>
    </row>
    <row r="3" spans="1:52" ht="18" customHeight="1" x14ac:dyDescent="0.25">
      <c r="A3" s="257"/>
      <c r="B3" s="258"/>
      <c r="C3" s="285"/>
      <c r="D3" s="286"/>
      <c r="E3" s="286"/>
      <c r="F3" s="286"/>
      <c r="G3" s="286"/>
      <c r="H3" s="286"/>
      <c r="I3" s="286"/>
      <c r="J3" s="286"/>
      <c r="K3" s="286"/>
      <c r="L3" s="286"/>
      <c r="M3" s="287"/>
      <c r="N3" s="231" t="s">
        <v>272</v>
      </c>
      <c r="O3" s="231"/>
      <c r="P3" s="231"/>
      <c r="Q3" s="231"/>
      <c r="R3" s="231"/>
      <c r="S3" s="231"/>
      <c r="T3" s="231"/>
      <c r="U3" s="263"/>
      <c r="V3" s="264"/>
      <c r="W3" s="228"/>
      <c r="X3" s="236"/>
      <c r="Y3" s="237"/>
      <c r="Z3" s="237"/>
      <c r="AA3" s="237"/>
      <c r="AB3" s="237"/>
      <c r="AC3" s="237"/>
      <c r="AD3" s="237"/>
      <c r="AE3" s="237"/>
      <c r="AF3" s="237"/>
      <c r="AG3" s="237"/>
      <c r="AH3" s="237"/>
      <c r="AI3" s="237"/>
      <c r="AJ3" s="237"/>
      <c r="AK3" s="237"/>
      <c r="AL3" s="237"/>
      <c r="AM3" s="237"/>
      <c r="AN3" s="237"/>
      <c r="AO3" s="237"/>
      <c r="AP3" s="237"/>
      <c r="AQ3" s="238"/>
      <c r="AR3" s="231" t="s">
        <v>272</v>
      </c>
      <c r="AS3" s="231"/>
      <c r="AT3" s="231"/>
      <c r="AU3" s="215"/>
      <c r="AZ3" s="101"/>
    </row>
    <row r="4" spans="1:52" ht="18" customHeight="1" thickBot="1" x14ac:dyDescent="0.3">
      <c r="A4" s="259"/>
      <c r="B4" s="260"/>
      <c r="C4" s="288"/>
      <c r="D4" s="289"/>
      <c r="E4" s="289"/>
      <c r="F4" s="289"/>
      <c r="G4" s="289"/>
      <c r="H4" s="289"/>
      <c r="I4" s="289"/>
      <c r="J4" s="289"/>
      <c r="K4" s="289"/>
      <c r="L4" s="289"/>
      <c r="M4" s="290"/>
      <c r="N4" s="232" t="s">
        <v>117</v>
      </c>
      <c r="O4" s="232"/>
      <c r="P4" s="232"/>
      <c r="Q4" s="232"/>
      <c r="R4" s="232"/>
      <c r="S4" s="232"/>
      <c r="T4" s="232"/>
      <c r="U4" s="265"/>
      <c r="V4" s="266"/>
      <c r="W4" s="229"/>
      <c r="X4" s="239"/>
      <c r="Y4" s="240"/>
      <c r="Z4" s="240"/>
      <c r="AA4" s="240"/>
      <c r="AB4" s="240"/>
      <c r="AC4" s="240"/>
      <c r="AD4" s="240"/>
      <c r="AE4" s="240"/>
      <c r="AF4" s="240"/>
      <c r="AG4" s="240"/>
      <c r="AH4" s="240"/>
      <c r="AI4" s="240"/>
      <c r="AJ4" s="240"/>
      <c r="AK4" s="240"/>
      <c r="AL4" s="240"/>
      <c r="AM4" s="240"/>
      <c r="AN4" s="240"/>
      <c r="AO4" s="240"/>
      <c r="AP4" s="240"/>
      <c r="AQ4" s="241"/>
      <c r="AR4" s="232" t="s">
        <v>117</v>
      </c>
      <c r="AS4" s="232"/>
      <c r="AT4" s="232"/>
      <c r="AU4" s="216"/>
      <c r="AZ4" s="101"/>
    </row>
    <row r="5" spans="1:52" ht="6.75" customHeight="1" x14ac:dyDescent="0.25"/>
    <row r="6" spans="1:52" s="100" customFormat="1" ht="15.75" customHeight="1" x14ac:dyDescent="0.3">
      <c r="A6" s="254" t="s">
        <v>382</v>
      </c>
      <c r="B6" s="254"/>
      <c r="C6" s="142" t="s">
        <v>512</v>
      </c>
      <c r="D6" s="143"/>
      <c r="E6" s="143"/>
      <c r="F6" s="143"/>
      <c r="G6" s="143"/>
      <c r="H6" s="143"/>
      <c r="I6" s="143"/>
      <c r="J6" s="143"/>
      <c r="K6" s="143"/>
      <c r="L6" s="143"/>
      <c r="M6" s="143"/>
      <c r="N6" s="143"/>
      <c r="O6" s="143"/>
      <c r="P6" s="143"/>
      <c r="Q6" s="143"/>
      <c r="R6" s="143"/>
      <c r="S6" s="143"/>
      <c r="T6" s="143"/>
      <c r="U6" s="143"/>
      <c r="V6" s="143"/>
      <c r="W6" s="143"/>
      <c r="X6" s="143"/>
    </row>
    <row r="7" spans="1:52" s="100" customFormat="1" ht="15.75" customHeight="1" x14ac:dyDescent="0.3">
      <c r="A7" s="254" t="s">
        <v>137</v>
      </c>
      <c r="B7" s="254"/>
      <c r="C7" s="144">
        <v>45393</v>
      </c>
      <c r="D7" s="143"/>
      <c r="E7" s="143"/>
      <c r="F7" s="143"/>
      <c r="G7" s="143"/>
      <c r="H7" s="143"/>
      <c r="I7" s="143"/>
      <c r="J7" s="143"/>
      <c r="K7" s="143"/>
      <c r="L7" s="143"/>
      <c r="M7" s="143"/>
      <c r="N7" s="143"/>
      <c r="O7" s="143"/>
      <c r="P7" s="143"/>
      <c r="Q7" s="143"/>
      <c r="R7" s="143"/>
      <c r="S7" s="143"/>
      <c r="T7" s="143"/>
      <c r="U7" s="143"/>
      <c r="V7" s="143"/>
      <c r="W7" s="143"/>
      <c r="X7" s="143"/>
    </row>
    <row r="8" spans="1:52" s="100" customFormat="1" ht="15.6" customHeight="1" x14ac:dyDescent="0.3">
      <c r="A8" s="254" t="s">
        <v>361</v>
      </c>
      <c r="B8" s="254"/>
      <c r="C8" s="186" t="s">
        <v>513</v>
      </c>
      <c r="D8" s="186"/>
      <c r="E8" s="186"/>
      <c r="F8" s="186"/>
      <c r="G8" s="186"/>
      <c r="H8" s="186"/>
      <c r="I8" s="186"/>
      <c r="J8" s="186"/>
      <c r="K8" s="186"/>
      <c r="L8" s="186"/>
      <c r="M8" s="186"/>
      <c r="N8" s="186"/>
      <c r="O8" s="186"/>
      <c r="P8" s="186"/>
      <c r="Q8" s="186"/>
      <c r="R8" s="186"/>
      <c r="S8" s="186"/>
      <c r="T8" s="186"/>
      <c r="U8" s="186"/>
      <c r="V8" s="186"/>
      <c r="W8" s="186"/>
      <c r="X8" s="186"/>
    </row>
    <row r="9" spans="1:52" s="39" customFormat="1" ht="6.6" customHeight="1" thickBot="1" x14ac:dyDescent="0.35"/>
    <row r="10" spans="1:52" s="39" customFormat="1" ht="20.100000000000001" customHeight="1" thickBot="1" x14ac:dyDescent="0.35">
      <c r="A10" s="245" t="s">
        <v>0</v>
      </c>
      <c r="B10" s="246"/>
      <c r="C10" s="246"/>
      <c r="D10" s="246"/>
      <c r="E10" s="246"/>
      <c r="F10" s="246"/>
      <c r="G10" s="246"/>
      <c r="H10" s="246"/>
      <c r="I10" s="246"/>
      <c r="J10" s="246"/>
      <c r="K10" s="246"/>
      <c r="L10" s="246"/>
      <c r="M10" s="246"/>
      <c r="N10" s="247"/>
      <c r="O10" s="271" t="s">
        <v>48</v>
      </c>
      <c r="P10" s="272"/>
      <c r="Q10" s="272"/>
      <c r="R10" s="272"/>
      <c r="S10" s="272"/>
      <c r="T10" s="272"/>
      <c r="U10" s="272"/>
      <c r="V10" s="273"/>
      <c r="W10" s="222" t="s">
        <v>105</v>
      </c>
      <c r="X10" s="223"/>
      <c r="Y10" s="223"/>
      <c r="Z10" s="223"/>
      <c r="AA10" s="223"/>
      <c r="AB10" s="223"/>
      <c r="AC10" s="223"/>
      <c r="AD10" s="223"/>
      <c r="AE10" s="223"/>
      <c r="AF10" s="223"/>
      <c r="AG10" s="224"/>
      <c r="AH10" s="217" t="s">
        <v>229</v>
      </c>
      <c r="AI10" s="218"/>
      <c r="AJ10" s="218"/>
      <c r="AK10" s="218"/>
      <c r="AL10" s="218"/>
      <c r="AM10" s="218"/>
      <c r="AN10" s="218"/>
      <c r="AO10" s="218"/>
      <c r="AP10" s="219"/>
      <c r="AQ10" s="249" t="s">
        <v>111</v>
      </c>
      <c r="AR10" s="250"/>
      <c r="AS10" s="250"/>
      <c r="AT10" s="250"/>
      <c r="AU10" s="251"/>
    </row>
    <row r="11" spans="1:52" s="39" customFormat="1" ht="26.1" customHeight="1" x14ac:dyDescent="0.3">
      <c r="A11" s="267" t="s">
        <v>160</v>
      </c>
      <c r="B11" s="268"/>
      <c r="C11" s="268"/>
      <c r="D11" s="268"/>
      <c r="E11" s="268"/>
      <c r="F11" s="268"/>
      <c r="G11" s="244" t="s">
        <v>161</v>
      </c>
      <c r="H11" s="244" t="s">
        <v>138</v>
      </c>
      <c r="I11" s="244"/>
      <c r="J11" s="244"/>
      <c r="K11" s="244"/>
      <c r="L11" s="268" t="s">
        <v>156</v>
      </c>
      <c r="M11" s="268"/>
      <c r="N11" s="269" t="s">
        <v>112</v>
      </c>
      <c r="O11" s="276" t="s">
        <v>203</v>
      </c>
      <c r="P11" s="242" t="s">
        <v>50</v>
      </c>
      <c r="Q11" s="242" t="s">
        <v>197</v>
      </c>
      <c r="R11" s="242" t="s">
        <v>204</v>
      </c>
      <c r="S11" s="242" t="s">
        <v>51</v>
      </c>
      <c r="T11" s="242" t="s">
        <v>201</v>
      </c>
      <c r="U11" s="242" t="s">
        <v>205</v>
      </c>
      <c r="V11" s="274" t="s">
        <v>49</v>
      </c>
      <c r="W11" s="279" t="s">
        <v>53</v>
      </c>
      <c r="X11" s="220"/>
      <c r="Y11" s="220"/>
      <c r="Z11" s="205" t="s">
        <v>273</v>
      </c>
      <c r="AA11" s="220" t="s">
        <v>267</v>
      </c>
      <c r="AB11" s="220" t="s">
        <v>217</v>
      </c>
      <c r="AC11" s="220" t="s">
        <v>210</v>
      </c>
      <c r="AD11" s="220"/>
      <c r="AE11" s="220"/>
      <c r="AF11" s="220"/>
      <c r="AG11" s="278"/>
      <c r="AH11" s="225" t="s">
        <v>231</v>
      </c>
      <c r="AI11" s="203" t="s">
        <v>107</v>
      </c>
      <c r="AJ11" s="203" t="s">
        <v>230</v>
      </c>
      <c r="AK11" s="203" t="s">
        <v>232</v>
      </c>
      <c r="AL11" s="203" t="s">
        <v>108</v>
      </c>
      <c r="AM11" s="203" t="s">
        <v>233</v>
      </c>
      <c r="AN11" s="203" t="s">
        <v>234</v>
      </c>
      <c r="AO11" s="203" t="s">
        <v>101</v>
      </c>
      <c r="AP11" s="211" t="s">
        <v>110</v>
      </c>
      <c r="AQ11" s="252" t="s">
        <v>113</v>
      </c>
      <c r="AR11" s="209" t="s">
        <v>114</v>
      </c>
      <c r="AS11" s="209" t="s">
        <v>76</v>
      </c>
      <c r="AT11" s="209" t="s">
        <v>243</v>
      </c>
      <c r="AU11" s="207" t="s">
        <v>119</v>
      </c>
    </row>
    <row r="12" spans="1:52" s="39" customFormat="1" ht="52.5" customHeight="1" thickBot="1" x14ac:dyDescent="0.35">
      <c r="A12" s="118" t="s">
        <v>1</v>
      </c>
      <c r="B12" s="119" t="s">
        <v>2</v>
      </c>
      <c r="C12" s="119" t="s">
        <v>33</v>
      </c>
      <c r="D12" s="120" t="s">
        <v>139</v>
      </c>
      <c r="E12" s="120" t="s">
        <v>35</v>
      </c>
      <c r="F12" s="120" t="s">
        <v>34</v>
      </c>
      <c r="G12" s="248"/>
      <c r="H12" s="120" t="s">
        <v>196</v>
      </c>
      <c r="I12" s="119" t="s">
        <v>269</v>
      </c>
      <c r="J12" s="119" t="s">
        <v>268</v>
      </c>
      <c r="K12" s="119" t="s">
        <v>270</v>
      </c>
      <c r="L12" s="120" t="s">
        <v>176</v>
      </c>
      <c r="M12" s="120" t="s">
        <v>177</v>
      </c>
      <c r="N12" s="270"/>
      <c r="O12" s="277"/>
      <c r="P12" s="243"/>
      <c r="Q12" s="243"/>
      <c r="R12" s="243"/>
      <c r="S12" s="243"/>
      <c r="T12" s="243"/>
      <c r="U12" s="243"/>
      <c r="V12" s="275"/>
      <c r="W12" s="150" t="s">
        <v>206</v>
      </c>
      <c r="X12" s="121" t="s">
        <v>207</v>
      </c>
      <c r="Y12" s="121" t="s">
        <v>208</v>
      </c>
      <c r="Z12" s="206"/>
      <c r="AA12" s="221"/>
      <c r="AB12" s="221"/>
      <c r="AC12" s="121" t="s">
        <v>218</v>
      </c>
      <c r="AD12" s="121" t="s">
        <v>228</v>
      </c>
      <c r="AE12" s="121" t="s">
        <v>211</v>
      </c>
      <c r="AF12" s="121" t="s">
        <v>212</v>
      </c>
      <c r="AG12" s="148" t="s">
        <v>213</v>
      </c>
      <c r="AH12" s="226"/>
      <c r="AI12" s="204"/>
      <c r="AJ12" s="204"/>
      <c r="AK12" s="204"/>
      <c r="AL12" s="204"/>
      <c r="AM12" s="204"/>
      <c r="AN12" s="204"/>
      <c r="AO12" s="204"/>
      <c r="AP12" s="212"/>
      <c r="AQ12" s="253"/>
      <c r="AR12" s="210"/>
      <c r="AS12" s="210"/>
      <c r="AT12" s="210"/>
      <c r="AU12" s="208"/>
    </row>
    <row r="13" spans="1:52" ht="139.5" customHeight="1" x14ac:dyDescent="0.25">
      <c r="A13" s="126" t="s">
        <v>13</v>
      </c>
      <c r="B13" s="122" t="s">
        <v>14</v>
      </c>
      <c r="C13" s="122" t="s">
        <v>261</v>
      </c>
      <c r="D13" s="122" t="s">
        <v>262</v>
      </c>
      <c r="E13" s="127" t="s">
        <v>20</v>
      </c>
      <c r="F13" s="127" t="s">
        <v>121</v>
      </c>
      <c r="G13" s="127" t="s">
        <v>159</v>
      </c>
      <c r="H13" s="122" t="s">
        <v>265</v>
      </c>
      <c r="I13" s="122" t="s">
        <v>274</v>
      </c>
      <c r="J13" s="122" t="s">
        <v>362</v>
      </c>
      <c r="K13" s="122" t="s">
        <v>275</v>
      </c>
      <c r="L13" s="122" t="s">
        <v>195</v>
      </c>
      <c r="M13" s="122" t="s">
        <v>183</v>
      </c>
      <c r="N13" s="125" t="s">
        <v>171</v>
      </c>
      <c r="O13" s="155" t="s">
        <v>200</v>
      </c>
      <c r="P13" s="123">
        <f>IF($O13="Muy baja",1,IF($O13="Baja",2,IF($O13="Media",3,IF($O13="Alta",4,IF($O13="Muy alta",5,"")))))</f>
        <v>1</v>
      </c>
      <c r="Q13" s="128">
        <f>IF($O13="Muy baja",20%,IF($O13="Baja",40%,IF($O13="Media",60%,IF($O13="Alta",80%,IF($O13="Muy alta",100%,"")))))</f>
        <v>0.2</v>
      </c>
      <c r="R13" s="127" t="s">
        <v>27</v>
      </c>
      <c r="S13" s="123">
        <f>IF($R13="Leve",1,IF($R13="Menor",2,IF($R13="Moderado",3,IF($R13="Mayor",4,IF($R13="Catastrófico",5,"")))))</f>
        <v>4</v>
      </c>
      <c r="T13" s="128">
        <f>IF($R13="Leve",20%,IF($R13="Menor",40%,IF($R13="Moderado",60%,IF($R13="Mayor",80%,IF($R13="Catastrófico",100%,"")))))</f>
        <v>0.8</v>
      </c>
      <c r="U13" s="145">
        <f t="shared" ref="U13:U15" si="0">IF(OR(P13="",S13=""),"",P13*S13)</f>
        <v>4</v>
      </c>
      <c r="V13" s="102" t="str">
        <f t="shared" ref="V13:V15" si="1">IF(U13="","",IF(U13&lt;=2,"BAJA",IF(U13&lt;=6,"MODERADA",IF(U13&lt;=12,"ALTA","EXTREMA"))))</f>
        <v>MODERADA</v>
      </c>
      <c r="W13" s="151" t="s">
        <v>266</v>
      </c>
      <c r="X13" s="122" t="s">
        <v>372</v>
      </c>
      <c r="Y13" s="122" t="s">
        <v>373</v>
      </c>
      <c r="Z13" s="129">
        <v>1</v>
      </c>
      <c r="AA13" s="127" t="s">
        <v>214</v>
      </c>
      <c r="AB13" s="130">
        <f>IF(AA13="","",IF(AA13="Preventivo",25%,IF(AA13="Detectivo",15%,10%)))</f>
        <v>0.25</v>
      </c>
      <c r="AC13" s="123" t="s">
        <v>219</v>
      </c>
      <c r="AD13" s="130">
        <f>IF(AC13="","",IF(AC13="Automático",25%,15%))</f>
        <v>0.15</v>
      </c>
      <c r="AE13" s="123" t="s">
        <v>223</v>
      </c>
      <c r="AF13" s="123" t="s">
        <v>224</v>
      </c>
      <c r="AG13" s="145" t="s">
        <v>227</v>
      </c>
      <c r="AH13" s="149" t="str">
        <f>IF(OR(O13="",AA13="",AC13=""),"",IF(AJ13&lt;=20%,"Muy baja",IF(AJ13&lt;=40%,"Baja",IF(AJ13&lt;=60%,"Media",IF(AJ13&lt;=80%,"Alta","Muy alta")))))</f>
        <v>Muy baja</v>
      </c>
      <c r="AI13" s="123">
        <f>IF($AH13="Muy baja",1,IF($AH13="Baja",2,IF($AH13="Media",3,IF($AH13="Alta",4,IF($AH13="Muy alta",5,"")))))</f>
        <v>1</v>
      </c>
      <c r="AJ13" s="124">
        <f>IF(OR($AA13="Preventivo",$AA13="Detectivo"),($Q13-($Q13*($AD13+$AB13))),$Q13)</f>
        <v>0.12</v>
      </c>
      <c r="AK13" s="124" t="str">
        <f>IF(OR(R13="",AA13="",AC13=""),"",IF(AM13&lt;=20%,"Leve",IF(AM13&lt;=40%,"Menor",IF(AM13&lt;=60%,"Moderado",IF(AM13&lt;=80%,"Mayor","Catastrófico")))))</f>
        <v>Mayor</v>
      </c>
      <c r="AL13" s="123">
        <f>IF($AK13="Leve",1,IF($AK13="Menor",2,IF($AK13="Moderado",3,IF($AK13="Mayor",4,IF($AK13="Catastrófico",5,"")))))</f>
        <v>4</v>
      </c>
      <c r="AM13" s="124">
        <f>IF($AA13="Correctivo",($T13-($T13*($AD13+$AB13))),$T13)</f>
        <v>0.8</v>
      </c>
      <c r="AN13" s="158">
        <f>IF(OR(AI13="",AL13=""),"",AI13*AL13)</f>
        <v>4</v>
      </c>
      <c r="AO13" s="102" t="str">
        <f t="shared" ref="AO13:AO15" si="2">IF(AN13="","",IF(AN13&lt;=2,"BAJA",IF(AN13&lt;=6,"MODERADA",IF(AN13&lt;=12,"ALTA","EXTREMA"))))</f>
        <v>MODERADA</v>
      </c>
      <c r="AP13" s="159" t="str">
        <f>IF(AO13="","",IF(AO13="Baja","Asumir el Riesgo.",IF(AO13="Moderada","Asumir o reducir el Riesgo.",IF(AO13="Alta","Reducir el Riesgo, Evitar, Compartir o Transferir (pronta atención).",IF(AO13="Extrema","Reducir el Riesgo, Evitar o Compartir (Se requiere acción inmediata).","")))))</f>
        <v>Asumir o reducir el Riesgo.</v>
      </c>
      <c r="AQ13" s="126" t="s">
        <v>374</v>
      </c>
      <c r="AR13" s="122" t="s">
        <v>375</v>
      </c>
      <c r="AS13" s="122" t="s">
        <v>276</v>
      </c>
      <c r="AT13" s="122" t="s">
        <v>435</v>
      </c>
      <c r="AU13" s="125" t="s">
        <v>376</v>
      </c>
    </row>
    <row r="14" spans="1:52" ht="108" customHeight="1" x14ac:dyDescent="0.25">
      <c r="A14" s="116" t="s">
        <v>13</v>
      </c>
      <c r="B14" s="108" t="s">
        <v>467</v>
      </c>
      <c r="C14" s="108" t="s">
        <v>277</v>
      </c>
      <c r="D14" s="108" t="s">
        <v>278</v>
      </c>
      <c r="E14" s="117" t="s">
        <v>20</v>
      </c>
      <c r="F14" s="117" t="s">
        <v>135</v>
      </c>
      <c r="G14" s="117" t="s">
        <v>159</v>
      </c>
      <c r="H14" s="108" t="s">
        <v>265</v>
      </c>
      <c r="I14" s="108" t="s">
        <v>281</v>
      </c>
      <c r="J14" s="108" t="s">
        <v>280</v>
      </c>
      <c r="K14" s="108" t="s">
        <v>279</v>
      </c>
      <c r="L14" s="108" t="s">
        <v>195</v>
      </c>
      <c r="M14" s="108" t="s">
        <v>183</v>
      </c>
      <c r="N14" s="109" t="s">
        <v>174</v>
      </c>
      <c r="O14" s="156" t="s">
        <v>17</v>
      </c>
      <c r="P14" s="114">
        <f>IF($O14="Muy baja",1,IF($O14="Baja",2,IF($O14="Media",3,IF($O14="Alta",4,IF($O14="Muy alta",5,"")))))</f>
        <v>2</v>
      </c>
      <c r="Q14" s="131">
        <f>IF($O14="Muy baja",20%,IF($O14="Baja",40%,IF($O14="Media",60%,IF($O14="Alta",80%,IF($O14="Muy alta",100%,"")))))</f>
        <v>0.4</v>
      </c>
      <c r="R14" s="117" t="s">
        <v>27</v>
      </c>
      <c r="S14" s="114">
        <f>IF($R14="Leve",1,IF($R14="Menor",2,IF($R14="Moderado",3,IF($R14="Mayor",4,IF($R14="Catastrófico",5,"")))))</f>
        <v>4</v>
      </c>
      <c r="T14" s="131">
        <f>IF($R14="Leve",20%,IF($R14="Menor",40%,IF($R14="Moderado",60%,IF($R14="Mayor",80%,IF($R14="Catastrófico",100%,"")))))</f>
        <v>0.8</v>
      </c>
      <c r="U14" s="146">
        <f t="shared" si="0"/>
        <v>8</v>
      </c>
      <c r="V14" s="112" t="str">
        <f t="shared" si="1"/>
        <v>ALTA</v>
      </c>
      <c r="W14" s="152" t="s">
        <v>282</v>
      </c>
      <c r="X14" s="108" t="s">
        <v>283</v>
      </c>
      <c r="Y14" s="108" t="s">
        <v>363</v>
      </c>
      <c r="Z14" s="132">
        <v>1</v>
      </c>
      <c r="AA14" s="117" t="s">
        <v>214</v>
      </c>
      <c r="AB14" s="133">
        <f>IF(AA14="","",IF(AA14="Preventivo",25%,IF(AA14="Detectivo",15%,10%)))</f>
        <v>0.25</v>
      </c>
      <c r="AC14" s="114" t="s">
        <v>219</v>
      </c>
      <c r="AD14" s="133">
        <f>IF(AC14="","",IF(AC14="Automático",25%,15%))</f>
        <v>0.15</v>
      </c>
      <c r="AE14" s="114" t="s">
        <v>223</v>
      </c>
      <c r="AF14" s="114" t="s">
        <v>224</v>
      </c>
      <c r="AG14" s="146" t="s">
        <v>227</v>
      </c>
      <c r="AH14" s="115" t="str">
        <f>IF(OR(O14="",AA14="",AC14=""),"",IF(AJ14&lt;=20%,"Muy baja",IF(AJ14&lt;=40%,"Baja",IF(AJ14&lt;=60%,"Media",IF(AJ14&lt;=80%,"Alta","Muy alta")))))</f>
        <v>Baja</v>
      </c>
      <c r="AI14" s="114">
        <f>IF($AH14="Muy baja",1,IF($AH14="Baja",2,IF($AH14="Media",3,IF($AH14="Alta",4,IF($AH14="Muy alta",5,"")))))</f>
        <v>2</v>
      </c>
      <c r="AJ14" s="110">
        <f>IF(OR($AA14="Preventivo",$AA14="Detectivo"),($Q14-($Q14*($AD14+$AB14))),$Q14)</f>
        <v>0.24</v>
      </c>
      <c r="AK14" s="110" t="str">
        <f>IF(OR(R14="",AA14="",AC14=""),"",IF(AM14&lt;=20%,"Leve",IF(AM14&lt;=40%,"Menor",IF(AM14&lt;=60%,"Moderado",IF(AM14&lt;=80%,"Mayor","Catastrófico")))))</f>
        <v>Mayor</v>
      </c>
      <c r="AL14" s="114">
        <f>IF($AK14="Leve",1,IF($AK14="Menor",2,IF($AK14="Moderado",3,IF($AK14="Mayor",4,IF($AK14="Catastrófico",5,"")))))</f>
        <v>4</v>
      </c>
      <c r="AM14" s="110">
        <f>IF($AA14="Correctivo",($T14-($T14*($AD14+$AB14))),$T14)</f>
        <v>0.8</v>
      </c>
      <c r="AN14" s="111">
        <f>IF(OR(AI14="",AL14=""),"",AI14*AL14)</f>
        <v>8</v>
      </c>
      <c r="AO14" s="112" t="str">
        <f t="shared" si="2"/>
        <v>ALTA</v>
      </c>
      <c r="AP14" s="160"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16" t="s">
        <v>393</v>
      </c>
      <c r="AR14" s="108" t="s">
        <v>284</v>
      </c>
      <c r="AS14" s="108" t="s">
        <v>285</v>
      </c>
      <c r="AT14" s="108" t="s">
        <v>435</v>
      </c>
      <c r="AU14" s="134" t="s">
        <v>364</v>
      </c>
    </row>
    <row r="15" spans="1:52" ht="264" customHeight="1" x14ac:dyDescent="0.25">
      <c r="A15" s="116" t="s">
        <v>13</v>
      </c>
      <c r="B15" s="108" t="s">
        <v>235</v>
      </c>
      <c r="C15" s="108" t="s">
        <v>389</v>
      </c>
      <c r="D15" s="108" t="s">
        <v>333</v>
      </c>
      <c r="E15" s="117" t="s">
        <v>20</v>
      </c>
      <c r="F15" s="117" t="s">
        <v>125</v>
      </c>
      <c r="G15" s="117" t="s">
        <v>158</v>
      </c>
      <c r="H15" s="108" t="s">
        <v>265</v>
      </c>
      <c r="I15" s="108" t="s">
        <v>514</v>
      </c>
      <c r="J15" s="108" t="s">
        <v>390</v>
      </c>
      <c r="K15" s="108" t="s">
        <v>356</v>
      </c>
      <c r="L15" s="108" t="s">
        <v>195</v>
      </c>
      <c r="M15" s="108" t="s">
        <v>184</v>
      </c>
      <c r="N15" s="109" t="s">
        <v>171</v>
      </c>
      <c r="O15" s="156" t="s">
        <v>198</v>
      </c>
      <c r="P15" s="114">
        <f>IF($O15="Muy baja",1,IF($O15="Baja",2,IF($O15="Media",3,IF($O15="Alta",4,IF($O15="Muy alta",5,"")))))</f>
        <v>3</v>
      </c>
      <c r="Q15" s="131">
        <f>IF($O15="Muy baja",20%,IF($O15="Baja",40%,IF($O15="Media",60%,IF($O15="Alta",80%,IF($O15="Muy alta",100%,"")))))</f>
        <v>0.6</v>
      </c>
      <c r="R15" s="117" t="s">
        <v>27</v>
      </c>
      <c r="S15" s="114">
        <f>IF($R15="Leve",1,IF($R15="Menor",2,IF($R15="Moderado",3,IF($R15="Mayor",4,IF($R15="Catastrófico",5,"")))))</f>
        <v>4</v>
      </c>
      <c r="T15" s="131">
        <f>IF($R15="Leve",20%,IF($R15="Menor",40%,IF($R15="Moderado",60%,IF($R15="Mayor",80%,IF($R15="Catastrófico",100%,"")))))</f>
        <v>0.8</v>
      </c>
      <c r="U15" s="146">
        <f t="shared" si="0"/>
        <v>12</v>
      </c>
      <c r="V15" s="112" t="str">
        <f t="shared" si="1"/>
        <v>ALTA</v>
      </c>
      <c r="W15" s="152" t="s">
        <v>391</v>
      </c>
      <c r="X15" s="108" t="s">
        <v>516</v>
      </c>
      <c r="Y15" s="108" t="s">
        <v>517</v>
      </c>
      <c r="Z15" s="132">
        <v>1</v>
      </c>
      <c r="AA15" s="117" t="s">
        <v>214</v>
      </c>
      <c r="AB15" s="133">
        <f>IF(AA15="","",IF(AA15="Preventivo",25%,IF(AA15="Detectivo",15%,10%)))</f>
        <v>0.25</v>
      </c>
      <c r="AC15" s="114" t="s">
        <v>219</v>
      </c>
      <c r="AD15" s="133">
        <f>IF(AC15="","",IF(AC15="Automático",25%,15%))</f>
        <v>0.15</v>
      </c>
      <c r="AE15" s="114" t="s">
        <v>223</v>
      </c>
      <c r="AF15" s="114" t="s">
        <v>224</v>
      </c>
      <c r="AG15" s="146" t="s">
        <v>227</v>
      </c>
      <c r="AH15" s="115" t="str">
        <f>IF(OR(O15="",AA15="",AC15=""),"",IF(AJ15&lt;=20%,"Muy baja",IF(AJ15&lt;=40%,"Baja",IF(AJ15&lt;=60%,"Media",IF(AJ15&lt;=80%,"Alta","Muy alta")))))</f>
        <v>Baja</v>
      </c>
      <c r="AI15" s="114">
        <f>IF($AH15="Muy baja",1,IF($AH15="Baja",2,IF($AH15="Media",3,IF($AH15="Alta",4,IF($AH15="Muy alta",5,"")))))</f>
        <v>2</v>
      </c>
      <c r="AJ15" s="110">
        <f>IF(OR($AA15="Preventivo",$AA15="Detectivo"),($Q15-($Q15*($AD15+$AB15))),$Q15)</f>
        <v>0.36</v>
      </c>
      <c r="AK15" s="110" t="str">
        <f>IF(OR(R15="",AA15="",AC15=""),"",IF(AM15&lt;=20%,"Leve",IF(AM15&lt;=40%,"Menor",IF(AM15&lt;=60%,"Moderado",IF(AM15&lt;=80%,"Mayor","Catastrófico")))))</f>
        <v>Mayor</v>
      </c>
      <c r="AL15" s="114">
        <f>IF($AK15="Leve",1,IF($AK15="Menor",2,IF($AK15="Moderado",3,IF($AK15="Mayor",4,IF($AK15="Catastrófico",5,"")))))</f>
        <v>4</v>
      </c>
      <c r="AM15" s="110">
        <f>IF($AA15="Correctivo",($T15-($T15*($AD15+$AB15))),$T15)</f>
        <v>0.8</v>
      </c>
      <c r="AN15" s="111">
        <f>IF(OR(AI15="",AL15=""),"",AI15*AL15)</f>
        <v>8</v>
      </c>
      <c r="AO15" s="112" t="str">
        <f t="shared" si="2"/>
        <v>ALTA</v>
      </c>
      <c r="AP15" s="160"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298" t="s">
        <v>518</v>
      </c>
      <c r="AR15" s="108" t="s">
        <v>515</v>
      </c>
      <c r="AS15" s="108" t="s">
        <v>392</v>
      </c>
      <c r="AT15" s="108" t="s">
        <v>435</v>
      </c>
      <c r="AU15" s="134" t="s">
        <v>334</v>
      </c>
    </row>
    <row r="16" spans="1:52" ht="253.5" customHeight="1" x14ac:dyDescent="0.25">
      <c r="A16" s="116" t="s">
        <v>18</v>
      </c>
      <c r="B16" s="108" t="s">
        <v>238</v>
      </c>
      <c r="C16" s="108" t="s">
        <v>286</v>
      </c>
      <c r="D16" s="108" t="s">
        <v>436</v>
      </c>
      <c r="E16" s="117" t="s">
        <v>20</v>
      </c>
      <c r="F16" s="117" t="s">
        <v>122</v>
      </c>
      <c r="G16" s="117" t="s">
        <v>158</v>
      </c>
      <c r="H16" s="108" t="s">
        <v>437</v>
      </c>
      <c r="I16" s="108" t="s">
        <v>438</v>
      </c>
      <c r="J16" s="108" t="s">
        <v>439</v>
      </c>
      <c r="K16" s="107" t="s">
        <v>440</v>
      </c>
      <c r="L16" s="108" t="s">
        <v>195</v>
      </c>
      <c r="M16" s="108" t="s">
        <v>183</v>
      </c>
      <c r="N16" s="109" t="s">
        <v>171</v>
      </c>
      <c r="O16" s="156" t="s">
        <v>17</v>
      </c>
      <c r="P16" s="114">
        <f t="shared" ref="P16:P39" si="3">IF($O16="Muy baja",1,IF($O16="Baja",2,IF($O16="Media",3,IF($O16="Alta",4,IF($O16="Muy alta",5,"")))))</f>
        <v>2</v>
      </c>
      <c r="Q16" s="131">
        <f t="shared" ref="Q16:Q39" si="4">IF($O16="Muy baja",20%,IF($O16="Baja",40%,IF($O16="Media",60%,IF($O16="Alta",80%,IF($O16="Muy alta",100%,"")))))</f>
        <v>0.4</v>
      </c>
      <c r="R16" s="117" t="s">
        <v>27</v>
      </c>
      <c r="S16" s="114">
        <f t="shared" ref="S16:S39" si="5">IF($R16="Leve",1,IF($R16="Menor",2,IF($R16="Moderado",3,IF($R16="Mayor",4,IF($R16="Catastrófico",5,"")))))</f>
        <v>4</v>
      </c>
      <c r="T16" s="131">
        <f t="shared" ref="T16:T39" si="6">IF($R16="Leve",20%,IF($R16="Menor",40%,IF($R16="Moderado",60%,IF($R16="Mayor",80%,IF($R16="Catastrófico",100%,"")))))</f>
        <v>0.8</v>
      </c>
      <c r="U16" s="146">
        <f t="shared" ref="U16:U32" si="7">IF(OR(P16="",S16=""),"",P16*S16)</f>
        <v>8</v>
      </c>
      <c r="V16" s="112" t="str">
        <f t="shared" ref="V16:V32" si="8">IF(U16="","",IF(U16&lt;=2,"BAJA",IF(U16&lt;=6,"MODERADA",IF(U16&lt;=12,"ALTA","EXTREMA"))))</f>
        <v>ALTA</v>
      </c>
      <c r="W16" s="153" t="s">
        <v>441</v>
      </c>
      <c r="X16" s="107" t="s">
        <v>442</v>
      </c>
      <c r="Y16" s="107" t="s">
        <v>443</v>
      </c>
      <c r="Z16" s="132">
        <v>1</v>
      </c>
      <c r="AA16" s="117" t="s">
        <v>214</v>
      </c>
      <c r="AB16" s="133">
        <f t="shared" ref="AB16:AB39" si="9">IF(AA16="","",IF(AA16="Preventivo",25%,IF(AA16="Detectivo",15%,10%)))</f>
        <v>0.25</v>
      </c>
      <c r="AC16" s="114" t="s">
        <v>219</v>
      </c>
      <c r="AD16" s="133">
        <f t="shared" ref="AD16:AD39" si="10">IF(AC16="","",IF(AC16="Automático",25%,15%))</f>
        <v>0.15</v>
      </c>
      <c r="AE16" s="114" t="s">
        <v>223</v>
      </c>
      <c r="AF16" s="114" t="s">
        <v>224</v>
      </c>
      <c r="AG16" s="146" t="s">
        <v>227</v>
      </c>
      <c r="AH16" s="115" t="str">
        <f t="shared" ref="AH16:AH32" si="11">IF(OR(O16="",AA16="",AC16=""),"",IF(AJ16&lt;=20%,"Muy baja",IF(AJ16&lt;=40%,"Baja",IF(AJ16&lt;=60%,"Media",IF(AJ16&lt;=80%,"Alta","Muy alta")))))</f>
        <v>Baja</v>
      </c>
      <c r="AI16" s="114">
        <f t="shared" ref="AI16:AI39" si="12">IF($AH16="Muy baja",1,IF($AH16="Baja",2,IF($AH16="Media",3,IF($AH16="Alta",4,IF($AH16="Muy alta",5,"")))))</f>
        <v>2</v>
      </c>
      <c r="AJ16" s="110">
        <f t="shared" ref="AJ16:AJ39" si="13">IF(OR($AA16="Preventivo",$AA16="Detectivo"),($Q16-($Q16*($AD16+$AB16))),$Q16)</f>
        <v>0.24</v>
      </c>
      <c r="AK16" s="110" t="str">
        <f t="shared" ref="AK16:AK32" si="14">IF(OR(R16="",AA16="",AC16=""),"",IF(AM16&lt;=20%,"Leve",IF(AM16&lt;=40%,"Menor",IF(AM16&lt;=60%,"Moderado",IF(AM16&lt;=80%,"Mayor","Catastrófico")))))</f>
        <v>Mayor</v>
      </c>
      <c r="AL16" s="114">
        <f t="shared" ref="AL16:AL39" si="15">IF($AK16="Leve",1,IF($AK16="Menor",2,IF($AK16="Moderado",3,IF($AK16="Mayor",4,IF($AK16="Catastrófico",5,"")))))</f>
        <v>4</v>
      </c>
      <c r="AM16" s="110">
        <f t="shared" ref="AM16:AM39" si="16">IF($AA16="Correctivo",($T16-($T16*($AD16+$AB16))),$T16)</f>
        <v>0.8</v>
      </c>
      <c r="AN16" s="111">
        <f t="shared" ref="AN16:AN32" si="17">IF(OR(AI16="",AL16=""),"",AI16*AL16)</f>
        <v>8</v>
      </c>
      <c r="AO16" s="112" t="str">
        <f t="shared" ref="AO16:AO32" si="18">IF(AN16="","",IF(AN16&lt;=2,"BAJA",IF(AN16&lt;=6,"MODERADA",IF(AN16&lt;=12,"ALTA","EXTREMA"))))</f>
        <v>ALTA</v>
      </c>
      <c r="AP16" s="160" t="str">
        <f t="shared" ref="AP16:AP39" si="19">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13" t="s">
        <v>444</v>
      </c>
      <c r="AR16" s="108" t="s">
        <v>445</v>
      </c>
      <c r="AS16" s="108" t="s">
        <v>446</v>
      </c>
      <c r="AT16" s="107" t="s">
        <v>435</v>
      </c>
      <c r="AU16" s="109" t="s">
        <v>447</v>
      </c>
    </row>
    <row r="17" spans="1:47" ht="289.5" customHeight="1" x14ac:dyDescent="0.25">
      <c r="A17" s="116" t="s">
        <v>18</v>
      </c>
      <c r="B17" s="108" t="s">
        <v>237</v>
      </c>
      <c r="C17" s="108" t="s">
        <v>448</v>
      </c>
      <c r="D17" s="108" t="s">
        <v>449</v>
      </c>
      <c r="E17" s="117" t="s">
        <v>20</v>
      </c>
      <c r="F17" s="117" t="s">
        <v>123</v>
      </c>
      <c r="G17" s="117" t="s">
        <v>159</v>
      </c>
      <c r="H17" s="108" t="s">
        <v>265</v>
      </c>
      <c r="I17" s="108" t="s">
        <v>411</v>
      </c>
      <c r="J17" s="108" t="s">
        <v>412</v>
      </c>
      <c r="K17" s="108" t="s">
        <v>450</v>
      </c>
      <c r="L17" s="108" t="s">
        <v>195</v>
      </c>
      <c r="M17" s="108" t="s">
        <v>183</v>
      </c>
      <c r="N17" s="109" t="s">
        <v>171</v>
      </c>
      <c r="O17" s="156" t="s">
        <v>198</v>
      </c>
      <c r="P17" s="114">
        <f t="shared" si="3"/>
        <v>3</v>
      </c>
      <c r="Q17" s="131">
        <f t="shared" si="4"/>
        <v>0.6</v>
      </c>
      <c r="R17" s="117" t="s">
        <v>27</v>
      </c>
      <c r="S17" s="114">
        <f t="shared" si="5"/>
        <v>4</v>
      </c>
      <c r="T17" s="131">
        <f t="shared" si="6"/>
        <v>0.8</v>
      </c>
      <c r="U17" s="146">
        <f t="shared" si="7"/>
        <v>12</v>
      </c>
      <c r="V17" s="112" t="str">
        <f t="shared" si="8"/>
        <v>ALTA</v>
      </c>
      <c r="W17" s="152" t="s">
        <v>413</v>
      </c>
      <c r="X17" s="108" t="s">
        <v>479</v>
      </c>
      <c r="Y17" s="108" t="s">
        <v>414</v>
      </c>
      <c r="Z17" s="132">
        <v>1</v>
      </c>
      <c r="AA17" s="117" t="s">
        <v>214</v>
      </c>
      <c r="AB17" s="133">
        <f t="shared" si="9"/>
        <v>0.25</v>
      </c>
      <c r="AC17" s="114" t="s">
        <v>219</v>
      </c>
      <c r="AD17" s="133">
        <f t="shared" si="10"/>
        <v>0.15</v>
      </c>
      <c r="AE17" s="114" t="s">
        <v>223</v>
      </c>
      <c r="AF17" s="114" t="s">
        <v>224</v>
      </c>
      <c r="AG17" s="146" t="s">
        <v>227</v>
      </c>
      <c r="AH17" s="115" t="str">
        <f t="shared" si="11"/>
        <v>Baja</v>
      </c>
      <c r="AI17" s="114">
        <f t="shared" si="12"/>
        <v>2</v>
      </c>
      <c r="AJ17" s="110">
        <f t="shared" si="13"/>
        <v>0.36</v>
      </c>
      <c r="AK17" s="110" t="str">
        <f t="shared" si="14"/>
        <v>Mayor</v>
      </c>
      <c r="AL17" s="114">
        <f t="shared" si="15"/>
        <v>4</v>
      </c>
      <c r="AM17" s="110">
        <f t="shared" si="16"/>
        <v>0.8</v>
      </c>
      <c r="AN17" s="111">
        <f t="shared" si="17"/>
        <v>8</v>
      </c>
      <c r="AO17" s="112" t="str">
        <f t="shared" si="18"/>
        <v>ALTA</v>
      </c>
      <c r="AP17" s="160" t="str">
        <f t="shared" si="19"/>
        <v>Reducir el Riesgo, Evitar, Compartir o Transferir (pronta atención).</v>
      </c>
      <c r="AQ17" s="116" t="s">
        <v>480</v>
      </c>
      <c r="AR17" s="108" t="s">
        <v>287</v>
      </c>
      <c r="AS17" s="108" t="s">
        <v>481</v>
      </c>
      <c r="AT17" s="108" t="s">
        <v>435</v>
      </c>
      <c r="AU17" s="109" t="s">
        <v>421</v>
      </c>
    </row>
    <row r="18" spans="1:47" ht="305.25" customHeight="1" x14ac:dyDescent="0.25">
      <c r="A18" s="116" t="s">
        <v>18</v>
      </c>
      <c r="B18" s="108" t="s">
        <v>468</v>
      </c>
      <c r="C18" s="108" t="s">
        <v>365</v>
      </c>
      <c r="D18" s="108" t="s">
        <v>366</v>
      </c>
      <c r="E18" s="117" t="s">
        <v>20</v>
      </c>
      <c r="F18" s="117" t="s">
        <v>124</v>
      </c>
      <c r="G18" s="117" t="s">
        <v>158</v>
      </c>
      <c r="H18" s="107" t="s">
        <v>265</v>
      </c>
      <c r="I18" s="107" t="s">
        <v>415</v>
      </c>
      <c r="J18" s="107" t="s">
        <v>482</v>
      </c>
      <c r="K18" s="107" t="s">
        <v>416</v>
      </c>
      <c r="L18" s="108" t="s">
        <v>195</v>
      </c>
      <c r="M18" s="108" t="s">
        <v>184</v>
      </c>
      <c r="N18" s="109" t="s">
        <v>171</v>
      </c>
      <c r="O18" s="156" t="s">
        <v>17</v>
      </c>
      <c r="P18" s="114">
        <f t="shared" si="3"/>
        <v>2</v>
      </c>
      <c r="Q18" s="131">
        <f t="shared" si="4"/>
        <v>0.4</v>
      </c>
      <c r="R18" s="117" t="s">
        <v>27</v>
      </c>
      <c r="S18" s="114">
        <f t="shared" si="5"/>
        <v>4</v>
      </c>
      <c r="T18" s="131">
        <f t="shared" si="6"/>
        <v>0.8</v>
      </c>
      <c r="U18" s="146">
        <f t="shared" si="7"/>
        <v>8</v>
      </c>
      <c r="V18" s="112" t="str">
        <f t="shared" si="8"/>
        <v>ALTA</v>
      </c>
      <c r="W18" s="152" t="s">
        <v>432</v>
      </c>
      <c r="X18" s="108" t="s">
        <v>433</v>
      </c>
      <c r="Y18" s="108" t="s">
        <v>434</v>
      </c>
      <c r="Z18" s="132">
        <v>1</v>
      </c>
      <c r="AA18" s="117" t="s">
        <v>214</v>
      </c>
      <c r="AB18" s="133">
        <f t="shared" si="9"/>
        <v>0.25</v>
      </c>
      <c r="AC18" s="114" t="s">
        <v>219</v>
      </c>
      <c r="AD18" s="133">
        <f t="shared" si="10"/>
        <v>0.15</v>
      </c>
      <c r="AE18" s="114" t="s">
        <v>223</v>
      </c>
      <c r="AF18" s="114" t="s">
        <v>224</v>
      </c>
      <c r="AG18" s="146" t="s">
        <v>227</v>
      </c>
      <c r="AH18" s="115" t="str">
        <f t="shared" si="11"/>
        <v>Baja</v>
      </c>
      <c r="AI18" s="114">
        <f t="shared" si="12"/>
        <v>2</v>
      </c>
      <c r="AJ18" s="110">
        <f t="shared" si="13"/>
        <v>0.24</v>
      </c>
      <c r="AK18" s="110" t="str">
        <f t="shared" si="14"/>
        <v>Mayor</v>
      </c>
      <c r="AL18" s="114">
        <f t="shared" si="15"/>
        <v>4</v>
      </c>
      <c r="AM18" s="110">
        <f t="shared" si="16"/>
        <v>0.8</v>
      </c>
      <c r="AN18" s="111">
        <f t="shared" si="17"/>
        <v>8</v>
      </c>
      <c r="AO18" s="112" t="str">
        <f t="shared" si="18"/>
        <v>ALTA</v>
      </c>
      <c r="AP18" s="160" t="str">
        <f t="shared" si="19"/>
        <v>Reducir el Riesgo, Evitar, Compartir o Transferir (pronta atención).</v>
      </c>
      <c r="AQ18" s="116" t="s">
        <v>422</v>
      </c>
      <c r="AR18" s="108" t="s">
        <v>410</v>
      </c>
      <c r="AS18" s="108" t="s">
        <v>417</v>
      </c>
      <c r="AT18" s="108" t="s">
        <v>435</v>
      </c>
      <c r="AU18" s="109" t="s">
        <v>418</v>
      </c>
    </row>
    <row r="19" spans="1:47" ht="151.5" customHeight="1" x14ac:dyDescent="0.25">
      <c r="A19" s="116" t="s">
        <v>18</v>
      </c>
      <c r="B19" s="108" t="s">
        <v>239</v>
      </c>
      <c r="C19" s="195" t="s">
        <v>383</v>
      </c>
      <c r="D19" s="195" t="s">
        <v>384</v>
      </c>
      <c r="E19" s="117" t="s">
        <v>20</v>
      </c>
      <c r="F19" s="117" t="s">
        <v>385</v>
      </c>
      <c r="G19" s="117" t="s">
        <v>159</v>
      </c>
      <c r="H19" s="195" t="s">
        <v>265</v>
      </c>
      <c r="I19" s="195" t="s">
        <v>386</v>
      </c>
      <c r="J19" s="195" t="s">
        <v>387</v>
      </c>
      <c r="K19" s="195" t="s">
        <v>451</v>
      </c>
      <c r="L19" s="108" t="s">
        <v>195</v>
      </c>
      <c r="M19" s="108" t="s">
        <v>183</v>
      </c>
      <c r="N19" s="187" t="s">
        <v>171</v>
      </c>
      <c r="O19" s="280" t="s">
        <v>198</v>
      </c>
      <c r="P19" s="114">
        <f t="shared" si="3"/>
        <v>3</v>
      </c>
      <c r="Q19" s="131">
        <f t="shared" si="4"/>
        <v>0.6</v>
      </c>
      <c r="R19" s="198" t="s">
        <v>27</v>
      </c>
      <c r="S19" s="114">
        <f t="shared" si="5"/>
        <v>4</v>
      </c>
      <c r="T19" s="131">
        <f t="shared" si="6"/>
        <v>0.8</v>
      </c>
      <c r="U19" s="196">
        <f t="shared" ref="U19" si="20">IF(OR(P19="",S19=""),"",P19*S19)</f>
        <v>12</v>
      </c>
      <c r="V19" s="191" t="str">
        <f t="shared" ref="V19" si="21">IF(U19="","",IF(U19&lt;=2,"BAJA",IF(U19&lt;=6,"MODERADA",IF(U19&lt;=12,"ALTA","EXTREMA"))))</f>
        <v>ALTA</v>
      </c>
      <c r="W19" s="199" t="s">
        <v>452</v>
      </c>
      <c r="X19" s="195" t="s">
        <v>453</v>
      </c>
      <c r="Y19" s="195" t="s">
        <v>483</v>
      </c>
      <c r="Z19" s="213">
        <v>1</v>
      </c>
      <c r="AA19" s="198" t="s">
        <v>214</v>
      </c>
      <c r="AB19" s="201">
        <f>IF(AA19="","",IF(AA19="Preventivo",25%,IF(AA19="Detectivo",15%,10%)))</f>
        <v>0.25</v>
      </c>
      <c r="AC19" s="188" t="s">
        <v>219</v>
      </c>
      <c r="AD19" s="201">
        <f t="shared" ref="AD19" si="22">IF(AC19="","",IF(AC19="Automático",25%,15%))</f>
        <v>0.15</v>
      </c>
      <c r="AE19" s="188" t="s">
        <v>223</v>
      </c>
      <c r="AF19" s="188" t="s">
        <v>224</v>
      </c>
      <c r="AG19" s="196" t="s">
        <v>227</v>
      </c>
      <c r="AH19" s="197" t="str">
        <f t="shared" ref="AH19" si="23">IF(OR(O19="",AA19="",AC19=""),"",IF(AJ19&lt;=20%,"Muy baja",IF(AJ19&lt;=40%,"Baja",IF(AJ19&lt;=60%,"Media",IF(AJ19&lt;=80%,"Alta","Muy alta")))))</f>
        <v>Baja</v>
      </c>
      <c r="AI19" s="188">
        <f t="shared" si="12"/>
        <v>2</v>
      </c>
      <c r="AJ19" s="189">
        <f t="shared" si="13"/>
        <v>0.36</v>
      </c>
      <c r="AK19" s="189" t="str">
        <f t="shared" ref="AK19" si="24">IF(OR(R19="",AA19="",AC19=""),"",IF(AM19&lt;=20%,"Leve",IF(AM19&lt;=40%,"Menor",IF(AM19&lt;=60%,"Moderado",IF(AM19&lt;=80%,"Mayor","Catastrófico")))))</f>
        <v>Mayor</v>
      </c>
      <c r="AL19" s="188">
        <f t="shared" si="15"/>
        <v>4</v>
      </c>
      <c r="AM19" s="189">
        <f t="shared" si="16"/>
        <v>0.8</v>
      </c>
      <c r="AN19" s="190">
        <f t="shared" ref="AN19" si="25">IF(OR(AI19="",AL19=""),"",AI19*AL19)</f>
        <v>8</v>
      </c>
      <c r="AO19" s="191" t="str">
        <f t="shared" ref="AO19" si="26">IF(AN19="","",IF(AN19&lt;=2,"BAJA",IF(AN19&lt;=6,"MODERADA",IF(AN19&lt;=12,"ALTA","EXTREMA"))))</f>
        <v>ALTA</v>
      </c>
      <c r="AP19" s="192" t="str">
        <f t="shared" ref="AP19" si="27">IF(AO19="","",IF(AO19="Baja","Asumir el Riesgo.",IF(AO19="Moderada","Asumir o reducir el Riesgo.",IF(AO19="Alta","Reducir el Riesgo, Evitar, Compartir o Transferir (pronta atención).",IF(AO19="Extrema","Reducir el Riesgo, Evitar o Compartir (Se requiere acción inmediata).","")))))</f>
        <v>Reducir el Riesgo, Evitar, Compartir o Transferir (pronta atención).</v>
      </c>
      <c r="AQ19" s="193" t="s">
        <v>423</v>
      </c>
      <c r="AR19" s="194" t="s">
        <v>491</v>
      </c>
      <c r="AS19" s="195" t="s">
        <v>388</v>
      </c>
      <c r="AT19" s="195" t="s">
        <v>435</v>
      </c>
      <c r="AU19" s="187" t="s">
        <v>424</v>
      </c>
    </row>
    <row r="20" spans="1:47" ht="151.5" customHeight="1" x14ac:dyDescent="0.25">
      <c r="A20" s="116" t="s">
        <v>18</v>
      </c>
      <c r="B20" s="108" t="s">
        <v>239</v>
      </c>
      <c r="C20" s="195"/>
      <c r="D20" s="195"/>
      <c r="E20" s="117" t="s">
        <v>20</v>
      </c>
      <c r="F20" s="117" t="s">
        <v>385</v>
      </c>
      <c r="G20" s="117" t="s">
        <v>159</v>
      </c>
      <c r="H20" s="195"/>
      <c r="I20" s="195"/>
      <c r="J20" s="195"/>
      <c r="K20" s="195"/>
      <c r="L20" s="108" t="s">
        <v>165</v>
      </c>
      <c r="M20" s="108" t="s">
        <v>188</v>
      </c>
      <c r="N20" s="187"/>
      <c r="O20" s="280"/>
      <c r="P20" s="114"/>
      <c r="Q20" s="131"/>
      <c r="R20" s="198"/>
      <c r="S20" s="114"/>
      <c r="T20" s="131"/>
      <c r="U20" s="196"/>
      <c r="V20" s="191"/>
      <c r="W20" s="199"/>
      <c r="X20" s="200"/>
      <c r="Y20" s="200"/>
      <c r="Z20" s="213"/>
      <c r="AA20" s="198"/>
      <c r="AB20" s="201"/>
      <c r="AC20" s="188"/>
      <c r="AD20" s="201"/>
      <c r="AE20" s="188"/>
      <c r="AF20" s="188"/>
      <c r="AG20" s="196"/>
      <c r="AH20" s="197"/>
      <c r="AI20" s="188"/>
      <c r="AJ20" s="189"/>
      <c r="AK20" s="189"/>
      <c r="AL20" s="188"/>
      <c r="AM20" s="189"/>
      <c r="AN20" s="190"/>
      <c r="AO20" s="191"/>
      <c r="AP20" s="192"/>
      <c r="AQ20" s="193"/>
      <c r="AR20" s="194"/>
      <c r="AS20" s="195"/>
      <c r="AT20" s="195"/>
      <c r="AU20" s="187"/>
    </row>
    <row r="21" spans="1:47" ht="187.5" customHeight="1" x14ac:dyDescent="0.25">
      <c r="A21" s="116" t="s">
        <v>23</v>
      </c>
      <c r="B21" s="108" t="s">
        <v>31</v>
      </c>
      <c r="C21" s="108" t="s">
        <v>288</v>
      </c>
      <c r="D21" s="108" t="s">
        <v>289</v>
      </c>
      <c r="E21" s="117" t="s">
        <v>20</v>
      </c>
      <c r="F21" s="117" t="s">
        <v>126</v>
      </c>
      <c r="G21" s="117" t="s">
        <v>159</v>
      </c>
      <c r="H21" s="108" t="s">
        <v>265</v>
      </c>
      <c r="I21" s="108" t="s">
        <v>428</v>
      </c>
      <c r="J21" s="108" t="s">
        <v>454</v>
      </c>
      <c r="K21" s="108" t="s">
        <v>493</v>
      </c>
      <c r="L21" s="108" t="s">
        <v>195</v>
      </c>
      <c r="M21" s="108" t="s">
        <v>183</v>
      </c>
      <c r="N21" s="109" t="s">
        <v>174</v>
      </c>
      <c r="O21" s="156" t="s">
        <v>200</v>
      </c>
      <c r="P21" s="114">
        <f t="shared" si="3"/>
        <v>1</v>
      </c>
      <c r="Q21" s="131">
        <f t="shared" si="4"/>
        <v>0.2</v>
      </c>
      <c r="R21" s="117" t="s">
        <v>27</v>
      </c>
      <c r="S21" s="114">
        <f t="shared" si="5"/>
        <v>4</v>
      </c>
      <c r="T21" s="131">
        <f t="shared" si="6"/>
        <v>0.8</v>
      </c>
      <c r="U21" s="146">
        <f t="shared" si="7"/>
        <v>4</v>
      </c>
      <c r="V21" s="112" t="str">
        <f t="shared" si="8"/>
        <v>MODERADA</v>
      </c>
      <c r="W21" s="152" t="s">
        <v>429</v>
      </c>
      <c r="X21" s="108" t="s">
        <v>431</v>
      </c>
      <c r="Y21" s="108" t="s">
        <v>430</v>
      </c>
      <c r="Z21" s="132">
        <v>1</v>
      </c>
      <c r="AA21" s="117" t="s">
        <v>214</v>
      </c>
      <c r="AB21" s="133">
        <f t="shared" si="9"/>
        <v>0.25</v>
      </c>
      <c r="AC21" s="114" t="s">
        <v>219</v>
      </c>
      <c r="AD21" s="133">
        <f t="shared" si="10"/>
        <v>0.15</v>
      </c>
      <c r="AE21" s="114" t="s">
        <v>223</v>
      </c>
      <c r="AF21" s="114" t="s">
        <v>224</v>
      </c>
      <c r="AG21" s="146" t="s">
        <v>227</v>
      </c>
      <c r="AH21" s="115" t="str">
        <f t="shared" si="11"/>
        <v>Muy baja</v>
      </c>
      <c r="AI21" s="114">
        <f t="shared" si="12"/>
        <v>1</v>
      </c>
      <c r="AJ21" s="110">
        <f t="shared" si="13"/>
        <v>0.12</v>
      </c>
      <c r="AK21" s="110" t="str">
        <f t="shared" si="14"/>
        <v>Mayor</v>
      </c>
      <c r="AL21" s="114">
        <f t="shared" si="15"/>
        <v>4</v>
      </c>
      <c r="AM21" s="110">
        <f t="shared" si="16"/>
        <v>0.8</v>
      </c>
      <c r="AN21" s="111">
        <f t="shared" si="17"/>
        <v>4</v>
      </c>
      <c r="AO21" s="112" t="str">
        <f t="shared" si="18"/>
        <v>MODERADA</v>
      </c>
      <c r="AP21" s="160" t="str">
        <f t="shared" si="19"/>
        <v>Asumir o reducir el Riesgo.</v>
      </c>
      <c r="AQ21" s="116" t="s">
        <v>494</v>
      </c>
      <c r="AR21" s="108" t="s">
        <v>427</v>
      </c>
      <c r="AS21" s="108" t="s">
        <v>290</v>
      </c>
      <c r="AT21" s="108" t="s">
        <v>435</v>
      </c>
      <c r="AU21" s="109" t="s">
        <v>495</v>
      </c>
    </row>
    <row r="22" spans="1:47" ht="111" customHeight="1" x14ac:dyDescent="0.25">
      <c r="A22" s="116" t="s">
        <v>23</v>
      </c>
      <c r="B22" s="108" t="s">
        <v>330</v>
      </c>
      <c r="C22" s="195" t="s">
        <v>291</v>
      </c>
      <c r="D22" s="195" t="s">
        <v>292</v>
      </c>
      <c r="E22" s="117" t="s">
        <v>20</v>
      </c>
      <c r="F22" s="117" t="s">
        <v>133</v>
      </c>
      <c r="G22" s="198" t="s">
        <v>158</v>
      </c>
      <c r="H22" s="195" t="s">
        <v>265</v>
      </c>
      <c r="I22" s="195" t="s">
        <v>293</v>
      </c>
      <c r="J22" s="195" t="s">
        <v>294</v>
      </c>
      <c r="K22" s="195" t="s">
        <v>295</v>
      </c>
      <c r="L22" s="195" t="s">
        <v>195</v>
      </c>
      <c r="M22" s="195" t="s">
        <v>183</v>
      </c>
      <c r="N22" s="187" t="s">
        <v>171</v>
      </c>
      <c r="O22" s="280" t="s">
        <v>17</v>
      </c>
      <c r="P22" s="188">
        <f t="shared" si="3"/>
        <v>2</v>
      </c>
      <c r="Q22" s="281">
        <f t="shared" si="4"/>
        <v>0.4</v>
      </c>
      <c r="R22" s="198" t="s">
        <v>27</v>
      </c>
      <c r="S22" s="188">
        <f t="shared" si="5"/>
        <v>4</v>
      </c>
      <c r="T22" s="281">
        <f t="shared" si="6"/>
        <v>0.8</v>
      </c>
      <c r="U22" s="196">
        <f t="shared" si="7"/>
        <v>8</v>
      </c>
      <c r="V22" s="191" t="str">
        <f t="shared" si="8"/>
        <v>ALTA</v>
      </c>
      <c r="W22" s="152" t="s">
        <v>296</v>
      </c>
      <c r="X22" s="108" t="s">
        <v>297</v>
      </c>
      <c r="Y22" s="108" t="s">
        <v>298</v>
      </c>
      <c r="Z22" s="132">
        <v>0.4</v>
      </c>
      <c r="AA22" s="117" t="s">
        <v>214</v>
      </c>
      <c r="AB22" s="133">
        <f t="shared" si="9"/>
        <v>0.25</v>
      </c>
      <c r="AC22" s="114" t="s">
        <v>219</v>
      </c>
      <c r="AD22" s="133">
        <f t="shared" si="10"/>
        <v>0.15</v>
      </c>
      <c r="AE22" s="114" t="s">
        <v>223</v>
      </c>
      <c r="AF22" s="114" t="s">
        <v>224</v>
      </c>
      <c r="AG22" s="146" t="s">
        <v>227</v>
      </c>
      <c r="AH22" s="115" t="str">
        <f t="shared" si="11"/>
        <v>Baja</v>
      </c>
      <c r="AI22" s="114">
        <f t="shared" si="12"/>
        <v>2</v>
      </c>
      <c r="AJ22" s="110">
        <f t="shared" si="13"/>
        <v>0.24</v>
      </c>
      <c r="AK22" s="110" t="str">
        <f t="shared" si="14"/>
        <v>Mayor</v>
      </c>
      <c r="AL22" s="114">
        <f t="shared" si="15"/>
        <v>4</v>
      </c>
      <c r="AM22" s="110">
        <f t="shared" si="16"/>
        <v>0.8</v>
      </c>
      <c r="AN22" s="111">
        <f t="shared" si="17"/>
        <v>8</v>
      </c>
      <c r="AO22" s="191" t="str">
        <f>IF(AN23="","",IF(AN23&lt;=2,"BAJA",IF(AN23&lt;=6,"MODERADA",IF(AN23&lt;=12,"ALTA","EXTREMA"))))</f>
        <v>MODERADA</v>
      </c>
      <c r="AP22" s="192" t="str">
        <f t="shared" si="19"/>
        <v>Asumir o reducir el Riesgo.</v>
      </c>
      <c r="AQ22" s="116" t="s">
        <v>301</v>
      </c>
      <c r="AR22" s="108" t="s">
        <v>302</v>
      </c>
      <c r="AS22" s="108" t="s">
        <v>305</v>
      </c>
      <c r="AT22" s="108" t="s">
        <v>435</v>
      </c>
      <c r="AU22" s="109" t="s">
        <v>306</v>
      </c>
    </row>
    <row r="23" spans="1:47" ht="106.5" customHeight="1" x14ac:dyDescent="0.25">
      <c r="A23" s="116" t="s">
        <v>23</v>
      </c>
      <c r="B23" s="108" t="s">
        <v>330</v>
      </c>
      <c r="C23" s="195"/>
      <c r="D23" s="195"/>
      <c r="E23" s="117" t="s">
        <v>20</v>
      </c>
      <c r="F23" s="117" t="s">
        <v>133</v>
      </c>
      <c r="G23" s="198"/>
      <c r="H23" s="195"/>
      <c r="I23" s="195"/>
      <c r="J23" s="195"/>
      <c r="K23" s="195"/>
      <c r="L23" s="195"/>
      <c r="M23" s="195"/>
      <c r="N23" s="187"/>
      <c r="O23" s="280"/>
      <c r="P23" s="188"/>
      <c r="Q23" s="281"/>
      <c r="R23" s="198"/>
      <c r="S23" s="188"/>
      <c r="T23" s="281"/>
      <c r="U23" s="196"/>
      <c r="V23" s="191"/>
      <c r="W23" s="152" t="s">
        <v>296</v>
      </c>
      <c r="X23" s="108" t="s">
        <v>299</v>
      </c>
      <c r="Y23" s="108" t="s">
        <v>300</v>
      </c>
      <c r="Z23" s="132">
        <v>0.6</v>
      </c>
      <c r="AA23" s="117" t="s">
        <v>214</v>
      </c>
      <c r="AB23" s="133">
        <f t="shared" si="9"/>
        <v>0.25</v>
      </c>
      <c r="AC23" s="114" t="s">
        <v>219</v>
      </c>
      <c r="AD23" s="133">
        <f t="shared" si="10"/>
        <v>0.15</v>
      </c>
      <c r="AE23" s="114" t="s">
        <v>223</v>
      </c>
      <c r="AF23" s="114" t="s">
        <v>224</v>
      </c>
      <c r="AG23" s="146" t="s">
        <v>227</v>
      </c>
      <c r="AH23" s="115" t="str">
        <f>IF(OR(O22="",AA23="",AC23=""),"",IF(AJ23&lt;=20%,"Muy baja",IF(AJ23&lt;=40%,"Baja",IF(AJ23&lt;=60%,"Media",IF(AJ23&lt;=80%,"Alta","Muy alta")))))</f>
        <v>Muy baja</v>
      </c>
      <c r="AI23" s="114">
        <f t="shared" si="12"/>
        <v>1</v>
      </c>
      <c r="AJ23" s="110">
        <f>IF(OR($AA23="Preventivo",$AA23="Detectivo"),($AJ22-($AJ22*($AD23+$AB23))),$AJ22)</f>
        <v>0.14399999999999999</v>
      </c>
      <c r="AK23" s="110" t="str">
        <f>IF(OR(R22="",AA23="",AC23=""),"",IF(AM23&lt;=20%,"Leve",IF(AM23&lt;=40%,"Menor",IF(AM23&lt;=60%,"Moderado",IF(AM23&lt;=80%,"Mayor","Catastrófico")))))</f>
        <v>Mayor</v>
      </c>
      <c r="AL23" s="114">
        <f t="shared" si="15"/>
        <v>4</v>
      </c>
      <c r="AM23" s="110">
        <f>IF($AA23="Correctivo",($T22-($T22*($AD23+$AB23))),$T22)</f>
        <v>0.8</v>
      </c>
      <c r="AN23" s="111">
        <f t="shared" si="17"/>
        <v>4</v>
      </c>
      <c r="AO23" s="191"/>
      <c r="AP23" s="192"/>
      <c r="AQ23" s="116" t="s">
        <v>303</v>
      </c>
      <c r="AR23" s="108" t="s">
        <v>304</v>
      </c>
      <c r="AS23" s="108" t="s">
        <v>305</v>
      </c>
      <c r="AT23" s="108" t="s">
        <v>435</v>
      </c>
      <c r="AU23" s="109" t="s">
        <v>307</v>
      </c>
    </row>
    <row r="24" spans="1:47" ht="92.25" customHeight="1" x14ac:dyDescent="0.25">
      <c r="A24" s="116" t="s">
        <v>23</v>
      </c>
      <c r="B24" s="108" t="s">
        <v>331</v>
      </c>
      <c r="C24" s="195" t="s">
        <v>291</v>
      </c>
      <c r="D24" s="195" t="s">
        <v>292</v>
      </c>
      <c r="E24" s="117" t="s">
        <v>20</v>
      </c>
      <c r="F24" s="117" t="s">
        <v>134</v>
      </c>
      <c r="G24" s="198" t="s">
        <v>159</v>
      </c>
      <c r="H24" s="195" t="s">
        <v>265</v>
      </c>
      <c r="I24" s="195" t="s">
        <v>308</v>
      </c>
      <c r="J24" s="195" t="s">
        <v>309</v>
      </c>
      <c r="K24" s="195" t="s">
        <v>310</v>
      </c>
      <c r="L24" s="195" t="s">
        <v>195</v>
      </c>
      <c r="M24" s="195" t="s">
        <v>183</v>
      </c>
      <c r="N24" s="187" t="s">
        <v>171</v>
      </c>
      <c r="O24" s="280" t="s">
        <v>198</v>
      </c>
      <c r="P24" s="188">
        <f t="shared" si="3"/>
        <v>3</v>
      </c>
      <c r="Q24" s="281">
        <f t="shared" si="4"/>
        <v>0.6</v>
      </c>
      <c r="R24" s="198" t="s">
        <v>27</v>
      </c>
      <c r="S24" s="188">
        <f t="shared" si="5"/>
        <v>4</v>
      </c>
      <c r="T24" s="281">
        <f t="shared" si="6"/>
        <v>0.8</v>
      </c>
      <c r="U24" s="196">
        <f t="shared" ref="U24" si="28">IF(OR(P24="",S24=""),"",P24*S24)</f>
        <v>12</v>
      </c>
      <c r="V24" s="191" t="str">
        <f t="shared" si="8"/>
        <v>ALTA</v>
      </c>
      <c r="W24" s="152" t="s">
        <v>311</v>
      </c>
      <c r="X24" s="108" t="s">
        <v>312</v>
      </c>
      <c r="Y24" s="108" t="s">
        <v>314</v>
      </c>
      <c r="Z24" s="132">
        <v>0.5</v>
      </c>
      <c r="AA24" s="117" t="s">
        <v>216</v>
      </c>
      <c r="AB24" s="133">
        <f t="shared" si="9"/>
        <v>0.15</v>
      </c>
      <c r="AC24" s="114" t="s">
        <v>219</v>
      </c>
      <c r="AD24" s="133">
        <f t="shared" si="10"/>
        <v>0.15</v>
      </c>
      <c r="AE24" s="114" t="s">
        <v>223</v>
      </c>
      <c r="AF24" s="114" t="s">
        <v>224</v>
      </c>
      <c r="AG24" s="146" t="s">
        <v>227</v>
      </c>
      <c r="AH24" s="115" t="str">
        <f t="shared" si="11"/>
        <v>Media</v>
      </c>
      <c r="AI24" s="114">
        <f t="shared" si="12"/>
        <v>3</v>
      </c>
      <c r="AJ24" s="110">
        <f t="shared" si="13"/>
        <v>0.42</v>
      </c>
      <c r="AK24" s="110" t="str">
        <f t="shared" si="14"/>
        <v>Mayor</v>
      </c>
      <c r="AL24" s="114">
        <f t="shared" si="15"/>
        <v>4</v>
      </c>
      <c r="AM24" s="110">
        <f t="shared" si="16"/>
        <v>0.8</v>
      </c>
      <c r="AN24" s="111">
        <f t="shared" si="17"/>
        <v>12</v>
      </c>
      <c r="AO24" s="191" t="str">
        <f>IF(AN25="","",IF(AN25&lt;=2,"BAJA",IF(AN25&lt;=6,"MODERADA",IF(AN25&lt;=12,"ALTA","EXTREMA"))))</f>
        <v>ALTA</v>
      </c>
      <c r="AP24" s="192" t="str">
        <f t="shared" si="19"/>
        <v>Reducir el Riesgo, Evitar, Compartir o Transferir (pronta atención).</v>
      </c>
      <c r="AQ24" s="202" t="s">
        <v>316</v>
      </c>
      <c r="AR24" s="195" t="s">
        <v>317</v>
      </c>
      <c r="AS24" s="195" t="s">
        <v>318</v>
      </c>
      <c r="AT24" s="195" t="s">
        <v>435</v>
      </c>
      <c r="AU24" s="187" t="s">
        <v>319</v>
      </c>
    </row>
    <row r="25" spans="1:47" ht="101.25" customHeight="1" x14ac:dyDescent="0.25">
      <c r="A25" s="116" t="s">
        <v>23</v>
      </c>
      <c r="B25" s="108" t="s">
        <v>331</v>
      </c>
      <c r="C25" s="195"/>
      <c r="D25" s="195"/>
      <c r="E25" s="117" t="s">
        <v>20</v>
      </c>
      <c r="F25" s="117" t="s">
        <v>134</v>
      </c>
      <c r="G25" s="198"/>
      <c r="H25" s="195"/>
      <c r="I25" s="195"/>
      <c r="J25" s="200"/>
      <c r="K25" s="200"/>
      <c r="L25" s="195"/>
      <c r="M25" s="195"/>
      <c r="N25" s="187"/>
      <c r="O25" s="280"/>
      <c r="P25" s="188"/>
      <c r="Q25" s="281"/>
      <c r="R25" s="198"/>
      <c r="S25" s="188"/>
      <c r="T25" s="281"/>
      <c r="U25" s="196"/>
      <c r="V25" s="191"/>
      <c r="W25" s="152" t="s">
        <v>311</v>
      </c>
      <c r="X25" s="108" t="s">
        <v>313</v>
      </c>
      <c r="Y25" s="108" t="s">
        <v>315</v>
      </c>
      <c r="Z25" s="132">
        <v>0.5</v>
      </c>
      <c r="AA25" s="117" t="s">
        <v>216</v>
      </c>
      <c r="AB25" s="133">
        <f t="shared" si="9"/>
        <v>0.15</v>
      </c>
      <c r="AC25" s="114" t="s">
        <v>219</v>
      </c>
      <c r="AD25" s="133">
        <f t="shared" si="10"/>
        <v>0.15</v>
      </c>
      <c r="AE25" s="114" t="s">
        <v>223</v>
      </c>
      <c r="AF25" s="114" t="s">
        <v>224</v>
      </c>
      <c r="AG25" s="146" t="s">
        <v>227</v>
      </c>
      <c r="AH25" s="115" t="str">
        <f>IF(OR(O24="",AA25="",AC25=""),"",IF(AJ25&lt;=20%,"Muy baja",IF(AJ25&lt;=40%,"Baja",IF(AJ25&lt;=60%,"Media",IF(AJ25&lt;=80%,"Alta","Muy alta")))))</f>
        <v>Baja</v>
      </c>
      <c r="AI25" s="114">
        <f t="shared" si="12"/>
        <v>2</v>
      </c>
      <c r="AJ25" s="110">
        <f>IF(OR($AA25="Preventivo",$AA25="Detectivo"),($AJ24-($AJ24*($AD25+$AB25))),$AJ24)</f>
        <v>0.29399999999999998</v>
      </c>
      <c r="AK25" s="110" t="str">
        <f>IF(OR(R24="",AA25="",AC25=""),"",IF(AM25&lt;=20%,"Leve",IF(AM25&lt;=40%,"Menor",IF(AM25&lt;=60%,"Moderado",IF(AM25&lt;=80%,"Mayor","Catastrófico")))))</f>
        <v>Mayor</v>
      </c>
      <c r="AL25" s="114">
        <f t="shared" si="15"/>
        <v>4</v>
      </c>
      <c r="AM25" s="110">
        <f>IF($AA25="Correctivo",($T24-($T24*($AD25+$AB25))),$T24)</f>
        <v>0.8</v>
      </c>
      <c r="AN25" s="111">
        <f t="shared" si="17"/>
        <v>8</v>
      </c>
      <c r="AO25" s="191"/>
      <c r="AP25" s="192"/>
      <c r="AQ25" s="202"/>
      <c r="AR25" s="195"/>
      <c r="AS25" s="195"/>
      <c r="AT25" s="195"/>
      <c r="AU25" s="187"/>
    </row>
    <row r="26" spans="1:47" ht="145.5" customHeight="1" x14ac:dyDescent="0.25">
      <c r="A26" s="116" t="s">
        <v>23</v>
      </c>
      <c r="B26" s="108" t="s">
        <v>332</v>
      </c>
      <c r="C26" s="195" t="s">
        <v>291</v>
      </c>
      <c r="D26" s="195" t="s">
        <v>292</v>
      </c>
      <c r="E26" s="117" t="s">
        <v>20</v>
      </c>
      <c r="F26" s="117" t="s">
        <v>132</v>
      </c>
      <c r="G26" s="198" t="s">
        <v>158</v>
      </c>
      <c r="H26" s="195" t="s">
        <v>265</v>
      </c>
      <c r="I26" s="195" t="s">
        <v>320</v>
      </c>
      <c r="J26" s="195" t="s">
        <v>321</v>
      </c>
      <c r="K26" s="195" t="s">
        <v>322</v>
      </c>
      <c r="L26" s="195" t="s">
        <v>195</v>
      </c>
      <c r="M26" s="195" t="s">
        <v>183</v>
      </c>
      <c r="N26" s="187" t="s">
        <v>171</v>
      </c>
      <c r="O26" s="280" t="s">
        <v>198</v>
      </c>
      <c r="P26" s="188">
        <f t="shared" si="3"/>
        <v>3</v>
      </c>
      <c r="Q26" s="281">
        <f t="shared" si="4"/>
        <v>0.6</v>
      </c>
      <c r="R26" s="198" t="s">
        <v>27</v>
      </c>
      <c r="S26" s="188">
        <f t="shared" si="5"/>
        <v>4</v>
      </c>
      <c r="T26" s="281">
        <f t="shared" si="6"/>
        <v>0.8</v>
      </c>
      <c r="U26" s="196">
        <f t="shared" ref="U26" si="29">IF(OR(P26="",S26=""),"",P26*S26)</f>
        <v>12</v>
      </c>
      <c r="V26" s="191" t="str">
        <f t="shared" ref="V26" si="30">IF(U26="","",IF(U26&lt;=2,"BAJA",IF(U26&lt;=6,"MODERADA",IF(U26&lt;=12,"ALTA","EXTREMA"))))</f>
        <v>ALTA</v>
      </c>
      <c r="W26" s="152" t="s">
        <v>323</v>
      </c>
      <c r="X26" s="108" t="s">
        <v>329</v>
      </c>
      <c r="Y26" s="108" t="s">
        <v>324</v>
      </c>
      <c r="Z26" s="132">
        <v>0.25</v>
      </c>
      <c r="AA26" s="117" t="s">
        <v>214</v>
      </c>
      <c r="AB26" s="133">
        <f t="shared" si="9"/>
        <v>0.25</v>
      </c>
      <c r="AC26" s="114" t="s">
        <v>219</v>
      </c>
      <c r="AD26" s="133">
        <f t="shared" si="10"/>
        <v>0.15</v>
      </c>
      <c r="AE26" s="114" t="s">
        <v>223</v>
      </c>
      <c r="AF26" s="114" t="s">
        <v>224</v>
      </c>
      <c r="AG26" s="146" t="s">
        <v>227</v>
      </c>
      <c r="AH26" s="115" t="str">
        <f t="shared" ref="AH26" si="31">IF(OR(O26="",AA26="",AC26=""),"",IF(AJ26&lt;=20%,"Muy baja",IF(AJ26&lt;=40%,"Baja",IF(AJ26&lt;=60%,"Media",IF(AJ26&lt;=80%,"Alta","Muy alta")))))</f>
        <v>Baja</v>
      </c>
      <c r="AI26" s="114">
        <f t="shared" si="12"/>
        <v>2</v>
      </c>
      <c r="AJ26" s="110">
        <f t="shared" si="13"/>
        <v>0.36</v>
      </c>
      <c r="AK26" s="110" t="str">
        <f t="shared" ref="AK26" si="32">IF(OR(R26="",AA26="",AC26=""),"",IF(AM26&lt;=20%,"Leve",IF(AM26&lt;=40%,"Menor",IF(AM26&lt;=60%,"Moderado",IF(AM26&lt;=80%,"Mayor","Catastrófico")))))</f>
        <v>Mayor</v>
      </c>
      <c r="AL26" s="114">
        <f t="shared" si="15"/>
        <v>4</v>
      </c>
      <c r="AM26" s="110">
        <f t="shared" si="16"/>
        <v>0.8</v>
      </c>
      <c r="AN26" s="111">
        <f t="shared" si="17"/>
        <v>8</v>
      </c>
      <c r="AO26" s="191" t="str">
        <f>IF(AN29="","",IF(AN29&lt;=2,"BAJA",IF(AN29&lt;=6,"MODERADA",IF(AN29&lt;=12,"ALTA","EXTREMA"))))</f>
        <v>MODERADA</v>
      </c>
      <c r="AP26" s="192" t="str">
        <f t="shared" si="19"/>
        <v>Asumir o reducir el Riesgo.</v>
      </c>
      <c r="AQ26" s="116" t="s">
        <v>397</v>
      </c>
      <c r="AR26" s="108" t="s">
        <v>461</v>
      </c>
      <c r="AS26" s="108" t="s">
        <v>484</v>
      </c>
      <c r="AT26" s="108" t="s">
        <v>435</v>
      </c>
      <c r="AU26" s="109" t="s">
        <v>398</v>
      </c>
    </row>
    <row r="27" spans="1:47" ht="99.75" customHeight="1" x14ac:dyDescent="0.25">
      <c r="A27" s="116" t="s">
        <v>23</v>
      </c>
      <c r="B27" s="108" t="s">
        <v>332</v>
      </c>
      <c r="C27" s="195"/>
      <c r="D27" s="195"/>
      <c r="E27" s="117" t="s">
        <v>20</v>
      </c>
      <c r="F27" s="117" t="s">
        <v>132</v>
      </c>
      <c r="G27" s="198"/>
      <c r="H27" s="195"/>
      <c r="I27" s="195"/>
      <c r="J27" s="195"/>
      <c r="K27" s="195"/>
      <c r="L27" s="195"/>
      <c r="M27" s="195"/>
      <c r="N27" s="187"/>
      <c r="O27" s="280"/>
      <c r="P27" s="188"/>
      <c r="Q27" s="281"/>
      <c r="R27" s="198"/>
      <c r="S27" s="188"/>
      <c r="T27" s="281"/>
      <c r="U27" s="196"/>
      <c r="V27" s="191"/>
      <c r="W27" s="152" t="s">
        <v>323</v>
      </c>
      <c r="X27" s="108" t="s">
        <v>325</v>
      </c>
      <c r="Y27" s="108" t="s">
        <v>326</v>
      </c>
      <c r="Z27" s="132">
        <v>0.25</v>
      </c>
      <c r="AA27" s="117" t="s">
        <v>214</v>
      </c>
      <c r="AB27" s="133">
        <f t="shared" si="9"/>
        <v>0.25</v>
      </c>
      <c r="AC27" s="114" t="s">
        <v>219</v>
      </c>
      <c r="AD27" s="133">
        <f t="shared" si="10"/>
        <v>0.15</v>
      </c>
      <c r="AE27" s="114" t="s">
        <v>223</v>
      </c>
      <c r="AF27" s="114" t="s">
        <v>224</v>
      </c>
      <c r="AG27" s="146" t="s">
        <v>227</v>
      </c>
      <c r="AH27" s="115" t="str">
        <f>IF(OR(O26="",AA27="",AC27=""),"",IF(AJ27&lt;=20%,"Muy baja",IF(AJ27&lt;=40%,"Baja",IF(AJ27&lt;=60%,"Media",IF(AJ27&lt;=80%,"Alta","Muy alta")))))</f>
        <v>Baja</v>
      </c>
      <c r="AI27" s="114">
        <f t="shared" si="12"/>
        <v>2</v>
      </c>
      <c r="AJ27" s="110">
        <f>IF(OR($AA27="Preventivo",$AA27="Detectivo"),($AJ26-($AJ26*($AD27+$AB27))),$AJ26)</f>
        <v>0.216</v>
      </c>
      <c r="AK27" s="110" t="str">
        <f>IF(OR(R26="",AA27="",AC27=""),"",IF(AM27&lt;=20%,"Leve",IF(AM27&lt;=40%,"Menor",IF(AM27&lt;=60%,"Moderado",IF(AM27&lt;=80%,"Mayor","Catastrófico")))))</f>
        <v>Mayor</v>
      </c>
      <c r="AL27" s="114">
        <f t="shared" si="15"/>
        <v>4</v>
      </c>
      <c r="AM27" s="110">
        <f>IF($AA27="Correctivo",($T26-($T26*($AD27+$AB27))),$T26)</f>
        <v>0.8</v>
      </c>
      <c r="AN27" s="111">
        <f t="shared" si="17"/>
        <v>8</v>
      </c>
      <c r="AO27" s="191"/>
      <c r="AP27" s="192"/>
      <c r="AQ27" s="202" t="s">
        <v>399</v>
      </c>
      <c r="AR27" s="108" t="s">
        <v>462</v>
      </c>
      <c r="AS27" s="108" t="s">
        <v>484</v>
      </c>
      <c r="AT27" s="108" t="s">
        <v>435</v>
      </c>
      <c r="AU27" s="109" t="s">
        <v>485</v>
      </c>
    </row>
    <row r="28" spans="1:47" ht="99.75" customHeight="1" x14ac:dyDescent="0.25">
      <c r="A28" s="116" t="s">
        <v>23</v>
      </c>
      <c r="B28" s="108" t="s">
        <v>332</v>
      </c>
      <c r="C28" s="195"/>
      <c r="D28" s="195"/>
      <c r="E28" s="117" t="s">
        <v>20</v>
      </c>
      <c r="F28" s="117" t="s">
        <v>132</v>
      </c>
      <c r="G28" s="198"/>
      <c r="H28" s="195"/>
      <c r="I28" s="195"/>
      <c r="J28" s="195"/>
      <c r="K28" s="195"/>
      <c r="L28" s="195"/>
      <c r="M28" s="195"/>
      <c r="N28" s="187"/>
      <c r="O28" s="280"/>
      <c r="P28" s="188"/>
      <c r="Q28" s="281"/>
      <c r="R28" s="198"/>
      <c r="S28" s="188"/>
      <c r="T28" s="281"/>
      <c r="U28" s="196"/>
      <c r="V28" s="191"/>
      <c r="W28" s="152" t="s">
        <v>323</v>
      </c>
      <c r="X28" s="108" t="s">
        <v>379</v>
      </c>
      <c r="Y28" s="108" t="s">
        <v>380</v>
      </c>
      <c r="Z28" s="132">
        <v>0.25</v>
      </c>
      <c r="AA28" s="117" t="s">
        <v>214</v>
      </c>
      <c r="AB28" s="133">
        <f t="shared" ref="AB28" si="33">IF(AA28="","",IF(AA28="Preventivo",25%,IF(AA28="Detectivo",15%,10%)))</f>
        <v>0.25</v>
      </c>
      <c r="AC28" s="114" t="s">
        <v>219</v>
      </c>
      <c r="AD28" s="133">
        <f t="shared" ref="AD28" si="34">IF(AC28="","",IF(AC28="Automático",25%,15%))</f>
        <v>0.15</v>
      </c>
      <c r="AE28" s="114" t="s">
        <v>223</v>
      </c>
      <c r="AF28" s="114" t="s">
        <v>224</v>
      </c>
      <c r="AG28" s="146" t="s">
        <v>227</v>
      </c>
      <c r="AH28" s="115" t="str">
        <f>IF(OR(O26="",AA28="",AC28=""),"",IF(AJ28&lt;=20%,"Muy baja",IF(AJ28&lt;=40%,"Baja",IF(AJ28&lt;=60%,"Media",IF(AJ28&lt;=80%,"Alta","Muy alta")))))</f>
        <v>Muy baja</v>
      </c>
      <c r="AI28" s="114">
        <f t="shared" si="12"/>
        <v>1</v>
      </c>
      <c r="AJ28" s="110">
        <f>IF(OR($AA28="Preventivo",$AA28="Detectivo"),($AJ27-($AJ27*($AD28+$AB28))),$AJ27)</f>
        <v>0.12959999999999999</v>
      </c>
      <c r="AK28" s="110" t="str">
        <f>IF(OR(R26="",AA28="",AC28=""),"",IF(AM28&lt;=20%,"Leve",IF(AM28&lt;=40%,"Menor",IF(AM28&lt;=60%,"Moderado",IF(AM28&lt;=80%,"Mayor","Catastrófico")))))</f>
        <v>Mayor</v>
      </c>
      <c r="AL28" s="114">
        <f>IF($AK27="Leve",1,IF($AK27="Menor",2,IF($AK27="Moderado",3,IF($AK27="Mayor",4,IF($AK27="Catastrófico",5,"")))))</f>
        <v>4</v>
      </c>
      <c r="AM28" s="110">
        <f>IF($AA28="Correctivo",($T26-($T26*($AD28+$AB28))),$T26)</f>
        <v>0.8</v>
      </c>
      <c r="AN28" s="111">
        <f t="shared" si="17"/>
        <v>4</v>
      </c>
      <c r="AO28" s="191"/>
      <c r="AP28" s="192"/>
      <c r="AQ28" s="202"/>
      <c r="AR28" s="108" t="s">
        <v>381</v>
      </c>
      <c r="AS28" s="108" t="s">
        <v>484</v>
      </c>
      <c r="AT28" s="108" t="s">
        <v>435</v>
      </c>
      <c r="AU28" s="109" t="s">
        <v>381</v>
      </c>
    </row>
    <row r="29" spans="1:47" ht="156.75" customHeight="1" x14ac:dyDescent="0.25">
      <c r="A29" s="116" t="s">
        <v>23</v>
      </c>
      <c r="B29" s="108" t="s">
        <v>332</v>
      </c>
      <c r="C29" s="195"/>
      <c r="D29" s="195"/>
      <c r="E29" s="117" t="s">
        <v>20</v>
      </c>
      <c r="F29" s="117" t="s">
        <v>132</v>
      </c>
      <c r="G29" s="198"/>
      <c r="H29" s="195"/>
      <c r="I29" s="195"/>
      <c r="J29" s="195"/>
      <c r="K29" s="195"/>
      <c r="L29" s="195"/>
      <c r="M29" s="195"/>
      <c r="N29" s="187"/>
      <c r="O29" s="280"/>
      <c r="P29" s="188"/>
      <c r="Q29" s="281"/>
      <c r="R29" s="198"/>
      <c r="S29" s="188"/>
      <c r="T29" s="281"/>
      <c r="U29" s="196"/>
      <c r="V29" s="191"/>
      <c r="W29" s="152" t="s">
        <v>323</v>
      </c>
      <c r="X29" s="108" t="s">
        <v>327</v>
      </c>
      <c r="Y29" s="108" t="s">
        <v>328</v>
      </c>
      <c r="Z29" s="132">
        <v>0.25</v>
      </c>
      <c r="AA29" s="117" t="s">
        <v>214</v>
      </c>
      <c r="AB29" s="133">
        <f t="shared" si="9"/>
        <v>0.25</v>
      </c>
      <c r="AC29" s="114" t="s">
        <v>219</v>
      </c>
      <c r="AD29" s="133">
        <f t="shared" si="10"/>
        <v>0.15</v>
      </c>
      <c r="AE29" s="114" t="s">
        <v>223</v>
      </c>
      <c r="AF29" s="114" t="s">
        <v>224</v>
      </c>
      <c r="AG29" s="146" t="s">
        <v>227</v>
      </c>
      <c r="AH29" s="115" t="str">
        <f>IF(OR(O26="",AA29="",AC29=""),"",IF(AJ29&lt;=20%,"Muy baja",IF(AJ29&lt;=40%,"Baja",IF(AJ29&lt;=60%,"Media",IF(AJ29&lt;=80%,"Alta","Muy alta")))))</f>
        <v>Muy baja</v>
      </c>
      <c r="AI29" s="114">
        <f t="shared" si="12"/>
        <v>1</v>
      </c>
      <c r="AJ29" s="110">
        <f>IF(OR($AA29="Preventivo",$AA29="Detectivo"),($AJ28-($AJ28*($AD29+$AB29))),$AJ28)</f>
        <v>7.7759999999999996E-2</v>
      </c>
      <c r="AK29" s="110" t="str">
        <f>IF(OR(R26="",AA29="",AC29=""),"",IF(AM29&lt;=20%,"Leve",IF(AM29&lt;=40%,"Menor",IF(AM29&lt;=60%,"Moderado",IF(AM29&lt;=80%,"Mayor","Catastrófico")))))</f>
        <v>Mayor</v>
      </c>
      <c r="AL29" s="114">
        <f>IF($AK28="Leve",1,IF($AK28="Menor",2,IF($AK28="Moderado",3,IF($AK28="Mayor",4,IF($AK28="Catastrófico",5,"")))))</f>
        <v>4</v>
      </c>
      <c r="AM29" s="110">
        <f>IF($AA29="Correctivo",($T26-($T26*($AD29+$AB29))),$T26)</f>
        <v>0.8</v>
      </c>
      <c r="AN29" s="111">
        <f t="shared" si="17"/>
        <v>4</v>
      </c>
      <c r="AO29" s="191"/>
      <c r="AP29" s="192"/>
      <c r="AQ29" s="116" t="s">
        <v>400</v>
      </c>
      <c r="AR29" s="108" t="s">
        <v>394</v>
      </c>
      <c r="AS29" s="108" t="s">
        <v>484</v>
      </c>
      <c r="AT29" s="108" t="s">
        <v>435</v>
      </c>
      <c r="AU29" s="109" t="s">
        <v>401</v>
      </c>
    </row>
    <row r="30" spans="1:47" ht="200.25" customHeight="1" x14ac:dyDescent="0.25">
      <c r="A30" s="116" t="s">
        <v>23</v>
      </c>
      <c r="B30" s="108" t="s">
        <v>30</v>
      </c>
      <c r="C30" s="184" t="s">
        <v>335</v>
      </c>
      <c r="D30" s="184" t="s">
        <v>378</v>
      </c>
      <c r="E30" s="117" t="s">
        <v>20</v>
      </c>
      <c r="F30" s="117" t="s">
        <v>127</v>
      </c>
      <c r="G30" s="117" t="s">
        <v>159</v>
      </c>
      <c r="H30" s="108" t="s">
        <v>336</v>
      </c>
      <c r="I30" s="108" t="s">
        <v>367</v>
      </c>
      <c r="J30" s="108" t="s">
        <v>368</v>
      </c>
      <c r="K30" s="108" t="s">
        <v>455</v>
      </c>
      <c r="L30" s="108" t="s">
        <v>163</v>
      </c>
      <c r="M30" s="108" t="s">
        <v>180</v>
      </c>
      <c r="N30" s="109" t="s">
        <v>171</v>
      </c>
      <c r="O30" s="156" t="s">
        <v>200</v>
      </c>
      <c r="P30" s="114">
        <f t="shared" ref="P30:P31" si="35">IF($O30="Muy baja",1,IF($O30="Baja",2,IF($O30="Media",3,IF($O30="Alta",4,IF($O30="Muy alta",5,"")))))</f>
        <v>1</v>
      </c>
      <c r="Q30" s="131">
        <f t="shared" ref="Q30:Q31" si="36">IF($O30="Muy baja",20%,IF($O30="Baja",40%,IF($O30="Media",60%,IF($O30="Alta",80%,IF($O30="Muy alta",100%,"")))))</f>
        <v>0.2</v>
      </c>
      <c r="R30" s="117" t="s">
        <v>27</v>
      </c>
      <c r="S30" s="114">
        <f t="shared" ref="S30:S31" si="37">IF($R30="Leve",1,IF($R30="Menor",2,IF($R30="Moderado",3,IF($R30="Mayor",4,IF($R30="Catastrófico",5,"")))))</f>
        <v>4</v>
      </c>
      <c r="T30" s="131">
        <f t="shared" ref="T30:T31" si="38">IF($R30="Leve",20%,IF($R30="Menor",40%,IF($R30="Moderado",60%,IF($R30="Mayor",80%,IF($R30="Catastrófico",100%,"")))))</f>
        <v>0.8</v>
      </c>
      <c r="U30" s="146">
        <f t="shared" ref="U30:U31" si="39">IF(OR(P30="",S30=""),"",P30*S30)</f>
        <v>4</v>
      </c>
      <c r="V30" s="112" t="str">
        <f t="shared" ref="V30:V31" si="40">IF(U30="","",IF(U30&lt;=2,"BAJA",IF(U30&lt;=6,"MODERADA",IF(U30&lt;=12,"ALTA","EXTREMA"))))</f>
        <v>MODERADA</v>
      </c>
      <c r="W30" s="152" t="s">
        <v>339</v>
      </c>
      <c r="X30" s="108" t="s">
        <v>457</v>
      </c>
      <c r="Y30" s="108" t="s">
        <v>340</v>
      </c>
      <c r="Z30" s="132">
        <v>1</v>
      </c>
      <c r="AA30" s="117" t="s">
        <v>214</v>
      </c>
      <c r="AB30" s="133">
        <f t="shared" si="9"/>
        <v>0.25</v>
      </c>
      <c r="AC30" s="114" t="s">
        <v>219</v>
      </c>
      <c r="AD30" s="133">
        <f t="shared" si="10"/>
        <v>0.15</v>
      </c>
      <c r="AE30" s="114" t="s">
        <v>223</v>
      </c>
      <c r="AF30" s="114" t="s">
        <v>224</v>
      </c>
      <c r="AG30" s="146" t="s">
        <v>227</v>
      </c>
      <c r="AH30" s="115" t="str">
        <f t="shared" ref="AH30:AH31" si="41">IF(OR(O30="",AA30="",AC30=""),"",IF(AJ30&lt;=20%,"Muy baja",IF(AJ30&lt;=40%,"Baja",IF(AJ30&lt;=60%,"Media",IF(AJ30&lt;=80%,"Alta","Muy alta")))))</f>
        <v>Muy baja</v>
      </c>
      <c r="AI30" s="114">
        <f t="shared" si="12"/>
        <v>1</v>
      </c>
      <c r="AJ30" s="110">
        <f t="shared" ref="AJ30:AJ31" si="42">IF(OR($AA30="Preventivo",$AA30="Detectivo"),($Q30-($Q30*($AD30+$AB30))),$Q30)</f>
        <v>0.12</v>
      </c>
      <c r="AK30" s="110" t="str">
        <f t="shared" ref="AK30:AK31" si="43">IF(OR(R30="",AA30="",AC30=""),"",IF(AM30&lt;=20%,"Leve",IF(AM30&lt;=40%,"Menor",IF(AM30&lt;=60%,"Moderado",IF(AM30&lt;=80%,"Mayor","Catastrófico")))))</f>
        <v>Mayor</v>
      </c>
      <c r="AL30" s="114">
        <f t="shared" ref="AL30:AL31" si="44">IF($AK30="Leve",1,IF($AK30="Menor",2,IF($AK30="Moderado",3,IF($AK30="Mayor",4,IF($AK30="Catastrófico",5,"")))))</f>
        <v>4</v>
      </c>
      <c r="AM30" s="110">
        <f t="shared" ref="AM30:AM31" si="45">IF($AA30="Correctivo",($T30-($T30*($AD30+$AB30))),$T30)</f>
        <v>0.8</v>
      </c>
      <c r="AN30" s="111">
        <f t="shared" ref="AN30:AN31" si="46">IF(OR(AI30="",AL30=""),"",AI30*AL30)</f>
        <v>4</v>
      </c>
      <c r="AO30" s="112" t="str">
        <f t="shared" ref="AO30:AO31" si="47">IF(AN30="","",IF(AN30&lt;=2,"BAJA",IF(AN30&lt;=6,"MODERADA",IF(AN30&lt;=12,"ALTA","EXTREMA"))))</f>
        <v>MODERADA</v>
      </c>
      <c r="AP30" s="160" t="str">
        <f t="shared" ref="AP30:AP31" si="48">IF(AO30="","",IF(AO30="Baja","Asumir el Riesgo.",IF(AO30="Moderada","Asumir o reducir el Riesgo.",IF(AO30="Alta","Reducir el Riesgo, Evitar, Compartir o Transferir (pronta atención).",IF(AO30="Extrema","Reducir el Riesgo, Evitar o Compartir (Se requiere acción inmediata).","")))))</f>
        <v>Asumir o reducir el Riesgo.</v>
      </c>
      <c r="AQ30" s="116" t="s">
        <v>458</v>
      </c>
      <c r="AR30" s="108" t="s">
        <v>395</v>
      </c>
      <c r="AS30" s="108" t="s">
        <v>339</v>
      </c>
      <c r="AT30" s="108" t="s">
        <v>435</v>
      </c>
      <c r="AU30" s="109" t="s">
        <v>459</v>
      </c>
    </row>
    <row r="31" spans="1:47" ht="200.25" customHeight="1" x14ac:dyDescent="0.25">
      <c r="A31" s="116" t="s">
        <v>23</v>
      </c>
      <c r="B31" s="108" t="s">
        <v>30</v>
      </c>
      <c r="C31" s="185"/>
      <c r="D31" s="185"/>
      <c r="E31" s="117" t="s">
        <v>20</v>
      </c>
      <c r="F31" s="117" t="s">
        <v>128</v>
      </c>
      <c r="G31" s="117" t="s">
        <v>159</v>
      </c>
      <c r="H31" s="108" t="s">
        <v>336</v>
      </c>
      <c r="I31" s="108" t="s">
        <v>337</v>
      </c>
      <c r="J31" s="108" t="s">
        <v>456</v>
      </c>
      <c r="K31" s="108" t="s">
        <v>338</v>
      </c>
      <c r="L31" s="108" t="s">
        <v>163</v>
      </c>
      <c r="M31" s="108" t="s">
        <v>180</v>
      </c>
      <c r="N31" s="109" t="s">
        <v>171</v>
      </c>
      <c r="O31" s="156" t="s">
        <v>200</v>
      </c>
      <c r="P31" s="114">
        <f t="shared" si="35"/>
        <v>1</v>
      </c>
      <c r="Q31" s="131">
        <f t="shared" si="36"/>
        <v>0.2</v>
      </c>
      <c r="R31" s="117" t="s">
        <v>29</v>
      </c>
      <c r="S31" s="114">
        <f t="shared" si="37"/>
        <v>5</v>
      </c>
      <c r="T31" s="131">
        <f t="shared" si="38"/>
        <v>1</v>
      </c>
      <c r="U31" s="146">
        <f t="shared" si="39"/>
        <v>5</v>
      </c>
      <c r="V31" s="112" t="str">
        <f t="shared" si="40"/>
        <v>MODERADA</v>
      </c>
      <c r="W31" s="152" t="s">
        <v>343</v>
      </c>
      <c r="X31" s="108" t="s">
        <v>341</v>
      </c>
      <c r="Y31" s="108" t="s">
        <v>342</v>
      </c>
      <c r="Z31" s="132">
        <v>1</v>
      </c>
      <c r="AA31" s="117" t="s">
        <v>214</v>
      </c>
      <c r="AB31" s="133">
        <f t="shared" si="9"/>
        <v>0.25</v>
      </c>
      <c r="AC31" s="114" t="s">
        <v>219</v>
      </c>
      <c r="AD31" s="133">
        <f t="shared" si="10"/>
        <v>0.15</v>
      </c>
      <c r="AE31" s="114" t="s">
        <v>223</v>
      </c>
      <c r="AF31" s="114" t="s">
        <v>224</v>
      </c>
      <c r="AG31" s="146" t="s">
        <v>227</v>
      </c>
      <c r="AH31" s="115" t="str">
        <f t="shared" si="41"/>
        <v>Muy baja</v>
      </c>
      <c r="AI31" s="114">
        <f t="shared" si="12"/>
        <v>1</v>
      </c>
      <c r="AJ31" s="110">
        <f t="shared" si="42"/>
        <v>0.12</v>
      </c>
      <c r="AK31" s="110" t="str">
        <f t="shared" si="43"/>
        <v>Catastrófico</v>
      </c>
      <c r="AL31" s="114">
        <f t="shared" si="44"/>
        <v>5</v>
      </c>
      <c r="AM31" s="110">
        <f t="shared" si="45"/>
        <v>1</v>
      </c>
      <c r="AN31" s="111">
        <f t="shared" si="46"/>
        <v>5</v>
      </c>
      <c r="AO31" s="112" t="str">
        <f t="shared" si="47"/>
        <v>MODERADA</v>
      </c>
      <c r="AP31" s="160" t="str">
        <f t="shared" si="48"/>
        <v>Asumir o reducir el Riesgo.</v>
      </c>
      <c r="AQ31" s="116" t="s">
        <v>369</v>
      </c>
      <c r="AR31" s="108" t="s">
        <v>396</v>
      </c>
      <c r="AS31" s="108" t="s">
        <v>377</v>
      </c>
      <c r="AT31" s="108" t="s">
        <v>435</v>
      </c>
      <c r="AU31" s="109" t="s">
        <v>460</v>
      </c>
    </row>
    <row r="32" spans="1:47" ht="341.25" customHeight="1" x14ac:dyDescent="0.25">
      <c r="A32" s="116" t="s">
        <v>23</v>
      </c>
      <c r="B32" s="108" t="s">
        <v>465</v>
      </c>
      <c r="C32" s="108" t="s">
        <v>463</v>
      </c>
      <c r="D32" s="108" t="s">
        <v>464</v>
      </c>
      <c r="E32" s="117" t="s">
        <v>20</v>
      </c>
      <c r="F32" s="117" t="s">
        <v>136</v>
      </c>
      <c r="G32" s="117" t="s">
        <v>159</v>
      </c>
      <c r="H32" s="108" t="s">
        <v>265</v>
      </c>
      <c r="I32" s="108" t="s">
        <v>469</v>
      </c>
      <c r="J32" s="108" t="s">
        <v>486</v>
      </c>
      <c r="K32" s="108" t="s">
        <v>487</v>
      </c>
      <c r="L32" s="108" t="s">
        <v>195</v>
      </c>
      <c r="M32" s="108" t="s">
        <v>184</v>
      </c>
      <c r="N32" s="109" t="s">
        <v>171</v>
      </c>
      <c r="O32" s="156" t="s">
        <v>25</v>
      </c>
      <c r="P32" s="114">
        <f t="shared" si="3"/>
        <v>4</v>
      </c>
      <c r="Q32" s="131">
        <f t="shared" si="4"/>
        <v>0.8</v>
      </c>
      <c r="R32" s="117" t="s">
        <v>29</v>
      </c>
      <c r="S32" s="114">
        <f t="shared" si="5"/>
        <v>5</v>
      </c>
      <c r="T32" s="131">
        <f t="shared" si="6"/>
        <v>1</v>
      </c>
      <c r="U32" s="146">
        <f t="shared" si="7"/>
        <v>20</v>
      </c>
      <c r="V32" s="112" t="str">
        <f t="shared" si="8"/>
        <v>EXTREMA</v>
      </c>
      <c r="W32" s="152" t="s">
        <v>470</v>
      </c>
      <c r="X32" s="108" t="s">
        <v>488</v>
      </c>
      <c r="Y32" s="108" t="s">
        <v>492</v>
      </c>
      <c r="Z32" s="132">
        <v>1</v>
      </c>
      <c r="AA32" s="117" t="s">
        <v>214</v>
      </c>
      <c r="AB32" s="133">
        <f t="shared" si="9"/>
        <v>0.25</v>
      </c>
      <c r="AC32" s="114" t="s">
        <v>219</v>
      </c>
      <c r="AD32" s="133">
        <f t="shared" si="10"/>
        <v>0.15</v>
      </c>
      <c r="AE32" s="114" t="s">
        <v>223</v>
      </c>
      <c r="AF32" s="114" t="s">
        <v>224</v>
      </c>
      <c r="AG32" s="146" t="s">
        <v>227</v>
      </c>
      <c r="AH32" s="115" t="str">
        <f t="shared" si="11"/>
        <v>Media</v>
      </c>
      <c r="AI32" s="114">
        <f t="shared" si="12"/>
        <v>3</v>
      </c>
      <c r="AJ32" s="110">
        <f t="shared" si="13"/>
        <v>0.48</v>
      </c>
      <c r="AK32" s="110" t="str">
        <f t="shared" si="14"/>
        <v>Catastrófico</v>
      </c>
      <c r="AL32" s="114">
        <f t="shared" si="15"/>
        <v>5</v>
      </c>
      <c r="AM32" s="110">
        <f t="shared" si="16"/>
        <v>1</v>
      </c>
      <c r="AN32" s="111">
        <f t="shared" si="17"/>
        <v>15</v>
      </c>
      <c r="AO32" s="112" t="str">
        <f t="shared" si="18"/>
        <v>EXTREMA</v>
      </c>
      <c r="AP32" s="160" t="str">
        <f t="shared" si="19"/>
        <v>Reducir el Riesgo, Evitar o Compartir (Se requiere acción inmediata).</v>
      </c>
      <c r="AQ32" s="113" t="s">
        <v>425</v>
      </c>
      <c r="AR32" s="107" t="s">
        <v>496</v>
      </c>
      <c r="AS32" s="108" t="s">
        <v>426</v>
      </c>
      <c r="AT32" s="108" t="s">
        <v>435</v>
      </c>
      <c r="AU32" s="109" t="s">
        <v>403</v>
      </c>
    </row>
    <row r="33" spans="1:47" ht="184.5" customHeight="1" x14ac:dyDescent="0.25">
      <c r="A33" s="116" t="s">
        <v>23</v>
      </c>
      <c r="B33" s="108" t="s">
        <v>242</v>
      </c>
      <c r="C33" s="108" t="s">
        <v>344</v>
      </c>
      <c r="D33" s="108" t="s">
        <v>345</v>
      </c>
      <c r="E33" s="117" t="s">
        <v>20</v>
      </c>
      <c r="F33" s="117" t="s">
        <v>129</v>
      </c>
      <c r="G33" s="117" t="s">
        <v>159</v>
      </c>
      <c r="H33" s="108" t="s">
        <v>336</v>
      </c>
      <c r="I33" s="108" t="s">
        <v>471</v>
      </c>
      <c r="J33" s="108" t="s">
        <v>472</v>
      </c>
      <c r="K33" s="108" t="s">
        <v>473</v>
      </c>
      <c r="L33" s="108" t="s">
        <v>195</v>
      </c>
      <c r="M33" s="108" t="s">
        <v>183</v>
      </c>
      <c r="N33" s="109" t="s">
        <v>171</v>
      </c>
      <c r="O33" s="156" t="s">
        <v>200</v>
      </c>
      <c r="P33" s="114">
        <f t="shared" si="3"/>
        <v>1</v>
      </c>
      <c r="Q33" s="131">
        <f t="shared" si="4"/>
        <v>0.2</v>
      </c>
      <c r="R33" s="117" t="s">
        <v>29</v>
      </c>
      <c r="S33" s="114">
        <f t="shared" si="5"/>
        <v>5</v>
      </c>
      <c r="T33" s="131">
        <f t="shared" si="6"/>
        <v>1</v>
      </c>
      <c r="U33" s="146">
        <f t="shared" ref="U33:U39" si="49">IF(OR(P33="",S33=""),"",P33*S33)</f>
        <v>5</v>
      </c>
      <c r="V33" s="112" t="str">
        <f t="shared" ref="V33:V39" si="50">IF(U33="","",IF(U33&lt;=2,"BAJA",IF(U33&lt;=6,"MODERADA",IF(U33&lt;=12,"ALTA","EXTREMA"))))</f>
        <v>MODERADA</v>
      </c>
      <c r="W33" s="152" t="s">
        <v>370</v>
      </c>
      <c r="X33" s="108" t="s">
        <v>477</v>
      </c>
      <c r="Y33" s="108" t="s">
        <v>497</v>
      </c>
      <c r="Z33" s="132">
        <v>1</v>
      </c>
      <c r="AA33" s="117" t="s">
        <v>214</v>
      </c>
      <c r="AB33" s="133">
        <f t="shared" si="9"/>
        <v>0.25</v>
      </c>
      <c r="AC33" s="114" t="s">
        <v>219</v>
      </c>
      <c r="AD33" s="133">
        <f t="shared" si="10"/>
        <v>0.15</v>
      </c>
      <c r="AE33" s="114" t="s">
        <v>223</v>
      </c>
      <c r="AF33" s="114" t="s">
        <v>224</v>
      </c>
      <c r="AG33" s="146" t="s">
        <v>227</v>
      </c>
      <c r="AH33" s="115" t="str">
        <f t="shared" ref="AH33:AH39" si="51">IF(OR(O33="",AA33="",AC33=""),"",IF(AJ33&lt;=20%,"Muy baja",IF(AJ33&lt;=40%,"Baja",IF(AJ33&lt;=60%,"Media",IF(AJ33&lt;=80%,"Alta","Muy alta")))))</f>
        <v>Muy baja</v>
      </c>
      <c r="AI33" s="114">
        <f t="shared" si="12"/>
        <v>1</v>
      </c>
      <c r="AJ33" s="110">
        <f t="shared" si="13"/>
        <v>0.12</v>
      </c>
      <c r="AK33" s="110" t="str">
        <f t="shared" ref="AK33:AK39" si="52">IF(OR(R33="",AA33="",AC33=""),"",IF(AM33&lt;=20%,"Leve",IF(AM33&lt;=40%,"Menor",IF(AM33&lt;=60%,"Moderado",IF(AM33&lt;=80%,"Mayor","Catastrófico")))))</f>
        <v>Catastrófico</v>
      </c>
      <c r="AL33" s="114">
        <f t="shared" si="15"/>
        <v>5</v>
      </c>
      <c r="AM33" s="110">
        <f t="shared" si="16"/>
        <v>1</v>
      </c>
      <c r="AN33" s="111">
        <f t="shared" ref="AN33:AN39" si="53">IF(OR(AI33="",AL33=""),"",AI33*AL33)</f>
        <v>5</v>
      </c>
      <c r="AO33" s="112" t="str">
        <f t="shared" ref="AO33:AO39" si="54">IF(AN33="","",IF(AN33&lt;=2,"BAJA",IF(AN33&lt;=6,"MODERADA",IF(AN33&lt;=12,"ALTA","EXTREMA"))))</f>
        <v>MODERADA</v>
      </c>
      <c r="AP33" s="160" t="str">
        <f t="shared" si="19"/>
        <v>Asumir o reducir el Riesgo.</v>
      </c>
      <c r="AQ33" s="116" t="s">
        <v>489</v>
      </c>
      <c r="AR33" s="108" t="s">
        <v>490</v>
      </c>
      <c r="AS33" s="108" t="s">
        <v>346</v>
      </c>
      <c r="AT33" s="108" t="s">
        <v>435</v>
      </c>
      <c r="AU33" s="109" t="s">
        <v>498</v>
      </c>
    </row>
    <row r="34" spans="1:47" ht="101.25" customHeight="1" x14ac:dyDescent="0.25">
      <c r="A34" s="116" t="s">
        <v>23</v>
      </c>
      <c r="B34" s="108" t="s">
        <v>242</v>
      </c>
      <c r="C34" s="108" t="s">
        <v>344</v>
      </c>
      <c r="D34" s="108" t="s">
        <v>345</v>
      </c>
      <c r="E34" s="117" t="s">
        <v>419</v>
      </c>
      <c r="F34" s="117" t="s">
        <v>357</v>
      </c>
      <c r="G34" s="117" t="s">
        <v>159</v>
      </c>
      <c r="H34" s="108" t="s">
        <v>336</v>
      </c>
      <c r="I34" s="108" t="s">
        <v>474</v>
      </c>
      <c r="J34" s="108" t="s">
        <v>475</v>
      </c>
      <c r="K34" s="108" t="s">
        <v>476</v>
      </c>
      <c r="L34" s="108" t="s">
        <v>195</v>
      </c>
      <c r="M34" s="108" t="s">
        <v>183</v>
      </c>
      <c r="N34" s="109" t="s">
        <v>171</v>
      </c>
      <c r="O34" s="156" t="s">
        <v>200</v>
      </c>
      <c r="P34" s="114">
        <f t="shared" si="3"/>
        <v>1</v>
      </c>
      <c r="Q34" s="131">
        <f t="shared" si="4"/>
        <v>0.2</v>
      </c>
      <c r="R34" s="117" t="s">
        <v>29</v>
      </c>
      <c r="S34" s="114">
        <f t="shared" si="5"/>
        <v>5</v>
      </c>
      <c r="T34" s="131">
        <f t="shared" si="6"/>
        <v>1</v>
      </c>
      <c r="U34" s="146">
        <f t="shared" ref="U34" si="55">IF(OR(P34="",S34=""),"",P34*S34)</f>
        <v>5</v>
      </c>
      <c r="V34" s="112" t="str">
        <f t="shared" ref="V34" si="56">IF(U34="","",IF(U34&lt;=2,"BAJA",IF(U34&lt;=6,"MODERADA",IF(U34&lt;=12,"ALTA","EXTREMA"))))</f>
        <v>MODERADA</v>
      </c>
      <c r="W34" s="152" t="s">
        <v>370</v>
      </c>
      <c r="X34" s="108" t="s">
        <v>360</v>
      </c>
      <c r="Y34" s="108" t="s">
        <v>371</v>
      </c>
      <c r="Z34" s="132">
        <v>1</v>
      </c>
      <c r="AA34" s="117" t="s">
        <v>214</v>
      </c>
      <c r="AB34" s="133">
        <f t="shared" ref="AB34" si="57">IF(AA34="","",IF(AA34="Preventivo",25%,IF(AA34="Detectivo",15%,10%)))</f>
        <v>0.25</v>
      </c>
      <c r="AC34" s="114" t="s">
        <v>219</v>
      </c>
      <c r="AD34" s="133">
        <f t="shared" ref="AD34" si="58">IF(AC34="","",IF(AC34="Automático",25%,15%))</f>
        <v>0.15</v>
      </c>
      <c r="AE34" s="114" t="s">
        <v>223</v>
      </c>
      <c r="AF34" s="114" t="s">
        <v>224</v>
      </c>
      <c r="AG34" s="146" t="s">
        <v>227</v>
      </c>
      <c r="AH34" s="115" t="str">
        <f t="shared" ref="AH34" si="59">IF(OR(O34="",AA34="",AC34=""),"",IF(AJ34&lt;=20%,"Muy baja",IF(AJ34&lt;=40%,"Baja",IF(AJ34&lt;=60%,"Media",IF(AJ34&lt;=80%,"Alta","Muy alta")))))</f>
        <v>Muy baja</v>
      </c>
      <c r="AI34" s="114">
        <f t="shared" si="12"/>
        <v>1</v>
      </c>
      <c r="AJ34" s="110">
        <f t="shared" si="13"/>
        <v>0.12</v>
      </c>
      <c r="AK34" s="110" t="str">
        <f t="shared" ref="AK34" si="60">IF(OR(R34="",AA34="",AC34=""),"",IF(AM34&lt;=20%,"Leve",IF(AM34&lt;=40%,"Menor",IF(AM34&lt;=60%,"Moderado",IF(AM34&lt;=80%,"Mayor","Catastrófico")))))</f>
        <v>Catastrófico</v>
      </c>
      <c r="AL34" s="114">
        <f t="shared" si="15"/>
        <v>5</v>
      </c>
      <c r="AM34" s="110">
        <f t="shared" si="16"/>
        <v>1</v>
      </c>
      <c r="AN34" s="111">
        <f t="shared" ref="AN34" si="61">IF(OR(AI34="",AL34=""),"",AI34*AL34)</f>
        <v>5</v>
      </c>
      <c r="AO34" s="112" t="str">
        <f t="shared" ref="AO34" si="62">IF(AN34="","",IF(AN34&lt;=2,"BAJA",IF(AN34&lt;=6,"MODERADA",IF(AN34&lt;=12,"ALTA","EXTREMA"))))</f>
        <v>MODERADA</v>
      </c>
      <c r="AP34" s="160" t="str">
        <f t="shared" ref="AP34" si="63">IF(AO34="","",IF(AO34="Baja","Asumir el Riesgo.",IF(AO34="Moderada","Asumir o reducir el Riesgo.",IF(AO34="Alta","Reducir el Riesgo, Evitar, Compartir o Transferir (pronta atención).",IF(AO34="Extrema","Reducir el Riesgo, Evitar o Compartir (Se requiere acción inmediata).","")))))</f>
        <v>Asumir o reducir el Riesgo.</v>
      </c>
      <c r="AQ34" s="116" t="s">
        <v>478</v>
      </c>
      <c r="AR34" s="108" t="s">
        <v>358</v>
      </c>
      <c r="AS34" s="108" t="s">
        <v>346</v>
      </c>
      <c r="AT34" s="108" t="s">
        <v>435</v>
      </c>
      <c r="AU34" s="109" t="s">
        <v>359</v>
      </c>
    </row>
    <row r="35" spans="1:47" ht="113.25" customHeight="1" x14ac:dyDescent="0.25">
      <c r="A35" s="116" t="s">
        <v>26</v>
      </c>
      <c r="B35" s="108" t="s">
        <v>32</v>
      </c>
      <c r="C35" s="291" t="s">
        <v>347</v>
      </c>
      <c r="D35" s="291" t="s">
        <v>348</v>
      </c>
      <c r="E35" s="117" t="s">
        <v>20</v>
      </c>
      <c r="F35" s="117" t="s">
        <v>130</v>
      </c>
      <c r="G35" s="198" t="s">
        <v>159</v>
      </c>
      <c r="H35" s="291" t="s">
        <v>336</v>
      </c>
      <c r="I35" s="291" t="s">
        <v>499</v>
      </c>
      <c r="J35" s="291" t="s">
        <v>500</v>
      </c>
      <c r="K35" s="291" t="s">
        <v>501</v>
      </c>
      <c r="L35" s="195" t="s">
        <v>195</v>
      </c>
      <c r="M35" s="195" t="s">
        <v>184</v>
      </c>
      <c r="N35" s="187" t="s">
        <v>171</v>
      </c>
      <c r="O35" s="280" t="s">
        <v>198</v>
      </c>
      <c r="P35" s="188">
        <f t="shared" si="3"/>
        <v>3</v>
      </c>
      <c r="Q35" s="281">
        <f t="shared" si="4"/>
        <v>0.6</v>
      </c>
      <c r="R35" s="198" t="s">
        <v>27</v>
      </c>
      <c r="S35" s="188">
        <f t="shared" si="5"/>
        <v>4</v>
      </c>
      <c r="T35" s="281">
        <f t="shared" si="6"/>
        <v>0.8</v>
      </c>
      <c r="U35" s="196">
        <f t="shared" si="49"/>
        <v>12</v>
      </c>
      <c r="V35" s="191" t="str">
        <f t="shared" si="50"/>
        <v>ALTA</v>
      </c>
      <c r="W35" s="163" t="s">
        <v>349</v>
      </c>
      <c r="X35" s="162" t="s">
        <v>350</v>
      </c>
      <c r="Y35" s="108" t="s">
        <v>406</v>
      </c>
      <c r="Z35" s="132">
        <v>0.25</v>
      </c>
      <c r="AA35" s="117" t="s">
        <v>214</v>
      </c>
      <c r="AB35" s="133">
        <f t="shared" si="9"/>
        <v>0.25</v>
      </c>
      <c r="AC35" s="114" t="s">
        <v>219</v>
      </c>
      <c r="AD35" s="133">
        <f t="shared" si="10"/>
        <v>0.15</v>
      </c>
      <c r="AE35" s="114" t="s">
        <v>223</v>
      </c>
      <c r="AF35" s="114" t="s">
        <v>224</v>
      </c>
      <c r="AG35" s="146" t="s">
        <v>227</v>
      </c>
      <c r="AH35" s="115" t="str">
        <f t="shared" si="51"/>
        <v>Baja</v>
      </c>
      <c r="AI35" s="114">
        <f t="shared" si="12"/>
        <v>2</v>
      </c>
      <c r="AJ35" s="110">
        <f t="shared" si="13"/>
        <v>0.36</v>
      </c>
      <c r="AK35" s="110" t="str">
        <f t="shared" si="52"/>
        <v>Mayor</v>
      </c>
      <c r="AL35" s="114">
        <f t="shared" si="15"/>
        <v>4</v>
      </c>
      <c r="AM35" s="110">
        <f t="shared" si="16"/>
        <v>0.8</v>
      </c>
      <c r="AN35" s="111">
        <f t="shared" si="53"/>
        <v>8</v>
      </c>
      <c r="AO35" s="191" t="str">
        <f>IF(AN38="","",IF(AN38&lt;=2,"BAJA",IF(AN38&lt;=6,"MODERADA",IF(AN38&lt;=12,"ALTA","EXTREMA"))))</f>
        <v>MODERADA</v>
      </c>
      <c r="AP35" s="192" t="str">
        <f t="shared" si="19"/>
        <v>Asumir o reducir el Riesgo.</v>
      </c>
      <c r="AQ35" s="116" t="s">
        <v>502</v>
      </c>
      <c r="AR35" s="108" t="s">
        <v>503</v>
      </c>
      <c r="AS35" s="108" t="s">
        <v>355</v>
      </c>
      <c r="AT35" s="108" t="s">
        <v>435</v>
      </c>
      <c r="AU35" s="109" t="s">
        <v>504</v>
      </c>
    </row>
    <row r="36" spans="1:47" ht="123.75" customHeight="1" x14ac:dyDescent="0.25">
      <c r="A36" s="116" t="s">
        <v>26</v>
      </c>
      <c r="B36" s="108" t="s">
        <v>32</v>
      </c>
      <c r="C36" s="291"/>
      <c r="D36" s="291"/>
      <c r="E36" s="117" t="s">
        <v>20</v>
      </c>
      <c r="F36" s="117" t="s">
        <v>130</v>
      </c>
      <c r="G36" s="198"/>
      <c r="H36" s="291"/>
      <c r="I36" s="291"/>
      <c r="J36" s="291"/>
      <c r="K36" s="291"/>
      <c r="L36" s="195"/>
      <c r="M36" s="195"/>
      <c r="N36" s="187"/>
      <c r="O36" s="280"/>
      <c r="P36" s="188"/>
      <c r="Q36" s="281"/>
      <c r="R36" s="198"/>
      <c r="S36" s="188"/>
      <c r="T36" s="281"/>
      <c r="U36" s="196"/>
      <c r="V36" s="191"/>
      <c r="W36" s="163" t="s">
        <v>351</v>
      </c>
      <c r="X36" s="162" t="s">
        <v>352</v>
      </c>
      <c r="Y36" s="108" t="s">
        <v>407</v>
      </c>
      <c r="Z36" s="132">
        <v>0.25</v>
      </c>
      <c r="AA36" s="117" t="s">
        <v>214</v>
      </c>
      <c r="AB36" s="133">
        <f t="shared" si="9"/>
        <v>0.25</v>
      </c>
      <c r="AC36" s="114" t="s">
        <v>219</v>
      </c>
      <c r="AD36" s="133">
        <f t="shared" si="10"/>
        <v>0.15</v>
      </c>
      <c r="AE36" s="114" t="s">
        <v>223</v>
      </c>
      <c r="AF36" s="114" t="s">
        <v>224</v>
      </c>
      <c r="AG36" s="146" t="s">
        <v>227</v>
      </c>
      <c r="AH36" s="115" t="str">
        <f>IF(OR(O35="",AA36="",AC36=""),"",IF(AJ36&lt;=20%,"Muy baja",IF(AJ36&lt;=40%,"Baja",IF(AJ36&lt;=60%,"Media",IF(AJ36&lt;=80%,"Alta","Muy alta")))))</f>
        <v>Baja</v>
      </c>
      <c r="AI36" s="114">
        <f t="shared" si="12"/>
        <v>2</v>
      </c>
      <c r="AJ36" s="110">
        <f>IF(OR($AA36="Preventivo",$AA36="Detectivo"),($AJ35-($AJ35*($AD36+$AB36))),$AJ35)</f>
        <v>0.216</v>
      </c>
      <c r="AK36" s="110" t="str">
        <f>IF(OR(R35="",AA36="",AC36=""),"",IF(AM36&lt;=20%,"Leve",IF(AM36&lt;=40%,"Menor",IF(AM36&lt;=60%,"Moderado",IF(AM36&lt;=80%,"Mayor","Catastrófico")))))</f>
        <v>Mayor</v>
      </c>
      <c r="AL36" s="114">
        <f t="shared" si="15"/>
        <v>4</v>
      </c>
      <c r="AM36" s="110">
        <f>IF($AA36="Correctivo",($T35-($T35*($AD36+$AB36))),$T35)</f>
        <v>0.8</v>
      </c>
      <c r="AN36" s="111">
        <f t="shared" si="53"/>
        <v>8</v>
      </c>
      <c r="AO36" s="191"/>
      <c r="AP36" s="192"/>
      <c r="AQ36" s="116" t="s">
        <v>505</v>
      </c>
      <c r="AR36" s="108" t="s">
        <v>506</v>
      </c>
      <c r="AS36" s="108" t="s">
        <v>355</v>
      </c>
      <c r="AT36" s="108" t="s">
        <v>435</v>
      </c>
      <c r="AU36" s="109" t="s">
        <v>507</v>
      </c>
    </row>
    <row r="37" spans="1:47" ht="182.25" customHeight="1" x14ac:dyDescent="0.25">
      <c r="A37" s="116" t="s">
        <v>26</v>
      </c>
      <c r="B37" s="108" t="s">
        <v>32</v>
      </c>
      <c r="C37" s="291"/>
      <c r="D37" s="291"/>
      <c r="E37" s="117" t="s">
        <v>20</v>
      </c>
      <c r="F37" s="117" t="s">
        <v>130</v>
      </c>
      <c r="G37" s="198"/>
      <c r="H37" s="291"/>
      <c r="I37" s="291"/>
      <c r="J37" s="291"/>
      <c r="K37" s="291"/>
      <c r="L37" s="195"/>
      <c r="M37" s="195"/>
      <c r="N37" s="187"/>
      <c r="O37" s="280"/>
      <c r="P37" s="188"/>
      <c r="Q37" s="281"/>
      <c r="R37" s="198"/>
      <c r="S37" s="188"/>
      <c r="T37" s="281"/>
      <c r="U37" s="196"/>
      <c r="V37" s="191"/>
      <c r="W37" s="163" t="s">
        <v>349</v>
      </c>
      <c r="X37" s="108" t="s">
        <v>420</v>
      </c>
      <c r="Y37" s="108" t="s">
        <v>405</v>
      </c>
      <c r="Z37" s="132">
        <v>0.25</v>
      </c>
      <c r="AA37" s="117" t="s">
        <v>214</v>
      </c>
      <c r="AB37" s="133">
        <f t="shared" si="9"/>
        <v>0.25</v>
      </c>
      <c r="AC37" s="114" t="s">
        <v>219</v>
      </c>
      <c r="AD37" s="133">
        <f t="shared" si="10"/>
        <v>0.15</v>
      </c>
      <c r="AE37" s="114" t="s">
        <v>223</v>
      </c>
      <c r="AF37" s="114" t="s">
        <v>224</v>
      </c>
      <c r="AG37" s="146" t="s">
        <v>227</v>
      </c>
      <c r="AH37" s="115" t="str">
        <f>IF(OR(O35="",AA37="",AC37=""),"",IF(AJ37&lt;=20%,"Muy baja",IF(AJ37&lt;=40%,"Baja",IF(AJ37&lt;=60%,"Media",IF(AJ37&lt;=80%,"Alta","Muy alta")))))</f>
        <v>Muy baja</v>
      </c>
      <c r="AI37" s="114">
        <f t="shared" si="12"/>
        <v>1</v>
      </c>
      <c r="AJ37" s="110">
        <f>IF(OR($AA37="Preventivo",$AA37="Detectivo"),($AJ36-($AJ36*($AD37+$AB37))),$AJ36)</f>
        <v>0.12959999999999999</v>
      </c>
      <c r="AK37" s="110" t="str">
        <f>IF(OR(R35="",AA37="",AC37=""),"",IF(AM37&lt;=20%,"Leve",IF(AM37&lt;=40%,"Menor",IF(AM37&lt;=60%,"Moderado",IF(AM37&lt;=80%,"Mayor","Catastrófico")))))</f>
        <v>Mayor</v>
      </c>
      <c r="AL37" s="114">
        <f>IF($AK36="Leve",1,IF($AK36="Menor",2,IF($AK36="Moderado",3,IF($AK36="Mayor",4,IF($AK36="Catastrófico",5,"")))))</f>
        <v>4</v>
      </c>
      <c r="AM37" s="110">
        <f>IF($AA37="Correctivo",($T35-($T35*($AD37+$AB37))),$T35)</f>
        <v>0.8</v>
      </c>
      <c r="AN37" s="111">
        <f t="shared" si="53"/>
        <v>4</v>
      </c>
      <c r="AO37" s="191"/>
      <c r="AP37" s="192"/>
      <c r="AQ37" s="116" t="s">
        <v>508</v>
      </c>
      <c r="AR37" s="108" t="s">
        <v>509</v>
      </c>
      <c r="AS37" s="108" t="s">
        <v>355</v>
      </c>
      <c r="AT37" s="108" t="s">
        <v>435</v>
      </c>
      <c r="AU37" s="109" t="s">
        <v>510</v>
      </c>
    </row>
    <row r="38" spans="1:47" ht="138.75" customHeight="1" x14ac:dyDescent="0.25">
      <c r="A38" s="116" t="s">
        <v>26</v>
      </c>
      <c r="B38" s="108" t="s">
        <v>32</v>
      </c>
      <c r="C38" s="291"/>
      <c r="D38" s="291"/>
      <c r="E38" s="117" t="s">
        <v>20</v>
      </c>
      <c r="F38" s="117" t="s">
        <v>130</v>
      </c>
      <c r="G38" s="198"/>
      <c r="H38" s="291"/>
      <c r="I38" s="291"/>
      <c r="J38" s="291"/>
      <c r="K38" s="291"/>
      <c r="L38" s="195"/>
      <c r="M38" s="195"/>
      <c r="N38" s="187"/>
      <c r="O38" s="280"/>
      <c r="P38" s="188"/>
      <c r="Q38" s="281"/>
      <c r="R38" s="198"/>
      <c r="S38" s="188"/>
      <c r="T38" s="281"/>
      <c r="U38" s="196"/>
      <c r="V38" s="191"/>
      <c r="W38" s="163" t="s">
        <v>353</v>
      </c>
      <c r="X38" s="108" t="s">
        <v>404</v>
      </c>
      <c r="Y38" s="108" t="s">
        <v>354</v>
      </c>
      <c r="Z38" s="132">
        <v>0.25</v>
      </c>
      <c r="AA38" s="117" t="s">
        <v>214</v>
      </c>
      <c r="AB38" s="133">
        <f t="shared" si="9"/>
        <v>0.25</v>
      </c>
      <c r="AC38" s="114" t="s">
        <v>219</v>
      </c>
      <c r="AD38" s="133">
        <f t="shared" si="10"/>
        <v>0.15</v>
      </c>
      <c r="AE38" s="114" t="s">
        <v>223</v>
      </c>
      <c r="AF38" s="114" t="s">
        <v>224</v>
      </c>
      <c r="AG38" s="146" t="s">
        <v>227</v>
      </c>
      <c r="AH38" s="115" t="str">
        <f>IF(OR(O35="",AA38="",AC38=""),"",IF(AJ38&lt;=20%,"Muy baja",IF(AJ38&lt;=40%,"Baja",IF(AJ38&lt;=60%,"Media",IF(AJ38&lt;=80%,"Alta","Muy alta")))))</f>
        <v>Muy baja</v>
      </c>
      <c r="AI38" s="114">
        <f t="shared" si="12"/>
        <v>1</v>
      </c>
      <c r="AJ38" s="110">
        <f>IF(OR($AA38="Preventivo",$AA38="Detectivo"),($AJ37-($AJ37*($AD38+$AB38))),$AJ37)</f>
        <v>7.7759999999999996E-2</v>
      </c>
      <c r="AK38" s="110" t="str">
        <f>IF(OR(R35="",AA38="",AC38=""),"",IF(AM38&lt;=20%,"Leve",IF(AM38&lt;=40%,"Menor",IF(AM38&lt;=60%,"Moderado",IF(AM38&lt;=80%,"Mayor","Catastrófico")))))</f>
        <v>Mayor</v>
      </c>
      <c r="AL38" s="114">
        <f>IF($AK37="Leve",1,IF($AK37="Menor",2,IF($AK37="Moderado",3,IF($AK37="Mayor",4,IF($AK37="Catastrófico",5,"")))))</f>
        <v>4</v>
      </c>
      <c r="AM38" s="110">
        <f>IF($AA38="Correctivo",($T35-($T35*($AD38+$AB38))),$T35)</f>
        <v>0.8</v>
      </c>
      <c r="AN38" s="111">
        <f t="shared" ref="AN38" si="64">IF(OR(AI38="",AL38=""),"",AI38*AL38)</f>
        <v>4</v>
      </c>
      <c r="AO38" s="191"/>
      <c r="AP38" s="192"/>
      <c r="AQ38" s="116" t="s">
        <v>511</v>
      </c>
      <c r="AR38" s="108" t="s">
        <v>408</v>
      </c>
      <c r="AS38" s="108" t="s">
        <v>355</v>
      </c>
      <c r="AT38" s="108" t="s">
        <v>435</v>
      </c>
      <c r="AU38" s="109" t="s">
        <v>409</v>
      </c>
    </row>
    <row r="39" spans="1:47" ht="18" customHeight="1" thickBot="1" x14ac:dyDescent="0.3">
      <c r="A39" s="135"/>
      <c r="B39" s="136"/>
      <c r="C39" s="136"/>
      <c r="D39" s="136"/>
      <c r="E39" s="137"/>
      <c r="F39" s="137"/>
      <c r="G39" s="137"/>
      <c r="H39" s="136"/>
      <c r="I39" s="136"/>
      <c r="J39" s="136"/>
      <c r="K39" s="136"/>
      <c r="L39" s="136"/>
      <c r="M39" s="136"/>
      <c r="N39" s="141"/>
      <c r="O39" s="157"/>
      <c r="P39" s="99" t="str">
        <f t="shared" si="3"/>
        <v/>
      </c>
      <c r="Q39" s="138" t="str">
        <f t="shared" si="4"/>
        <v/>
      </c>
      <c r="R39" s="137"/>
      <c r="S39" s="99" t="str">
        <f t="shared" si="5"/>
        <v/>
      </c>
      <c r="T39" s="138" t="str">
        <f t="shared" si="6"/>
        <v/>
      </c>
      <c r="U39" s="147" t="str">
        <f t="shared" si="49"/>
        <v/>
      </c>
      <c r="V39" s="105" t="str">
        <f t="shared" si="50"/>
        <v/>
      </c>
      <c r="W39" s="154"/>
      <c r="X39" s="136"/>
      <c r="Y39" s="136"/>
      <c r="Z39" s="139"/>
      <c r="AA39" s="137"/>
      <c r="AB39" s="140" t="str">
        <f t="shared" si="9"/>
        <v/>
      </c>
      <c r="AC39" s="99"/>
      <c r="AD39" s="140" t="str">
        <f t="shared" si="10"/>
        <v/>
      </c>
      <c r="AE39" s="99"/>
      <c r="AF39" s="99"/>
      <c r="AG39" s="147"/>
      <c r="AH39" s="104" t="str">
        <f t="shared" si="51"/>
        <v/>
      </c>
      <c r="AI39" s="99" t="str">
        <f t="shared" si="12"/>
        <v/>
      </c>
      <c r="AJ39" s="103" t="str">
        <f t="shared" si="13"/>
        <v/>
      </c>
      <c r="AK39" s="103" t="str">
        <f t="shared" si="52"/>
        <v/>
      </c>
      <c r="AL39" s="99" t="str">
        <f t="shared" si="15"/>
        <v/>
      </c>
      <c r="AM39" s="103" t="str">
        <f t="shared" si="16"/>
        <v/>
      </c>
      <c r="AN39" s="106" t="str">
        <f t="shared" si="53"/>
        <v/>
      </c>
      <c r="AO39" s="105" t="str">
        <f t="shared" si="54"/>
        <v/>
      </c>
      <c r="AP39" s="161" t="str">
        <f t="shared" si="19"/>
        <v/>
      </c>
      <c r="AQ39" s="135"/>
      <c r="AR39" s="136"/>
      <c r="AS39" s="136"/>
      <c r="AT39" s="136"/>
      <c r="AU39" s="141"/>
    </row>
    <row r="40" spans="1:47" x14ac:dyDescent="0.25"/>
    <row r="41" spans="1:47" x14ac:dyDescent="0.25">
      <c r="A41" s="38" t="s">
        <v>402</v>
      </c>
    </row>
    <row r="42" spans="1:47" x14ac:dyDescent="0.25"/>
  </sheetData>
  <mergeCells count="179">
    <mergeCell ref="AP35:AP38"/>
    <mergeCell ref="A8:B8"/>
    <mergeCell ref="A7:B7"/>
    <mergeCell ref="N1:T1"/>
    <mergeCell ref="N2:T2"/>
    <mergeCell ref="N3:T3"/>
    <mergeCell ref="N4:T4"/>
    <mergeCell ref="C1:M4"/>
    <mergeCell ref="S35:S38"/>
    <mergeCell ref="T35:T38"/>
    <mergeCell ref="U35:U38"/>
    <mergeCell ref="V35:V38"/>
    <mergeCell ref="AO35:AO38"/>
    <mergeCell ref="AO26:AO29"/>
    <mergeCell ref="AP26:AP29"/>
    <mergeCell ref="C35:C38"/>
    <mergeCell ref="D35:D38"/>
    <mergeCell ref="G35:G38"/>
    <mergeCell ref="H35:H38"/>
    <mergeCell ref="I35:I38"/>
    <mergeCell ref="J35:J38"/>
    <mergeCell ref="K35:K38"/>
    <mergeCell ref="L35:L38"/>
    <mergeCell ref="M35:M38"/>
    <mergeCell ref="N35:N38"/>
    <mergeCell ref="O35:O38"/>
    <mergeCell ref="R35:R38"/>
    <mergeCell ref="P35:P38"/>
    <mergeCell ref="Q35:Q38"/>
    <mergeCell ref="P26:P29"/>
    <mergeCell ref="Q26:Q29"/>
    <mergeCell ref="R26:R29"/>
    <mergeCell ref="S26:S29"/>
    <mergeCell ref="T26:T29"/>
    <mergeCell ref="U26:U29"/>
    <mergeCell ref="V26:V29"/>
    <mergeCell ref="AU24:AU25"/>
    <mergeCell ref="C26:C29"/>
    <mergeCell ref="D26:D29"/>
    <mergeCell ref="G24:G25"/>
    <mergeCell ref="G26:G29"/>
    <mergeCell ref="H26:H29"/>
    <mergeCell ref="I26:I29"/>
    <mergeCell ref="J26:J29"/>
    <mergeCell ref="K26:K29"/>
    <mergeCell ref="L26:L29"/>
    <mergeCell ref="M26:M29"/>
    <mergeCell ref="N26:N29"/>
    <mergeCell ref="O26:O29"/>
    <mergeCell ref="AP24:AP25"/>
    <mergeCell ref="AQ24:AQ25"/>
    <mergeCell ref="AR24:AR25"/>
    <mergeCell ref="S24:S25"/>
    <mergeCell ref="T24:T25"/>
    <mergeCell ref="U24:U25"/>
    <mergeCell ref="V24:V25"/>
    <mergeCell ref="K24:K25"/>
    <mergeCell ref="O24:O25"/>
    <mergeCell ref="P24:P25"/>
    <mergeCell ref="Q24:Q25"/>
    <mergeCell ref="R24:R25"/>
    <mergeCell ref="C24:C25"/>
    <mergeCell ref="D24:D25"/>
    <mergeCell ref="H24:H25"/>
    <mergeCell ref="I24:I25"/>
    <mergeCell ref="J24:J25"/>
    <mergeCell ref="L24:L25"/>
    <mergeCell ref="M24:M25"/>
    <mergeCell ref="N24:N25"/>
    <mergeCell ref="T22:T23"/>
    <mergeCell ref="U22:U23"/>
    <mergeCell ref="V22:V23"/>
    <mergeCell ref="AO22:AO23"/>
    <mergeCell ref="AP22:AP23"/>
    <mergeCell ref="O22:O23"/>
    <mergeCell ref="P22:P23"/>
    <mergeCell ref="Q22:Q23"/>
    <mergeCell ref="R22:R23"/>
    <mergeCell ref="S22:S23"/>
    <mergeCell ref="H22:H23"/>
    <mergeCell ref="I22:I23"/>
    <mergeCell ref="J22:J23"/>
    <mergeCell ref="K22:K23"/>
    <mergeCell ref="C22:C23"/>
    <mergeCell ref="D22:D23"/>
    <mergeCell ref="G22:G23"/>
    <mergeCell ref="L11:M11"/>
    <mergeCell ref="Q11:Q12"/>
    <mergeCell ref="H19:H20"/>
    <mergeCell ref="I19:I20"/>
    <mergeCell ref="J19:J20"/>
    <mergeCell ref="K19:K20"/>
    <mergeCell ref="N19:N20"/>
    <mergeCell ref="O19:O20"/>
    <mergeCell ref="L22:L23"/>
    <mergeCell ref="M22:M23"/>
    <mergeCell ref="N22:N23"/>
    <mergeCell ref="C19:C20"/>
    <mergeCell ref="D19:D20"/>
    <mergeCell ref="T11:T12"/>
    <mergeCell ref="H11:K11"/>
    <mergeCell ref="A10:N10"/>
    <mergeCell ref="G11:G12"/>
    <mergeCell ref="AQ10:AU10"/>
    <mergeCell ref="AQ11:AQ12"/>
    <mergeCell ref="A6:B6"/>
    <mergeCell ref="A1:B4"/>
    <mergeCell ref="U1:V4"/>
    <mergeCell ref="AO11:AO12"/>
    <mergeCell ref="A11:F11"/>
    <mergeCell ref="N11:N12"/>
    <mergeCell ref="R11:R12"/>
    <mergeCell ref="U11:U12"/>
    <mergeCell ref="O10:V10"/>
    <mergeCell ref="V11:V12"/>
    <mergeCell ref="P11:P12"/>
    <mergeCell ref="S11:S12"/>
    <mergeCell ref="O11:O12"/>
    <mergeCell ref="AA11:AA12"/>
    <mergeCell ref="AC11:AG11"/>
    <mergeCell ref="W11:Y11"/>
    <mergeCell ref="AM11:AM12"/>
    <mergeCell ref="AN11:AN12"/>
    <mergeCell ref="AU1:AU4"/>
    <mergeCell ref="AH10:AP10"/>
    <mergeCell ref="AI11:AI12"/>
    <mergeCell ref="AB11:AB12"/>
    <mergeCell ref="W10:AG10"/>
    <mergeCell ref="AJ11:AJ12"/>
    <mergeCell ref="AH11:AH12"/>
    <mergeCell ref="AK11:AK12"/>
    <mergeCell ref="W1:W4"/>
    <mergeCell ref="AR1:AT1"/>
    <mergeCell ref="AR2:AT2"/>
    <mergeCell ref="AR3:AT3"/>
    <mergeCell ref="AR4:AT4"/>
    <mergeCell ref="X1:AQ4"/>
    <mergeCell ref="W19:W20"/>
    <mergeCell ref="X19:X20"/>
    <mergeCell ref="Y19:Y20"/>
    <mergeCell ref="AB19:AB20"/>
    <mergeCell ref="AD19:AD20"/>
    <mergeCell ref="AQ27:AQ28"/>
    <mergeCell ref="AL11:AL12"/>
    <mergeCell ref="Z11:Z12"/>
    <mergeCell ref="AU11:AU12"/>
    <mergeCell ref="AS11:AS12"/>
    <mergeCell ref="AT11:AT12"/>
    <mergeCell ref="AR11:AR12"/>
    <mergeCell ref="AP11:AP12"/>
    <mergeCell ref="AA19:AA20"/>
    <mergeCell ref="Z19:Z20"/>
    <mergeCell ref="AO24:AO25"/>
    <mergeCell ref="AS24:AS25"/>
    <mergeCell ref="AT24:AT25"/>
    <mergeCell ref="C30:C31"/>
    <mergeCell ref="D30:D31"/>
    <mergeCell ref="C8:X8"/>
    <mergeCell ref="AU19:AU20"/>
    <mergeCell ref="AL19:AL20"/>
    <mergeCell ref="AM19:AM20"/>
    <mergeCell ref="AN19:AN20"/>
    <mergeCell ref="AO19:AO20"/>
    <mergeCell ref="AP19:AP20"/>
    <mergeCell ref="AQ19:AQ20"/>
    <mergeCell ref="AR19:AR20"/>
    <mergeCell ref="AS19:AS20"/>
    <mergeCell ref="AT19:AT20"/>
    <mergeCell ref="AC19:AC20"/>
    <mergeCell ref="AE19:AE20"/>
    <mergeCell ref="AF19:AF20"/>
    <mergeCell ref="AG19:AG20"/>
    <mergeCell ref="AH19:AH20"/>
    <mergeCell ref="AI19:AI20"/>
    <mergeCell ref="AJ19:AJ20"/>
    <mergeCell ref="AK19:AK20"/>
    <mergeCell ref="R19:R20"/>
    <mergeCell ref="U19:U20"/>
    <mergeCell ref="V19:V20"/>
  </mergeCells>
  <conditionalFormatting sqref="V13:V19 V21:V22 V24 V26 V32:V35 V39">
    <cfRule type="containsText" dxfId="35" priority="1244" operator="containsText" text="BAJA">
      <formula>NOT(ISERROR(SEARCH("BAJA",V13)))</formula>
    </cfRule>
    <cfRule type="containsText" dxfId="34" priority="1243" operator="containsText" text="MODERADA">
      <formula>NOT(ISERROR(SEARCH("MODERADA",V13)))</formula>
    </cfRule>
    <cfRule type="containsText" dxfId="33" priority="1279" operator="containsText" text="BAJA">
      <formula>NOT(ISERROR(SEARCH("BAJA",V13)))</formula>
    </cfRule>
    <cfRule type="containsText" dxfId="32" priority="1278" operator="containsText" text="MODERADA">
      <formula>NOT(ISERROR(SEARCH("MODERADA",V13)))</formula>
    </cfRule>
    <cfRule type="containsText" dxfId="31" priority="1277" operator="containsText" text="ALTA">
      <formula>NOT(ISERROR(SEARCH("ALTA",V13)))</formula>
    </cfRule>
    <cfRule type="containsText" dxfId="30" priority="1276" operator="containsText" text="EXTREMA">
      <formula>NOT(ISERROR(SEARCH("EXTREMA",V13)))</formula>
    </cfRule>
  </conditionalFormatting>
  <conditionalFormatting sqref="V13:V19 V21:V22 V24 V26 V39 V32:V35">
    <cfRule type="containsText" dxfId="29" priority="1242" operator="containsText" text="ALTA">
      <formula>NOT(ISERROR(SEARCH("ALTA",V13)))</formula>
    </cfRule>
  </conditionalFormatting>
  <conditionalFormatting sqref="V13:V19 V21:V22 V24 V26 V39">
    <cfRule type="containsText" dxfId="28" priority="1241" operator="containsText" text="EXTREMA">
      <formula>NOT(ISERROR(SEARCH("EXTREMA",V13)))</formula>
    </cfRule>
    <cfRule type="containsText" dxfId="27" priority="1240" operator="containsText" text="ALTA">
      <formula>NOT(ISERROR(SEARCH("ALTA",V13)))</formula>
    </cfRule>
  </conditionalFormatting>
  <conditionalFormatting sqref="V30:V31">
    <cfRule type="colorScale" priority="7">
      <colorScale>
        <cfvo type="min"/>
        <cfvo type="percentile" val="50"/>
        <cfvo type="max"/>
        <color rgb="FFF8696B"/>
        <color rgb="FFFFEB84"/>
        <color rgb="FF63BE7B"/>
      </colorScale>
    </cfRule>
    <cfRule type="containsText" dxfId="26" priority="2" operator="containsText" text="EXTREMA">
      <formula>NOT(ISERROR(SEARCH("EXTREMA",V30)))</formula>
    </cfRule>
    <cfRule type="containsText" dxfId="25" priority="3" operator="containsText" text="ALTA">
      <formula>NOT(ISERROR(SEARCH("ALTA",V30)))</formula>
    </cfRule>
    <cfRule type="containsText" dxfId="24" priority="4" operator="containsText" text="MODERADA">
      <formula>NOT(ISERROR(SEARCH("MODERADA",V30)))</formula>
    </cfRule>
    <cfRule type="containsText" dxfId="23" priority="5" operator="containsText" text="BAJA">
      <formula>NOT(ISERROR(SEARCH("BAJA",V30)))</formula>
    </cfRule>
    <cfRule type="colorScale" priority="6">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fRule type="containsText" dxfId="22" priority="10" operator="containsText" text="ALTA">
      <formula>NOT(ISERROR(SEARCH("ALTA",V30)))</formula>
    </cfRule>
    <cfRule type="containsText" dxfId="21" priority="11" operator="containsText" text="MODERADA">
      <formula>NOT(ISERROR(SEARCH("MODERADA",V30)))</formula>
    </cfRule>
    <cfRule type="containsText" dxfId="20" priority="12" operator="containsText" text="BAJA">
      <formula>NOT(ISERROR(SEARCH("BAJA",V30)))</formula>
    </cfRule>
    <cfRule type="colorScale" priority="13">
      <colorScale>
        <cfvo type="num" val="1"/>
        <cfvo type="num" val="2"/>
        <cfvo type="num" val="5"/>
        <color rgb="FFF8696B"/>
        <color rgb="FFFFEB84"/>
        <color rgb="FF63BE7B"/>
      </colorScale>
    </cfRule>
  </conditionalFormatting>
  <conditionalFormatting sqref="V30:V35">
    <cfRule type="containsText" dxfId="19" priority="9" operator="containsText" text="EXTREMA">
      <formula>NOT(ISERROR(SEARCH("EXTREMA",V30)))</formula>
    </cfRule>
    <cfRule type="containsText" dxfId="18" priority="1" operator="containsText" text="ALTA">
      <formula>NOT(ISERROR(SEARCH("ALTA",V30)))</formula>
    </cfRule>
  </conditionalFormatting>
  <conditionalFormatting sqref="V39 V24 V26 V21:V22 V13:V19 V32:V35">
    <cfRule type="colorScale" priority="1246">
      <colorScale>
        <cfvo type="min"/>
        <cfvo type="percentile" val="50"/>
        <cfvo type="max"/>
        <color rgb="FFF8696B"/>
        <color rgb="FFFFEB84"/>
        <color rgb="FF63BE7B"/>
      </colorScale>
    </cfRule>
    <cfRule type="colorScale" priority="1245">
      <colorScale>
        <cfvo type="num" val="1"/>
        <cfvo type="num" val="2"/>
        <cfvo type="num" val="5"/>
        <color rgb="FFF8696B"/>
        <color rgb="FFFFEB84"/>
        <color rgb="FF63BE7B"/>
      </colorScale>
    </cfRule>
    <cfRule type="colorScale" priority="1280">
      <colorScale>
        <cfvo type="num" val="1"/>
        <cfvo type="num" val="2"/>
        <cfvo type="num" val="5"/>
        <color rgb="FFF8696B"/>
        <color rgb="FFFFEB84"/>
        <color rgb="FF63BE7B"/>
      </colorScale>
    </cfRule>
    <cfRule type="colorScale" priority="1281">
      <colorScale>
        <cfvo type="min"/>
        <cfvo type="percentile" val="50"/>
        <cfvo type="max"/>
        <color rgb="FFF8696B"/>
        <color rgb="FFFFEB84"/>
        <color rgb="FF63BE7B"/>
      </colorScale>
    </cfRule>
  </conditionalFormatting>
  <conditionalFormatting sqref="AO13:AO19 AO21:AO22 AO24 AO26 AO32:AO35 AO39">
    <cfRule type="containsText" dxfId="17" priority="1313" operator="containsText" text="MODERADA">
      <formula>NOT(ISERROR(SEARCH("MODERADA",AO13)))</formula>
    </cfRule>
    <cfRule type="containsText" dxfId="16" priority="1314" operator="containsText" text="BAJA">
      <formula>NOT(ISERROR(SEARCH("BAJA",AO13)))</formula>
    </cfRule>
    <cfRule type="containsText" dxfId="15" priority="1346" operator="containsText" text="EXTREMA">
      <formula>NOT(ISERROR(SEARCH("EXTREMA",AO13)))</formula>
    </cfRule>
    <cfRule type="containsText" dxfId="14" priority="1347" operator="containsText" text="ALTA">
      <formula>NOT(ISERROR(SEARCH("ALTA",AO13)))</formula>
    </cfRule>
    <cfRule type="containsText" dxfId="13" priority="1348" operator="containsText" text="MODERADA">
      <formula>NOT(ISERROR(SEARCH("MODERADA",AO13)))</formula>
    </cfRule>
    <cfRule type="containsText" dxfId="12" priority="1349" operator="containsText" text="BAJA">
      <formula>NOT(ISERROR(SEARCH("BAJA",AO13)))</formula>
    </cfRule>
  </conditionalFormatting>
  <conditionalFormatting sqref="AO13:AO19 AO21:AO22 AO24 AO26 AO39 AO32:AO35">
    <cfRule type="containsText" dxfId="11" priority="1312" operator="containsText" text="ALTA">
      <formula>NOT(ISERROR(SEARCH("ALTA",AO13)))</formula>
    </cfRule>
  </conditionalFormatting>
  <conditionalFormatting sqref="AO13:AO19 AO21:AO22 AO24 AO26 AO39">
    <cfRule type="containsText" dxfId="10" priority="1310" operator="containsText" text="ALTA">
      <formula>NOT(ISERROR(SEARCH("ALTA",AO13)))</formula>
    </cfRule>
    <cfRule type="containsText" dxfId="9" priority="1311" operator="containsText" text="EXTREMA">
      <formula>NOT(ISERROR(SEARCH("EXTREMA",AO13)))</formula>
    </cfRule>
  </conditionalFormatting>
  <conditionalFormatting sqref="AO30:AO31">
    <cfRule type="containsText" dxfId="8" priority="16" operator="containsText" text="EXTREMA">
      <formula>NOT(ISERROR(SEARCH("EXTREMA",AO30)))</formula>
    </cfRule>
    <cfRule type="containsText" dxfId="7" priority="17" operator="containsText" text="ALTA">
      <formula>NOT(ISERROR(SEARCH("ALTA",AO30)))</formula>
    </cfRule>
    <cfRule type="containsText" dxfId="6" priority="18" operator="containsText" text="MODERADA">
      <formula>NOT(ISERROR(SEARCH("MODERADA",AO30)))</formula>
    </cfRule>
    <cfRule type="containsText" dxfId="5" priority="25" operator="containsText" text="MODERADA">
      <formula>NOT(ISERROR(SEARCH("MODERADA",AO30)))</formula>
    </cfRule>
    <cfRule type="colorScale" priority="28">
      <colorScale>
        <cfvo type="min"/>
        <cfvo type="percentile" val="50"/>
        <cfvo type="max"/>
        <color rgb="FFF8696B"/>
        <color rgb="FFFFEB84"/>
        <color rgb="FF63BE7B"/>
      </colorScale>
    </cfRule>
    <cfRule type="containsText" dxfId="4" priority="24" operator="containsText" text="ALTA">
      <formula>NOT(ISERROR(SEARCH("ALTA",AO30)))</formula>
    </cfRule>
    <cfRule type="colorScale" priority="21">
      <colorScale>
        <cfvo type="min"/>
        <cfvo type="percentile" val="50"/>
        <cfvo type="max"/>
        <color rgb="FFF8696B"/>
        <color rgb="FFFFEB84"/>
        <color rgb="FF63BE7B"/>
      </colorScale>
    </cfRule>
    <cfRule type="colorScale" priority="20">
      <colorScale>
        <cfvo type="num" val="1"/>
        <cfvo type="num" val="2"/>
        <cfvo type="num" val="5"/>
        <color rgb="FFF8696B"/>
        <color rgb="FFFFEB84"/>
        <color rgb="FF63BE7B"/>
      </colorScale>
    </cfRule>
    <cfRule type="containsText" dxfId="3" priority="19" operator="containsText" text="BAJA">
      <formula>NOT(ISERROR(SEARCH("BAJA",AO30)))</formula>
    </cfRule>
    <cfRule type="colorScale" priority="27">
      <colorScale>
        <cfvo type="num" val="1"/>
        <cfvo type="num" val="2"/>
        <cfvo type="num" val="5"/>
        <color rgb="FFF8696B"/>
        <color rgb="FFFFEB84"/>
        <color rgb="FF63BE7B"/>
      </colorScale>
    </cfRule>
    <cfRule type="containsText" dxfId="2" priority="26" operator="containsText" text="BAJA">
      <formula>NOT(ISERROR(SEARCH("BAJA",AO30)))</formula>
    </cfRule>
  </conditionalFormatting>
  <conditionalFormatting sqref="AO30:AO35">
    <cfRule type="containsText" dxfId="1" priority="15" operator="containsText" text="ALTA">
      <formula>NOT(ISERROR(SEARCH("ALTA",AO30)))</formula>
    </cfRule>
    <cfRule type="containsText" dxfId="0" priority="23" operator="containsText" text="EXTREMA">
      <formula>NOT(ISERROR(SEARCH("EXTREMA",AO30)))</formula>
    </cfRule>
  </conditionalFormatting>
  <conditionalFormatting sqref="AO39 AO26 AO24 AO13:AO19 AO21:AO22 AO32:AO35">
    <cfRule type="colorScale" priority="1315">
      <colorScale>
        <cfvo type="num" val="1"/>
        <cfvo type="num" val="2"/>
        <cfvo type="num" val="5"/>
        <color rgb="FFF8696B"/>
        <color rgb="FFFFEB84"/>
        <color rgb="FF63BE7B"/>
      </colorScale>
    </cfRule>
    <cfRule type="colorScale" priority="1316">
      <colorScale>
        <cfvo type="min"/>
        <cfvo type="percentile" val="50"/>
        <cfvo type="max"/>
        <color rgb="FFF8696B"/>
        <color rgb="FFFFEB84"/>
        <color rgb="FF63BE7B"/>
      </colorScale>
    </cfRule>
    <cfRule type="colorScale" priority="1350">
      <colorScale>
        <cfvo type="num" val="1"/>
        <cfvo type="num" val="2"/>
        <cfvo type="num" val="5"/>
        <color rgb="FFF8696B"/>
        <color rgb="FFFFEB84"/>
        <color rgb="FF63BE7B"/>
      </colorScale>
    </cfRule>
    <cfRule type="colorScale" priority="1351">
      <colorScale>
        <cfvo type="min"/>
        <cfvo type="percentile" val="50"/>
        <cfvo type="max"/>
        <color rgb="FFF8696B"/>
        <color rgb="FFFFEB84"/>
        <color rgb="FF63BE7B"/>
      </colorScale>
    </cfRule>
  </conditionalFormatting>
  <dataValidations count="5">
    <dataValidation type="list" allowBlank="1" showInputMessage="1" showErrorMessage="1" sqref="O21:O22 O24 O26 O39 O13:O19 O30:O35" xr:uid="{00000000-0002-0000-0100-000000000000}">
      <formula1>Frecuencia</formula1>
    </dataValidation>
    <dataValidation type="list" allowBlank="1" showInputMessage="1" showErrorMessage="1" sqref="R21:R22 R24 R26 R39 R13:R19 R30:R35" xr:uid="{00000000-0002-0000-0100-000001000000}">
      <formula1>Impacto</formula1>
    </dataValidation>
    <dataValidation type="list" allowBlank="1" showInputMessage="1" showErrorMessage="1" sqref="A13:A39" xr:uid="{00000000-0002-0000-0100-000002000000}">
      <formula1>Macroprocesos</formula1>
    </dataValidation>
    <dataValidation type="list" allowBlank="1" showInputMessage="1" showErrorMessage="1" sqref="B33:B39 B13 B15:B31" xr:uid="{00000000-0002-0000-0100-000003000000}">
      <formula1>Procesos</formula1>
    </dataValidation>
    <dataValidation type="list" allowBlank="1" showInputMessage="1" showErrorMessage="1" sqref="M39 M13:M22 M24 M26 M30:M35" xr:uid="{00000000-0002-0000-0100-000004000000}">
      <formula1>INDIRECT(L13)</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5000000}">
          <x14:formula1>
            <xm:f>Listas!$D$4:$D$11</xm:f>
          </x14:formula1>
          <xm:sqref>N21 N39 N13:N19 N26 N32:N35</xm:sqref>
        </x14:dataValidation>
        <x14:dataValidation type="list" allowBlank="1" showInputMessage="1" showErrorMessage="1" xr:uid="{00000000-0002-0000-0100-000006000000}">
          <x14:formula1>
            <xm:f>Listas!$C$4:$C$8</xm:f>
          </x14:formula1>
          <xm:sqref>E13:E21 E26:E29 E32:E33 E35:E39</xm:sqref>
        </x14:dataValidation>
        <x14:dataValidation type="list" allowBlank="1" showInputMessage="1" showErrorMessage="1" xr:uid="{00000000-0002-0000-0100-000007000000}">
          <x14:formula1>
            <xm:f>Listas!$E$3:$E$4</xm:f>
          </x14:formula1>
          <xm:sqref>G13:G21 G39 G26 G32:G35</xm:sqref>
        </x14:dataValidation>
        <x14:dataValidation type="list" allowBlank="1" showInputMessage="1" showErrorMessage="1" xr:uid="{00000000-0002-0000-0100-000008000000}">
          <x14:formula1>
            <xm:f>Listas!$F$3:$F$7</xm:f>
          </x14:formula1>
          <xm:sqref>L13:L21 L39 L26 L32:L35</xm:sqref>
        </x14:dataValidation>
        <x14:dataValidation type="list" allowBlank="1" showInputMessage="1" showErrorMessage="1" xr:uid="{00000000-0002-0000-0100-000009000000}">
          <x14:formula1>
            <xm:f>Listas!$U$4:$U$6</xm:f>
          </x14:formula1>
          <xm:sqref>AA21:AA29 AA13:AA18 AA32:AA39</xm:sqref>
        </x14:dataValidation>
        <x14:dataValidation type="list" allowBlank="1" showInputMessage="1" showErrorMessage="1" xr:uid="{00000000-0002-0000-0100-00000A000000}">
          <x14:formula1>
            <xm:f>Listas!$V$4:$V$5</xm:f>
          </x14:formula1>
          <xm:sqref>AC21:AC29 AC13:AC19 AC32:AC39</xm:sqref>
        </x14:dataValidation>
        <x14:dataValidation type="list" allowBlank="1" showInputMessage="1" showErrorMessage="1" xr:uid="{00000000-0002-0000-0100-00000B000000}">
          <x14:formula1>
            <xm:f>Listas!$W$4:$W$5</xm:f>
          </x14:formula1>
          <xm:sqref>AE21:AE29 AE13:AE19 AE32:AE39</xm:sqref>
        </x14:dataValidation>
        <x14:dataValidation type="list" allowBlank="1" showInputMessage="1" showErrorMessage="1" xr:uid="{00000000-0002-0000-0100-00000C000000}">
          <x14:formula1>
            <xm:f>Listas!$X$4:$X$5</xm:f>
          </x14:formula1>
          <xm:sqref>AF21:AF29 AF13:AF19 AF32:AF39</xm:sqref>
        </x14:dataValidation>
        <x14:dataValidation type="list" allowBlank="1" showInputMessage="1" showErrorMessage="1" xr:uid="{00000000-0002-0000-0100-00000D000000}">
          <x14:formula1>
            <xm:f>Listas!$Y$4:$Y$5</xm:f>
          </x14:formula1>
          <xm:sqref>AG21:AG29 AG13:AG19 AG32:AG39</xm:sqref>
        </x14:dataValidation>
        <x14:dataValidation type="list" allowBlank="1" showInputMessage="1" showErrorMessage="1" xr:uid="{44DAD771-9062-4725-BE52-051B26CE06A2}">
          <x14:formula1>
            <xm:f>Listas!$B$3:$B$17</xm:f>
          </x14:formula1>
          <xm:sqref>B32 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17"/>
  <sheetViews>
    <sheetView zoomScale="120" zoomScaleNormal="120" workbookViewId="0">
      <selection activeCell="B17" sqref="B17"/>
    </sheetView>
  </sheetViews>
  <sheetFormatPr baseColWidth="10" defaultRowHeight="14.4" x14ac:dyDescent="0.3"/>
  <cols>
    <col min="1" max="1" width="31.6640625" bestFit="1" customWidth="1"/>
    <col min="2" max="2" width="62.6640625" customWidth="1"/>
    <col min="3" max="3" width="15.5546875" customWidth="1"/>
    <col min="4" max="6" width="22.6640625" customWidth="1"/>
    <col min="7" max="7" width="12.109375" bestFit="1" customWidth="1"/>
    <col min="8" max="8" width="13.5546875" customWidth="1"/>
    <col min="9" max="9" width="6.33203125" bestFit="1" customWidth="1"/>
    <col min="10" max="10" width="23.6640625" bestFit="1" customWidth="1"/>
    <col min="11" max="11" width="12" customWidth="1"/>
    <col min="14" max="14" width="18.109375" customWidth="1"/>
    <col min="15" max="15" width="13.88671875" customWidth="1"/>
    <col min="16" max="16" width="41.44140625" bestFit="1" customWidth="1"/>
    <col min="18" max="18" width="12" customWidth="1"/>
    <col min="19" max="19" width="13.33203125" bestFit="1" customWidth="1"/>
    <col min="20" max="20" width="14.6640625" bestFit="1" customWidth="1"/>
  </cols>
  <sheetData>
    <row r="2" spans="1:25" s="34" customFormat="1" x14ac:dyDescent="0.3">
      <c r="A2" s="34" t="s">
        <v>9</v>
      </c>
      <c r="B2" s="34" t="s">
        <v>10</v>
      </c>
      <c r="C2" s="34" t="s">
        <v>35</v>
      </c>
      <c r="D2" s="34" t="s">
        <v>168</v>
      </c>
      <c r="E2" s="34" t="s">
        <v>157</v>
      </c>
      <c r="F2" s="34" t="s">
        <v>162</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209</v>
      </c>
      <c r="V2" s="34" t="s">
        <v>221</v>
      </c>
      <c r="W2" s="34" t="s">
        <v>211</v>
      </c>
      <c r="X2" s="34" t="s">
        <v>212</v>
      </c>
      <c r="Y2" s="34" t="s">
        <v>213</v>
      </c>
    </row>
    <row r="3" spans="1:25" x14ac:dyDescent="0.3">
      <c r="E3" t="s">
        <v>158</v>
      </c>
      <c r="F3" t="s">
        <v>163</v>
      </c>
    </row>
    <row r="4" spans="1:25" x14ac:dyDescent="0.3">
      <c r="A4" t="s">
        <v>13</v>
      </c>
      <c r="B4" t="s">
        <v>14</v>
      </c>
      <c r="C4" t="s">
        <v>15</v>
      </c>
      <c r="D4" t="s">
        <v>169</v>
      </c>
      <c r="E4" t="s">
        <v>159</v>
      </c>
      <c r="F4" t="s">
        <v>195</v>
      </c>
      <c r="G4" t="s">
        <v>200</v>
      </c>
      <c r="H4" t="s">
        <v>202</v>
      </c>
      <c r="I4" t="s">
        <v>16</v>
      </c>
      <c r="J4" t="s">
        <v>17</v>
      </c>
      <c r="K4" t="s">
        <v>61</v>
      </c>
      <c r="L4" t="s">
        <v>63</v>
      </c>
      <c r="M4" t="s">
        <v>65</v>
      </c>
      <c r="N4" t="s">
        <v>67</v>
      </c>
      <c r="O4" t="s">
        <v>69</v>
      </c>
      <c r="P4" t="s">
        <v>71</v>
      </c>
      <c r="Q4" t="s">
        <v>73</v>
      </c>
      <c r="R4" t="s">
        <v>99</v>
      </c>
      <c r="S4" t="s">
        <v>102</v>
      </c>
      <c r="T4" t="s">
        <v>102</v>
      </c>
      <c r="U4" t="s">
        <v>214</v>
      </c>
      <c r="V4" t="s">
        <v>220</v>
      </c>
      <c r="W4" t="s">
        <v>223</v>
      </c>
      <c r="X4" t="s">
        <v>224</v>
      </c>
      <c r="Y4" t="s">
        <v>227</v>
      </c>
    </row>
    <row r="5" spans="1:25" x14ac:dyDescent="0.3">
      <c r="A5" t="s">
        <v>18</v>
      </c>
      <c r="B5" t="s">
        <v>467</v>
      </c>
      <c r="C5" t="s">
        <v>20</v>
      </c>
      <c r="D5" t="s">
        <v>170</v>
      </c>
      <c r="F5" t="s">
        <v>165</v>
      </c>
      <c r="G5" t="s">
        <v>17</v>
      </c>
      <c r="H5" t="s">
        <v>52</v>
      </c>
      <c r="I5" t="s">
        <v>21</v>
      </c>
      <c r="J5" t="s">
        <v>22</v>
      </c>
      <c r="K5" t="s">
        <v>62</v>
      </c>
      <c r="L5" t="s">
        <v>64</v>
      </c>
      <c r="M5" t="s">
        <v>66</v>
      </c>
      <c r="N5" t="s">
        <v>68</v>
      </c>
      <c r="O5" t="s">
        <v>70</v>
      </c>
      <c r="P5" t="s">
        <v>72</v>
      </c>
      <c r="Q5" t="s">
        <v>74</v>
      </c>
      <c r="R5" t="s">
        <v>24</v>
      </c>
      <c r="S5" t="s">
        <v>103</v>
      </c>
      <c r="T5" t="s">
        <v>104</v>
      </c>
      <c r="U5" s="80" t="s">
        <v>216</v>
      </c>
      <c r="V5" t="s">
        <v>219</v>
      </c>
      <c r="W5" t="s">
        <v>222</v>
      </c>
      <c r="X5" t="s">
        <v>225</v>
      </c>
      <c r="Y5" t="s">
        <v>226</v>
      </c>
    </row>
    <row r="6" spans="1:25" x14ac:dyDescent="0.3">
      <c r="A6" t="s">
        <v>23</v>
      </c>
      <c r="B6" t="s">
        <v>235</v>
      </c>
      <c r="C6" t="s">
        <v>115</v>
      </c>
      <c r="D6" t="s">
        <v>171</v>
      </c>
      <c r="F6" t="s">
        <v>166</v>
      </c>
      <c r="G6" t="s">
        <v>198</v>
      </c>
      <c r="H6" t="s">
        <v>24</v>
      </c>
      <c r="J6" t="s">
        <v>25</v>
      </c>
      <c r="Q6" t="s">
        <v>75</v>
      </c>
      <c r="R6" t="s">
        <v>100</v>
      </c>
      <c r="T6" t="s">
        <v>103</v>
      </c>
      <c r="U6" t="s">
        <v>215</v>
      </c>
    </row>
    <row r="7" spans="1:25" x14ac:dyDescent="0.3">
      <c r="A7" t="s">
        <v>26</v>
      </c>
      <c r="B7" t="s">
        <v>468</v>
      </c>
      <c r="C7" t="s">
        <v>140</v>
      </c>
      <c r="D7" t="s">
        <v>172</v>
      </c>
      <c r="F7" t="s">
        <v>167</v>
      </c>
      <c r="G7" t="s">
        <v>25</v>
      </c>
      <c r="H7" t="s">
        <v>27</v>
      </c>
      <c r="J7" t="s">
        <v>28</v>
      </c>
    </row>
    <row r="8" spans="1:25" x14ac:dyDescent="0.3">
      <c r="B8" t="s">
        <v>237</v>
      </c>
      <c r="C8" t="s">
        <v>141</v>
      </c>
      <c r="D8" t="s">
        <v>173</v>
      </c>
      <c r="G8" t="s">
        <v>199</v>
      </c>
      <c r="H8" t="s">
        <v>29</v>
      </c>
    </row>
    <row r="9" spans="1:25" x14ac:dyDescent="0.3">
      <c r="B9" t="s">
        <v>238</v>
      </c>
      <c r="D9" t="s">
        <v>174</v>
      </c>
    </row>
    <row r="10" spans="1:25" x14ac:dyDescent="0.3">
      <c r="B10" t="s">
        <v>239</v>
      </c>
      <c r="D10" t="s">
        <v>175</v>
      </c>
    </row>
    <row r="11" spans="1:25" x14ac:dyDescent="0.3">
      <c r="B11" t="s">
        <v>30</v>
      </c>
      <c r="D11" t="s">
        <v>47</v>
      </c>
    </row>
    <row r="12" spans="1:25" x14ac:dyDescent="0.3">
      <c r="B12" t="s">
        <v>465</v>
      </c>
    </row>
    <row r="13" spans="1:25" x14ac:dyDescent="0.3">
      <c r="B13" t="s">
        <v>241</v>
      </c>
    </row>
    <row r="14" spans="1:25" x14ac:dyDescent="0.3">
      <c r="B14" t="s">
        <v>31</v>
      </c>
    </row>
    <row r="15" spans="1:25" x14ac:dyDescent="0.3">
      <c r="B15" t="s">
        <v>242</v>
      </c>
    </row>
    <row r="16" spans="1:25" x14ac:dyDescent="0.3">
      <c r="B16" t="s">
        <v>32</v>
      </c>
    </row>
    <row r="17" spans="2:2" x14ac:dyDescent="0.3">
      <c r="B17" t="s">
        <v>466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6"/>
  <sheetViews>
    <sheetView workbookViewId="0">
      <selection activeCell="B1" sqref="B1"/>
    </sheetView>
  </sheetViews>
  <sheetFormatPr baseColWidth="10" defaultRowHeight="14.4" x14ac:dyDescent="0.3"/>
  <cols>
    <col min="1" max="1" width="6.5546875" customWidth="1"/>
    <col min="2" max="3" width="41.88671875" customWidth="1"/>
    <col min="4" max="4" width="57.6640625" customWidth="1"/>
    <col min="5" max="5" width="12.5546875" bestFit="1" customWidth="1"/>
    <col min="6" max="6" width="12" bestFit="1" customWidth="1"/>
    <col min="7" max="7" width="13.6640625" bestFit="1" customWidth="1"/>
    <col min="8" max="8" width="13" bestFit="1" customWidth="1"/>
    <col min="9" max="9" width="12.33203125" bestFit="1" customWidth="1"/>
  </cols>
  <sheetData>
    <row r="1" spans="2:9" ht="15" thickBot="1" x14ac:dyDescent="0.35">
      <c r="B1" s="85" t="s">
        <v>154</v>
      </c>
      <c r="C1" s="86" t="s">
        <v>153</v>
      </c>
      <c r="D1" s="86" t="s">
        <v>147</v>
      </c>
      <c r="E1" s="86" t="s">
        <v>148</v>
      </c>
      <c r="F1" s="86" t="s">
        <v>149</v>
      </c>
      <c r="G1" s="86" t="s">
        <v>150</v>
      </c>
      <c r="H1" s="86" t="s">
        <v>151</v>
      </c>
      <c r="I1" s="87" t="s">
        <v>152</v>
      </c>
    </row>
    <row r="2" spans="2:9" ht="60" x14ac:dyDescent="0.3">
      <c r="B2" s="95" t="s">
        <v>14</v>
      </c>
      <c r="C2" s="94" t="s">
        <v>261</v>
      </c>
      <c r="D2" s="94" t="s">
        <v>262</v>
      </c>
      <c r="E2" s="88" t="s">
        <v>263</v>
      </c>
      <c r="F2" s="88" t="s">
        <v>263</v>
      </c>
      <c r="G2" s="88" t="s">
        <v>263</v>
      </c>
      <c r="H2" s="88" t="s">
        <v>263</v>
      </c>
      <c r="I2" s="98" t="s">
        <v>264</v>
      </c>
    </row>
    <row r="3" spans="2:9" x14ac:dyDescent="0.3">
      <c r="B3" s="96" t="s">
        <v>19</v>
      </c>
      <c r="C3" s="92"/>
      <c r="D3" s="92"/>
      <c r="E3" s="83"/>
      <c r="F3" s="83"/>
      <c r="G3" s="83"/>
      <c r="H3" s="83"/>
      <c r="I3" s="89"/>
    </row>
    <row r="4" spans="2:9" x14ac:dyDescent="0.3">
      <c r="B4" s="96" t="s">
        <v>235</v>
      </c>
      <c r="C4" s="92"/>
      <c r="D4" s="92"/>
      <c r="E4" s="83"/>
      <c r="F4" s="83"/>
      <c r="G4" s="83"/>
      <c r="H4" s="83"/>
      <c r="I4" s="89"/>
    </row>
    <row r="5" spans="2:9" ht="28.8" x14ac:dyDescent="0.3">
      <c r="B5" s="96" t="s">
        <v>236</v>
      </c>
      <c r="C5" s="92"/>
      <c r="D5" s="92"/>
      <c r="E5" s="83"/>
      <c r="F5" s="83"/>
      <c r="G5" s="83"/>
      <c r="H5" s="83"/>
      <c r="I5" s="89"/>
    </row>
    <row r="6" spans="2:9" ht="28.8" x14ac:dyDescent="0.3">
      <c r="B6" s="96" t="s">
        <v>237</v>
      </c>
      <c r="C6" s="92"/>
      <c r="D6" s="92"/>
      <c r="E6" s="83"/>
      <c r="F6" s="83"/>
      <c r="G6" s="83"/>
      <c r="H6" s="83"/>
      <c r="I6" s="89"/>
    </row>
    <row r="7" spans="2:9" x14ac:dyDescent="0.3">
      <c r="B7" s="96" t="s">
        <v>238</v>
      </c>
      <c r="C7" s="92"/>
      <c r="D7" s="92"/>
      <c r="E7" s="83"/>
      <c r="F7" s="83"/>
      <c r="G7" s="83"/>
      <c r="H7" s="83"/>
      <c r="I7" s="89"/>
    </row>
    <row r="8" spans="2:9" ht="28.8" x14ac:dyDescent="0.3">
      <c r="B8" s="96" t="s">
        <v>239</v>
      </c>
      <c r="C8" s="92"/>
      <c r="D8" s="92"/>
      <c r="E8" s="83"/>
      <c r="F8" s="83"/>
      <c r="G8" s="83"/>
      <c r="H8" s="83"/>
      <c r="I8" s="89"/>
    </row>
    <row r="9" spans="2:9" x14ac:dyDescent="0.3">
      <c r="B9" s="96" t="s">
        <v>30</v>
      </c>
      <c r="C9" s="92"/>
      <c r="D9" s="92"/>
      <c r="E9" s="83"/>
      <c r="F9" s="83"/>
      <c r="G9" s="83"/>
      <c r="H9" s="83"/>
      <c r="I9" s="89"/>
    </row>
    <row r="10" spans="2:9" ht="28.8" x14ac:dyDescent="0.3">
      <c r="B10" s="96" t="s">
        <v>240</v>
      </c>
      <c r="C10" s="92"/>
      <c r="D10" s="92"/>
      <c r="E10" s="83"/>
      <c r="F10" s="83"/>
      <c r="G10" s="83"/>
      <c r="H10" s="83"/>
      <c r="I10" s="89"/>
    </row>
    <row r="11" spans="2:9" x14ac:dyDescent="0.3">
      <c r="B11" s="96" t="s">
        <v>241</v>
      </c>
      <c r="C11" s="92"/>
      <c r="D11" s="92"/>
      <c r="E11" s="83"/>
      <c r="F11" s="83"/>
      <c r="G11" s="83"/>
      <c r="H11" s="83"/>
      <c r="I11" s="89"/>
    </row>
    <row r="12" spans="2:9" x14ac:dyDescent="0.3">
      <c r="B12" s="96" t="s">
        <v>31</v>
      </c>
      <c r="C12" s="92"/>
      <c r="D12" s="92"/>
      <c r="E12" s="83"/>
      <c r="F12" s="83"/>
      <c r="G12" s="83"/>
      <c r="H12" s="83"/>
      <c r="I12" s="89"/>
    </row>
    <row r="13" spans="2:9" x14ac:dyDescent="0.3">
      <c r="B13" s="96" t="s">
        <v>242</v>
      </c>
      <c r="C13" s="92"/>
      <c r="D13" s="92"/>
      <c r="E13" s="83"/>
      <c r="F13" s="83"/>
      <c r="G13" s="83"/>
      <c r="H13" s="83"/>
      <c r="I13" s="89"/>
    </row>
    <row r="14" spans="2:9" ht="15" thickBot="1" x14ac:dyDescent="0.35">
      <c r="B14" s="97" t="s">
        <v>32</v>
      </c>
      <c r="C14" s="93"/>
      <c r="D14" s="93"/>
      <c r="E14" s="90"/>
      <c r="F14" s="90"/>
      <c r="G14" s="90"/>
      <c r="H14" s="90"/>
      <c r="I14" s="91"/>
    </row>
    <row r="15" spans="2:9" ht="15" customHeight="1" thickBot="1" x14ac:dyDescent="0.35"/>
    <row r="16" spans="2:9" ht="15" thickBot="1" x14ac:dyDescent="0.35">
      <c r="B16" s="84" t="s">
        <v>155</v>
      </c>
      <c r="C16" s="71" t="s">
        <v>154</v>
      </c>
    </row>
    <row r="17" spans="2:3" ht="15" customHeight="1" x14ac:dyDescent="0.3">
      <c r="B17" s="292" t="s">
        <v>254</v>
      </c>
      <c r="C17" s="72" t="s">
        <v>238</v>
      </c>
    </row>
    <row r="18" spans="2:3" ht="22.8" x14ac:dyDescent="0.3">
      <c r="B18" s="293"/>
      <c r="C18" s="72" t="s">
        <v>237</v>
      </c>
    </row>
    <row r="19" spans="2:3" ht="15" thickBot="1" x14ac:dyDescent="0.35">
      <c r="B19" s="294"/>
      <c r="C19" s="73" t="s">
        <v>242</v>
      </c>
    </row>
    <row r="20" spans="2:3" ht="24" customHeight="1" x14ac:dyDescent="0.3">
      <c r="B20" s="292" t="s">
        <v>255</v>
      </c>
      <c r="C20" s="72" t="s">
        <v>256</v>
      </c>
    </row>
    <row r="21" spans="2:3" ht="24" customHeight="1" x14ac:dyDescent="0.3">
      <c r="B21" s="293"/>
      <c r="C21" s="74" t="s">
        <v>238</v>
      </c>
    </row>
    <row r="22" spans="2:3" ht="24" customHeight="1" thickBot="1" x14ac:dyDescent="0.35">
      <c r="B22" s="294"/>
      <c r="C22" s="75" t="s">
        <v>236</v>
      </c>
    </row>
    <row r="23" spans="2:3" ht="15" customHeight="1" x14ac:dyDescent="0.3">
      <c r="B23" s="292" t="s">
        <v>258</v>
      </c>
      <c r="C23" s="72" t="s">
        <v>14</v>
      </c>
    </row>
    <row r="24" spans="2:3" ht="26.4" x14ac:dyDescent="0.3">
      <c r="B24" s="293"/>
      <c r="C24" s="74" t="s">
        <v>236</v>
      </c>
    </row>
    <row r="25" spans="2:3" ht="15" customHeight="1" thickBot="1" x14ac:dyDescent="0.35">
      <c r="B25" s="294"/>
      <c r="C25" s="75" t="s">
        <v>241</v>
      </c>
    </row>
    <row r="26" spans="2:3" ht="36" customHeight="1" x14ac:dyDescent="0.3">
      <c r="B26" s="292" t="s">
        <v>259</v>
      </c>
      <c r="C26" s="74" t="s">
        <v>235</v>
      </c>
    </row>
    <row r="27" spans="2:3" ht="15" thickBot="1" x14ac:dyDescent="0.35">
      <c r="B27" s="294"/>
      <c r="C27" s="73" t="s">
        <v>257</v>
      </c>
    </row>
    <row r="28" spans="2:3" ht="36" customHeight="1" x14ac:dyDescent="0.3">
      <c r="B28" s="292" t="s">
        <v>260</v>
      </c>
      <c r="C28" s="72" t="s">
        <v>14</v>
      </c>
    </row>
    <row r="29" spans="2:3" x14ac:dyDescent="0.3">
      <c r="B29" s="293"/>
      <c r="C29" s="72" t="s">
        <v>256</v>
      </c>
    </row>
    <row r="30" spans="2:3" x14ac:dyDescent="0.3">
      <c r="B30" s="293"/>
      <c r="C30" s="74" t="s">
        <v>241</v>
      </c>
    </row>
    <row r="31" spans="2:3" x14ac:dyDescent="0.3">
      <c r="B31" s="293"/>
      <c r="C31" s="72" t="s">
        <v>31</v>
      </c>
    </row>
    <row r="32" spans="2:3" x14ac:dyDescent="0.3">
      <c r="B32" s="293"/>
      <c r="C32" s="72" t="s">
        <v>257</v>
      </c>
    </row>
    <row r="33" spans="2:3" ht="26.4" x14ac:dyDescent="0.3">
      <c r="B33" s="293"/>
      <c r="C33" s="74" t="s">
        <v>240</v>
      </c>
    </row>
    <row r="34" spans="2:3" x14ac:dyDescent="0.3">
      <c r="B34" s="293"/>
      <c r="C34" s="74" t="s">
        <v>242</v>
      </c>
    </row>
    <row r="35" spans="2:3" ht="15" thickBot="1" x14ac:dyDescent="0.35">
      <c r="B35" s="294"/>
      <c r="C35" s="73" t="s">
        <v>26</v>
      </c>
    </row>
    <row r="36" spans="2:3" x14ac:dyDescent="0.3">
      <c r="C36" s="77"/>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workbookViewId="0">
      <selection activeCell="C11" sqref="C11"/>
    </sheetView>
  </sheetViews>
  <sheetFormatPr baseColWidth="10" defaultRowHeight="14.4" x14ac:dyDescent="0.3"/>
  <cols>
    <col min="2" max="6" width="15.6640625" customWidth="1"/>
  </cols>
  <sheetData>
    <row r="1" spans="1:6" x14ac:dyDescent="0.3">
      <c r="B1" t="s">
        <v>163</v>
      </c>
      <c r="C1" t="s">
        <v>164</v>
      </c>
      <c r="D1" t="s">
        <v>165</v>
      </c>
      <c r="E1" t="s">
        <v>166</v>
      </c>
      <c r="F1" t="s">
        <v>167</v>
      </c>
    </row>
    <row r="2" spans="1:6" ht="22.8" x14ac:dyDescent="0.3">
      <c r="A2" s="81" t="s">
        <v>163</v>
      </c>
      <c r="B2" s="79" t="s">
        <v>178</v>
      </c>
      <c r="C2" s="79" t="s">
        <v>182</v>
      </c>
      <c r="D2" s="79" t="s">
        <v>185</v>
      </c>
      <c r="E2" s="79" t="s">
        <v>189</v>
      </c>
      <c r="F2" s="79" t="s">
        <v>192</v>
      </c>
    </row>
    <row r="3" spans="1:6" ht="57" x14ac:dyDescent="0.3">
      <c r="A3" s="81" t="s">
        <v>195</v>
      </c>
      <c r="B3" s="79" t="s">
        <v>179</v>
      </c>
      <c r="C3" s="79" t="s">
        <v>183</v>
      </c>
      <c r="D3" s="79" t="s">
        <v>186</v>
      </c>
      <c r="E3" s="79" t="s">
        <v>190</v>
      </c>
      <c r="F3" s="79" t="s">
        <v>193</v>
      </c>
    </row>
    <row r="4" spans="1:6" ht="45.6" x14ac:dyDescent="0.3">
      <c r="A4" s="81" t="s">
        <v>165</v>
      </c>
      <c r="B4" s="79" t="s">
        <v>180</v>
      </c>
      <c r="C4" s="79" t="s">
        <v>184</v>
      </c>
      <c r="D4" s="79" t="s">
        <v>187</v>
      </c>
      <c r="E4" s="79" t="s">
        <v>191</v>
      </c>
      <c r="F4" s="79" t="s">
        <v>194</v>
      </c>
    </row>
    <row r="5" spans="1:6" ht="34.200000000000003" x14ac:dyDescent="0.3">
      <c r="A5" s="81" t="s">
        <v>166</v>
      </c>
      <c r="B5" s="79" t="s">
        <v>181</v>
      </c>
      <c r="C5" s="76"/>
      <c r="D5" s="79" t="s">
        <v>188</v>
      </c>
      <c r="E5" s="76"/>
      <c r="F5" s="76"/>
    </row>
    <row r="6" spans="1:6" x14ac:dyDescent="0.3">
      <c r="A6" s="81" t="s">
        <v>167</v>
      </c>
      <c r="B6" s="76"/>
      <c r="C6" s="76"/>
      <c r="D6" s="76"/>
      <c r="E6" s="76"/>
      <c r="F6" s="7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9"/>
  <sheetViews>
    <sheetView showGridLines="0" zoomScale="80" zoomScaleNormal="80" workbookViewId="0">
      <selection activeCell="N30" sqref="A30:XFD1048576"/>
    </sheetView>
  </sheetViews>
  <sheetFormatPr baseColWidth="10" defaultColWidth="0" defaultRowHeight="14.4" zeroHeight="1" x14ac:dyDescent="0.3"/>
  <cols>
    <col min="1" max="1" width="6.5546875" customWidth="1"/>
    <col min="2" max="2" width="63" customWidth="1"/>
    <col min="3" max="10" width="15.5546875" customWidth="1"/>
    <col min="11" max="11" width="17.33203125" customWidth="1"/>
    <col min="12" max="12" width="15.5546875" customWidth="1"/>
    <col min="13" max="13" width="17.33203125" customWidth="1"/>
    <col min="14" max="14" width="16.109375" customWidth="1"/>
    <col min="15" max="18" width="15.5546875" customWidth="1"/>
    <col min="19" max="19" width="15.6640625" customWidth="1"/>
    <col min="20" max="20" width="11.44140625" customWidth="1"/>
    <col min="21" max="16384" width="11.44140625" hidden="1"/>
  </cols>
  <sheetData>
    <row r="1" spans="1:19" ht="15" thickBot="1" x14ac:dyDescent="0.35"/>
    <row r="2" spans="1:19" ht="55.5" customHeight="1" thickBot="1" x14ac:dyDescent="0.35">
      <c r="A2" s="295" t="s">
        <v>109</v>
      </c>
      <c r="B2" s="296"/>
      <c r="C2" s="296"/>
      <c r="D2" s="296"/>
      <c r="E2" s="296"/>
      <c r="F2" s="296"/>
      <c r="G2" s="296"/>
      <c r="H2" s="296"/>
      <c r="I2" s="296"/>
      <c r="J2" s="296"/>
      <c r="K2" s="296"/>
      <c r="L2" s="296"/>
      <c r="M2" s="296"/>
      <c r="N2" s="296"/>
      <c r="O2" s="296"/>
      <c r="P2" s="296"/>
      <c r="Q2" s="296"/>
      <c r="R2" s="296"/>
      <c r="S2" s="297"/>
    </row>
    <row r="3" spans="1:19" ht="15" thickBot="1" x14ac:dyDescent="0.35"/>
    <row r="4" spans="1:19" x14ac:dyDescent="0.3">
      <c r="B4" s="68" t="s">
        <v>95</v>
      </c>
      <c r="C4" s="43">
        <f>COUNTIF(C8:C26,"SI")</f>
        <v>9</v>
      </c>
      <c r="D4" s="44">
        <f>COUNTIF(D8:D26,"SI")</f>
        <v>7</v>
      </c>
      <c r="E4" s="44">
        <f>COUNTIF(E8:E26,"SI")</f>
        <v>10</v>
      </c>
      <c r="F4" s="44">
        <f t="shared" ref="F4:Q4" si="0">COUNTIF(F8:F26,"SI")</f>
        <v>7</v>
      </c>
      <c r="G4" s="44">
        <f t="shared" si="0"/>
        <v>8</v>
      </c>
      <c r="H4" s="44">
        <f t="shared" si="0"/>
        <v>11</v>
      </c>
      <c r="I4" s="44">
        <f t="shared" ref="I4" si="1">COUNTIF(I8:I26,"SI")</f>
        <v>7</v>
      </c>
      <c r="J4" s="44">
        <f t="shared" si="0"/>
        <v>10</v>
      </c>
      <c r="K4" s="44">
        <f t="shared" si="0"/>
        <v>11</v>
      </c>
      <c r="L4" s="44">
        <f t="shared" si="0"/>
        <v>10</v>
      </c>
      <c r="M4" s="44">
        <f t="shared" si="0"/>
        <v>11</v>
      </c>
      <c r="N4" s="44">
        <f t="shared" si="0"/>
        <v>16</v>
      </c>
      <c r="O4" s="44">
        <f t="shared" si="0"/>
        <v>11</v>
      </c>
      <c r="P4" s="44">
        <f t="shared" si="0"/>
        <v>12</v>
      </c>
      <c r="Q4" s="44">
        <f t="shared" si="0"/>
        <v>12</v>
      </c>
      <c r="R4" s="44">
        <f t="shared" ref="R4" si="2">COUNTIF(R8:R26,"SI")</f>
        <v>12</v>
      </c>
      <c r="S4" s="36">
        <f>COUNTIF(S8:S26,"SI")</f>
        <v>10</v>
      </c>
    </row>
    <row r="5" spans="1:19" ht="15" thickBot="1" x14ac:dyDescent="0.35">
      <c r="B5" s="69" t="s">
        <v>8</v>
      </c>
      <c r="C5" s="45" t="str">
        <f>IF(C4=0,"-",IF(C4&lt;=5,"Moderado",IF(C4&lt;=11,"Mayor",IF(C4&lt;=19,"Catastrófico"))))</f>
        <v>Mayor</v>
      </c>
      <c r="D5" s="46" t="str">
        <f>IF(D4=0,"-",IF(D4&lt;=5,"Moderado",IF(D4&lt;=11,"Mayor",IF(D4&lt;=19,"Catastrófico"))))</f>
        <v>Mayor</v>
      </c>
      <c r="E5" s="46" t="str">
        <f>IF(E4=0,"-",IF(E4&lt;=5,"Moderado",IF(E4&lt;=11,"Mayor",IF(E4&lt;=19,"Catastrófico"))))</f>
        <v>Mayor</v>
      </c>
      <c r="F5" s="46" t="str">
        <f t="shared" ref="F5:Q5" si="3">IF(F4=0,"-",IF(F4&lt;=5,"Moderado",IF(F4&lt;=11,"Mayor",IF(F4&lt;=19,"Catastrófico"))))</f>
        <v>Mayor</v>
      </c>
      <c r="G5" s="46" t="str">
        <f t="shared" si="3"/>
        <v>Mayor</v>
      </c>
      <c r="H5" s="46" t="str">
        <f t="shared" si="3"/>
        <v>Mayor</v>
      </c>
      <c r="I5" s="46" t="str">
        <f t="shared" ref="I5" si="4">IF(I4=0,"-",IF(I4&lt;=5,"Moderado",IF(I4&lt;=11,"Mayor",IF(I4&lt;=19,"Catastrófico"))))</f>
        <v>Mayor</v>
      </c>
      <c r="J5" s="46" t="str">
        <f t="shared" si="3"/>
        <v>Mayor</v>
      </c>
      <c r="K5" s="46" t="str">
        <f t="shared" si="3"/>
        <v>Mayor</v>
      </c>
      <c r="L5" s="46" t="str">
        <f t="shared" si="3"/>
        <v>Mayor</v>
      </c>
      <c r="M5" s="46" t="str">
        <f t="shared" si="3"/>
        <v>Mayor</v>
      </c>
      <c r="N5" s="46" t="str">
        <f t="shared" si="3"/>
        <v>Catastrófico</v>
      </c>
      <c r="O5" s="46" t="str">
        <f t="shared" si="3"/>
        <v>Mayor</v>
      </c>
      <c r="P5" s="46" t="str">
        <f t="shared" si="3"/>
        <v>Catastrófico</v>
      </c>
      <c r="Q5" s="46" t="str">
        <f t="shared" si="3"/>
        <v>Catastrófico</v>
      </c>
      <c r="R5" s="46" t="str">
        <f t="shared" ref="R5" si="5">IF(R4=0,"-",IF(R4&lt;=5,"Moderado",IF(R4&lt;=11,"Mayor",IF(R4&lt;=19,"Catastrófico"))))</f>
        <v>Catastrófico</v>
      </c>
      <c r="S5" s="37" t="str">
        <f>IF(S4=0,"-",IF(S4&lt;=5,"Moderado",IF(S4&lt;=11,"Mayor",IF(S4&lt;=19,"Catastrófico"))))</f>
        <v>Mayor</v>
      </c>
    </row>
    <row r="6" spans="1:19" ht="15" thickBot="1" x14ac:dyDescent="0.35">
      <c r="C6" s="35"/>
      <c r="D6" s="35"/>
      <c r="E6" s="35"/>
      <c r="S6" s="35"/>
    </row>
    <row r="7" spans="1:19" ht="22.5" customHeight="1" thickBot="1" x14ac:dyDescent="0.35">
      <c r="A7" s="56"/>
      <c r="B7" s="56"/>
      <c r="C7" s="47" t="s">
        <v>121</v>
      </c>
      <c r="D7" s="48" t="s">
        <v>135</v>
      </c>
      <c r="E7" s="48" t="s">
        <v>125</v>
      </c>
      <c r="F7" s="48" t="s">
        <v>122</v>
      </c>
      <c r="G7" s="48" t="s">
        <v>123</v>
      </c>
      <c r="H7" s="48" t="s">
        <v>124</v>
      </c>
      <c r="I7" s="48" t="s">
        <v>385</v>
      </c>
      <c r="J7" s="48" t="s">
        <v>126</v>
      </c>
      <c r="K7" s="48" t="s">
        <v>132</v>
      </c>
      <c r="L7" s="48" t="s">
        <v>133</v>
      </c>
      <c r="M7" s="48" t="s">
        <v>134</v>
      </c>
      <c r="N7" s="48" t="s">
        <v>136</v>
      </c>
      <c r="O7" s="48" t="s">
        <v>127</v>
      </c>
      <c r="P7" s="48" t="s">
        <v>128</v>
      </c>
      <c r="Q7" s="48" t="s">
        <v>129</v>
      </c>
      <c r="R7" s="48" t="s">
        <v>357</v>
      </c>
      <c r="S7" s="49" t="s">
        <v>130</v>
      </c>
    </row>
    <row r="8" spans="1:19" x14ac:dyDescent="0.3">
      <c r="A8" s="61">
        <v>1</v>
      </c>
      <c r="B8" s="64" t="s">
        <v>77</v>
      </c>
      <c r="C8" s="57" t="s">
        <v>16</v>
      </c>
      <c r="D8" s="58" t="s">
        <v>16</v>
      </c>
      <c r="E8" s="59" t="s">
        <v>16</v>
      </c>
      <c r="F8" s="59" t="s">
        <v>16</v>
      </c>
      <c r="G8" s="59" t="s">
        <v>16</v>
      </c>
      <c r="H8" s="59" t="s">
        <v>16</v>
      </c>
      <c r="I8" s="59" t="s">
        <v>21</v>
      </c>
      <c r="J8" s="58" t="s">
        <v>16</v>
      </c>
      <c r="K8" s="59" t="s">
        <v>16</v>
      </c>
      <c r="L8" s="59" t="s">
        <v>16</v>
      </c>
      <c r="M8" s="60" t="s">
        <v>16</v>
      </c>
      <c r="N8" s="59" t="s">
        <v>16</v>
      </c>
      <c r="O8" s="59" t="s">
        <v>16</v>
      </c>
      <c r="P8" s="59" t="s">
        <v>16</v>
      </c>
      <c r="Q8" s="59" t="s">
        <v>16</v>
      </c>
      <c r="R8" s="59" t="s">
        <v>16</v>
      </c>
      <c r="S8" s="67" t="s">
        <v>16</v>
      </c>
    </row>
    <row r="9" spans="1:19" x14ac:dyDescent="0.3">
      <c r="A9" s="62">
        <v>2</v>
      </c>
      <c r="B9" s="65" t="s">
        <v>78</v>
      </c>
      <c r="C9" s="50" t="s">
        <v>16</v>
      </c>
      <c r="D9" s="41" t="s">
        <v>21</v>
      </c>
      <c r="E9" s="40" t="s">
        <v>16</v>
      </c>
      <c r="F9" s="40" t="s">
        <v>16</v>
      </c>
      <c r="G9" s="40" t="s">
        <v>16</v>
      </c>
      <c r="H9" s="40" t="s">
        <v>16</v>
      </c>
      <c r="I9" s="40" t="s">
        <v>16</v>
      </c>
      <c r="J9" s="41" t="s">
        <v>16</v>
      </c>
      <c r="K9" s="40" t="s">
        <v>16</v>
      </c>
      <c r="L9" s="40" t="s">
        <v>16</v>
      </c>
      <c r="M9" s="54" t="s">
        <v>16</v>
      </c>
      <c r="N9" s="40" t="s">
        <v>16</v>
      </c>
      <c r="O9" s="40" t="s">
        <v>16</v>
      </c>
      <c r="P9" s="40" t="s">
        <v>16</v>
      </c>
      <c r="Q9" s="40" t="s">
        <v>16</v>
      </c>
      <c r="R9" s="40" t="s">
        <v>16</v>
      </c>
      <c r="S9" s="52" t="s">
        <v>16</v>
      </c>
    </row>
    <row r="10" spans="1:19" x14ac:dyDescent="0.3">
      <c r="A10" s="62">
        <v>3</v>
      </c>
      <c r="B10" s="65" t="s">
        <v>79</v>
      </c>
      <c r="C10" s="50" t="s">
        <v>21</v>
      </c>
      <c r="D10" s="41" t="s">
        <v>16</v>
      </c>
      <c r="E10" s="40" t="s">
        <v>131</v>
      </c>
      <c r="F10" s="40" t="s">
        <v>21</v>
      </c>
      <c r="G10" s="40" t="s">
        <v>16</v>
      </c>
      <c r="H10" s="40" t="s">
        <v>16</v>
      </c>
      <c r="I10" s="40" t="s">
        <v>16</v>
      </c>
      <c r="J10" s="41" t="s">
        <v>131</v>
      </c>
      <c r="K10" s="40" t="s">
        <v>16</v>
      </c>
      <c r="L10" s="40" t="s">
        <v>16</v>
      </c>
      <c r="M10" s="54" t="s">
        <v>21</v>
      </c>
      <c r="N10" s="40" t="s">
        <v>16</v>
      </c>
      <c r="O10" s="40" t="s">
        <v>16</v>
      </c>
      <c r="P10" s="40" t="s">
        <v>16</v>
      </c>
      <c r="Q10" s="40" t="s">
        <v>16</v>
      </c>
      <c r="R10" s="40" t="s">
        <v>16</v>
      </c>
      <c r="S10" s="52" t="s">
        <v>21</v>
      </c>
    </row>
    <row r="11" spans="1:19" ht="26.4" x14ac:dyDescent="0.3">
      <c r="A11" s="62">
        <v>4</v>
      </c>
      <c r="B11" s="65" t="s">
        <v>80</v>
      </c>
      <c r="C11" s="50" t="s">
        <v>21</v>
      </c>
      <c r="D11" s="41" t="s">
        <v>21</v>
      </c>
      <c r="E11" s="40" t="s">
        <v>21</v>
      </c>
      <c r="F11" s="40" t="s">
        <v>21</v>
      </c>
      <c r="G11" s="40" t="s">
        <v>21</v>
      </c>
      <c r="H11" s="40" t="s">
        <v>16</v>
      </c>
      <c r="I11" s="40" t="s">
        <v>21</v>
      </c>
      <c r="J11" s="41" t="s">
        <v>21</v>
      </c>
      <c r="K11" s="40" t="s">
        <v>21</v>
      </c>
      <c r="L11" s="40" t="s">
        <v>21</v>
      </c>
      <c r="M11" s="54" t="s">
        <v>21</v>
      </c>
      <c r="N11" s="40" t="s">
        <v>21</v>
      </c>
      <c r="O11" s="40" t="s">
        <v>21</v>
      </c>
      <c r="P11" s="40" t="s">
        <v>21</v>
      </c>
      <c r="Q11" s="40" t="s">
        <v>21</v>
      </c>
      <c r="R11" s="40" t="s">
        <v>21</v>
      </c>
      <c r="S11" s="52" t="s">
        <v>21</v>
      </c>
    </row>
    <row r="12" spans="1:19" x14ac:dyDescent="0.3">
      <c r="A12" s="62">
        <v>5</v>
      </c>
      <c r="B12" s="65" t="s">
        <v>81</v>
      </c>
      <c r="C12" s="50" t="s">
        <v>16</v>
      </c>
      <c r="D12" s="41" t="s">
        <v>16</v>
      </c>
      <c r="E12" s="40" t="s">
        <v>16</v>
      </c>
      <c r="F12" s="40" t="s">
        <v>16</v>
      </c>
      <c r="G12" s="40" t="s">
        <v>16</v>
      </c>
      <c r="H12" s="40" t="s">
        <v>16</v>
      </c>
      <c r="I12" s="40" t="s">
        <v>16</v>
      </c>
      <c r="J12" s="41" t="s">
        <v>16</v>
      </c>
      <c r="K12" s="40" t="s">
        <v>21</v>
      </c>
      <c r="L12" s="40" t="s">
        <v>16</v>
      </c>
      <c r="M12" s="54" t="s">
        <v>16</v>
      </c>
      <c r="N12" s="40" t="s">
        <v>16</v>
      </c>
      <c r="O12" s="40" t="s">
        <v>16</v>
      </c>
      <c r="P12" s="40" t="s">
        <v>16</v>
      </c>
      <c r="Q12" s="40" t="s">
        <v>16</v>
      </c>
      <c r="R12" s="40" t="s">
        <v>16</v>
      </c>
      <c r="S12" s="52" t="s">
        <v>16</v>
      </c>
    </row>
    <row r="13" spans="1:19" x14ac:dyDescent="0.3">
      <c r="A13" s="62">
        <v>6</v>
      </c>
      <c r="B13" s="65" t="s">
        <v>82</v>
      </c>
      <c r="C13" s="50" t="s">
        <v>21</v>
      </c>
      <c r="D13" s="41" t="s">
        <v>21</v>
      </c>
      <c r="E13" s="40" t="s">
        <v>16</v>
      </c>
      <c r="F13" s="40" t="s">
        <v>21</v>
      </c>
      <c r="G13" s="40" t="s">
        <v>16</v>
      </c>
      <c r="H13" s="40" t="s">
        <v>16</v>
      </c>
      <c r="I13" s="40" t="s">
        <v>21</v>
      </c>
      <c r="J13" s="41" t="s">
        <v>16</v>
      </c>
      <c r="K13" s="40" t="s">
        <v>16</v>
      </c>
      <c r="L13" s="40" t="s">
        <v>16</v>
      </c>
      <c r="M13" s="54" t="s">
        <v>16</v>
      </c>
      <c r="N13" s="40" t="s">
        <v>16</v>
      </c>
      <c r="O13" s="40" t="s">
        <v>16</v>
      </c>
      <c r="P13" s="40" t="s">
        <v>16</v>
      </c>
      <c r="Q13" s="40" t="s">
        <v>16</v>
      </c>
      <c r="R13" s="40" t="s">
        <v>16</v>
      </c>
      <c r="S13" s="52" t="s">
        <v>16</v>
      </c>
    </row>
    <row r="14" spans="1:19" x14ac:dyDescent="0.3">
      <c r="A14" s="62">
        <v>7</v>
      </c>
      <c r="B14" s="65" t="s">
        <v>83</v>
      </c>
      <c r="C14" s="50" t="s">
        <v>21</v>
      </c>
      <c r="D14" s="41" t="s">
        <v>21</v>
      </c>
      <c r="E14" s="40" t="s">
        <v>16</v>
      </c>
      <c r="F14" s="40" t="s">
        <v>16</v>
      </c>
      <c r="G14" s="40" t="s">
        <v>21</v>
      </c>
      <c r="H14" s="40" t="s">
        <v>16</v>
      </c>
      <c r="I14" s="40" t="s">
        <v>16</v>
      </c>
      <c r="J14" s="41" t="s">
        <v>16</v>
      </c>
      <c r="K14" s="40" t="s">
        <v>16</v>
      </c>
      <c r="L14" s="40" t="s">
        <v>21</v>
      </c>
      <c r="M14" s="54" t="s">
        <v>16</v>
      </c>
      <c r="N14" s="40" t="s">
        <v>16</v>
      </c>
      <c r="O14" s="40" t="s">
        <v>16</v>
      </c>
      <c r="P14" s="40" t="s">
        <v>16</v>
      </c>
      <c r="Q14" s="40" t="s">
        <v>16</v>
      </c>
      <c r="R14" s="40" t="s">
        <v>16</v>
      </c>
      <c r="S14" s="52" t="s">
        <v>16</v>
      </c>
    </row>
    <row r="15" spans="1:19" ht="26.25" customHeight="1" x14ac:dyDescent="0.3">
      <c r="A15" s="62">
        <v>8</v>
      </c>
      <c r="B15" s="65" t="s">
        <v>96</v>
      </c>
      <c r="C15" s="50" t="s">
        <v>21</v>
      </c>
      <c r="D15" s="41" t="s">
        <v>21</v>
      </c>
      <c r="E15" s="40" t="s">
        <v>21</v>
      </c>
      <c r="F15" s="40" t="s">
        <v>21</v>
      </c>
      <c r="G15" s="40" t="s">
        <v>21</v>
      </c>
      <c r="H15" s="40" t="s">
        <v>21</v>
      </c>
      <c r="I15" s="40" t="s">
        <v>21</v>
      </c>
      <c r="J15" s="41" t="s">
        <v>21</v>
      </c>
      <c r="K15" s="40" t="s">
        <v>21</v>
      </c>
      <c r="L15" s="40" t="s">
        <v>21</v>
      </c>
      <c r="M15" s="54" t="s">
        <v>21</v>
      </c>
      <c r="N15" s="40" t="s">
        <v>16</v>
      </c>
      <c r="O15" s="40" t="s">
        <v>21</v>
      </c>
      <c r="P15" s="40" t="s">
        <v>21</v>
      </c>
      <c r="Q15" s="40" t="s">
        <v>21</v>
      </c>
      <c r="R15" s="40" t="s">
        <v>21</v>
      </c>
      <c r="S15" s="52" t="s">
        <v>21</v>
      </c>
    </row>
    <row r="16" spans="1:19" x14ac:dyDescent="0.3">
      <c r="A16" s="62">
        <v>9</v>
      </c>
      <c r="B16" s="65" t="s">
        <v>84</v>
      </c>
      <c r="C16" s="50" t="s">
        <v>16</v>
      </c>
      <c r="D16" s="41" t="s">
        <v>21</v>
      </c>
      <c r="E16" s="40" t="s">
        <v>21</v>
      </c>
      <c r="F16" s="40" t="s">
        <v>21</v>
      </c>
      <c r="G16" s="40" t="s">
        <v>21</v>
      </c>
      <c r="H16" s="40" t="s">
        <v>21</v>
      </c>
      <c r="I16" s="40" t="s">
        <v>16</v>
      </c>
      <c r="J16" s="41" t="s">
        <v>21</v>
      </c>
      <c r="K16" s="40" t="s">
        <v>16</v>
      </c>
      <c r="L16" s="40" t="s">
        <v>21</v>
      </c>
      <c r="M16" s="54" t="s">
        <v>16</v>
      </c>
      <c r="N16" s="40" t="s">
        <v>16</v>
      </c>
      <c r="O16" s="40" t="s">
        <v>21</v>
      </c>
      <c r="P16" s="40" t="s">
        <v>16</v>
      </c>
      <c r="Q16" s="40" t="s">
        <v>16</v>
      </c>
      <c r="R16" s="40" t="s">
        <v>16</v>
      </c>
      <c r="S16" s="52" t="s">
        <v>21</v>
      </c>
    </row>
    <row r="17" spans="1:19" ht="26.4" x14ac:dyDescent="0.3">
      <c r="A17" s="62">
        <v>10</v>
      </c>
      <c r="B17" s="65" t="s">
        <v>85</v>
      </c>
      <c r="C17" s="50" t="s">
        <v>16</v>
      </c>
      <c r="D17" s="41" t="s">
        <v>16</v>
      </c>
      <c r="E17" s="40" t="s">
        <v>16</v>
      </c>
      <c r="F17" s="40" t="s">
        <v>16</v>
      </c>
      <c r="G17" s="40" t="s">
        <v>16</v>
      </c>
      <c r="H17" s="40" t="s">
        <v>16</v>
      </c>
      <c r="I17" s="40" t="s">
        <v>16</v>
      </c>
      <c r="J17" s="41" t="s">
        <v>16</v>
      </c>
      <c r="K17" s="40" t="s">
        <v>16</v>
      </c>
      <c r="L17" s="40" t="s">
        <v>16</v>
      </c>
      <c r="M17" s="54" t="s">
        <v>16</v>
      </c>
      <c r="N17" s="40" t="s">
        <v>16</v>
      </c>
      <c r="O17" s="40" t="s">
        <v>16</v>
      </c>
      <c r="P17" s="40" t="s">
        <v>16</v>
      </c>
      <c r="Q17" s="40" t="s">
        <v>16</v>
      </c>
      <c r="R17" s="40" t="s">
        <v>16</v>
      </c>
      <c r="S17" s="52" t="s">
        <v>16</v>
      </c>
    </row>
    <row r="18" spans="1:19" x14ac:dyDescent="0.3">
      <c r="A18" s="62">
        <v>11</v>
      </c>
      <c r="B18" s="65" t="s">
        <v>86</v>
      </c>
      <c r="C18" s="50" t="s">
        <v>16</v>
      </c>
      <c r="D18" s="41" t="s">
        <v>16</v>
      </c>
      <c r="E18" s="40" t="s">
        <v>16</v>
      </c>
      <c r="F18" s="40" t="s">
        <v>16</v>
      </c>
      <c r="G18" s="40" t="s">
        <v>16</v>
      </c>
      <c r="H18" s="40" t="s">
        <v>21</v>
      </c>
      <c r="I18" s="40" t="s">
        <v>21</v>
      </c>
      <c r="J18" s="41" t="s">
        <v>16</v>
      </c>
      <c r="K18" s="40" t="s">
        <v>16</v>
      </c>
      <c r="L18" s="40" t="s">
        <v>16</v>
      </c>
      <c r="M18" s="54" t="s">
        <v>16</v>
      </c>
      <c r="N18" s="40" t="s">
        <v>16</v>
      </c>
      <c r="O18" s="40" t="s">
        <v>16</v>
      </c>
      <c r="P18" s="40" t="s">
        <v>16</v>
      </c>
      <c r="Q18" s="40" t="s">
        <v>16</v>
      </c>
      <c r="R18" s="40" t="s">
        <v>16</v>
      </c>
      <c r="S18" s="52" t="s">
        <v>16</v>
      </c>
    </row>
    <row r="19" spans="1:19" x14ac:dyDescent="0.3">
      <c r="A19" s="62">
        <v>12</v>
      </c>
      <c r="B19" s="65" t="s">
        <v>87</v>
      </c>
      <c r="C19" s="50" t="s">
        <v>16</v>
      </c>
      <c r="D19" s="41" t="s">
        <v>16</v>
      </c>
      <c r="E19" s="40" t="s">
        <v>16</v>
      </c>
      <c r="F19" s="40" t="s">
        <v>16</v>
      </c>
      <c r="G19" s="40" t="s">
        <v>16</v>
      </c>
      <c r="H19" s="40" t="s">
        <v>16</v>
      </c>
      <c r="I19" s="40" t="s">
        <v>16</v>
      </c>
      <c r="J19" s="41" t="s">
        <v>16</v>
      </c>
      <c r="K19" s="40" t="s">
        <v>16</v>
      </c>
      <c r="L19" s="40" t="s">
        <v>16</v>
      </c>
      <c r="M19" s="54" t="s">
        <v>16</v>
      </c>
      <c r="N19" s="40" t="s">
        <v>16</v>
      </c>
      <c r="O19" s="40" t="s">
        <v>16</v>
      </c>
      <c r="P19" s="40" t="s">
        <v>16</v>
      </c>
      <c r="Q19" s="40" t="s">
        <v>16</v>
      </c>
      <c r="R19" s="40" t="s">
        <v>16</v>
      </c>
      <c r="S19" s="52" t="s">
        <v>16</v>
      </c>
    </row>
    <row r="20" spans="1:19" x14ac:dyDescent="0.3">
      <c r="A20" s="62">
        <v>13</v>
      </c>
      <c r="B20" s="65" t="s">
        <v>88</v>
      </c>
      <c r="C20" s="50" t="s">
        <v>16</v>
      </c>
      <c r="D20" s="41" t="s">
        <v>21</v>
      </c>
      <c r="E20" s="40" t="s">
        <v>16</v>
      </c>
      <c r="F20" s="40" t="s">
        <v>21</v>
      </c>
      <c r="G20" s="40" t="s">
        <v>21</v>
      </c>
      <c r="H20" s="40" t="s">
        <v>16</v>
      </c>
      <c r="I20" s="40" t="s">
        <v>21</v>
      </c>
      <c r="J20" s="41" t="s">
        <v>16</v>
      </c>
      <c r="K20" s="40" t="s">
        <v>16</v>
      </c>
      <c r="L20" s="40" t="s">
        <v>16</v>
      </c>
      <c r="M20" s="54" t="s">
        <v>16</v>
      </c>
      <c r="N20" s="40" t="s">
        <v>16</v>
      </c>
      <c r="O20" s="40" t="s">
        <v>16</v>
      </c>
      <c r="P20" s="40" t="s">
        <v>16</v>
      </c>
      <c r="Q20" s="40" t="s">
        <v>16</v>
      </c>
      <c r="R20" s="40" t="s">
        <v>16</v>
      </c>
      <c r="S20" s="52" t="s">
        <v>16</v>
      </c>
    </row>
    <row r="21" spans="1:19" x14ac:dyDescent="0.3">
      <c r="A21" s="62">
        <v>14</v>
      </c>
      <c r="B21" s="65" t="s">
        <v>89</v>
      </c>
      <c r="C21" s="50" t="s">
        <v>21</v>
      </c>
      <c r="D21" s="41" t="s">
        <v>16</v>
      </c>
      <c r="E21" s="40" t="s">
        <v>16</v>
      </c>
      <c r="F21" s="40" t="s">
        <v>21</v>
      </c>
      <c r="G21" s="40" t="s">
        <v>21</v>
      </c>
      <c r="H21" s="40" t="s">
        <v>16</v>
      </c>
      <c r="I21" s="40" t="s">
        <v>21</v>
      </c>
      <c r="J21" s="41" t="s">
        <v>16</v>
      </c>
      <c r="K21" s="40" t="s">
        <v>16</v>
      </c>
      <c r="L21" s="40" t="s">
        <v>16</v>
      </c>
      <c r="M21" s="54" t="s">
        <v>16</v>
      </c>
      <c r="N21" s="40" t="s">
        <v>16</v>
      </c>
      <c r="O21" s="40" t="s">
        <v>16</v>
      </c>
      <c r="P21" s="40" t="s">
        <v>16</v>
      </c>
      <c r="Q21" s="40" t="s">
        <v>16</v>
      </c>
      <c r="R21" s="40" t="s">
        <v>16</v>
      </c>
      <c r="S21" s="52" t="s">
        <v>16</v>
      </c>
    </row>
    <row r="22" spans="1:19" x14ac:dyDescent="0.3">
      <c r="A22" s="62">
        <v>15</v>
      </c>
      <c r="B22" s="65" t="s">
        <v>90</v>
      </c>
      <c r="C22" s="50" t="s">
        <v>16</v>
      </c>
      <c r="D22" s="41" t="s">
        <v>21</v>
      </c>
      <c r="E22" s="40" t="s">
        <v>21</v>
      </c>
      <c r="F22" s="40" t="s">
        <v>21</v>
      </c>
      <c r="G22" s="40" t="s">
        <v>21</v>
      </c>
      <c r="H22" s="40" t="s">
        <v>21</v>
      </c>
      <c r="I22" s="40" t="s">
        <v>21</v>
      </c>
      <c r="J22" s="41" t="s">
        <v>21</v>
      </c>
      <c r="K22" s="40" t="s">
        <v>21</v>
      </c>
      <c r="L22" s="40" t="s">
        <v>21</v>
      </c>
      <c r="M22" s="54" t="s">
        <v>21</v>
      </c>
      <c r="N22" s="40" t="s">
        <v>16</v>
      </c>
      <c r="O22" s="40" t="s">
        <v>21</v>
      </c>
      <c r="P22" s="40" t="s">
        <v>21</v>
      </c>
      <c r="Q22" s="40" t="s">
        <v>21</v>
      </c>
      <c r="R22" s="40" t="s">
        <v>21</v>
      </c>
      <c r="S22" s="52" t="s">
        <v>21</v>
      </c>
    </row>
    <row r="23" spans="1:19" x14ac:dyDescent="0.3">
      <c r="A23" s="62">
        <v>16</v>
      </c>
      <c r="B23" s="65" t="s">
        <v>91</v>
      </c>
      <c r="C23" s="50" t="s">
        <v>21</v>
      </c>
      <c r="D23" s="41" t="s">
        <v>21</v>
      </c>
      <c r="E23" s="40" t="s">
        <v>21</v>
      </c>
      <c r="F23" s="40" t="s">
        <v>21</v>
      </c>
      <c r="G23" s="40" t="s">
        <v>21</v>
      </c>
      <c r="H23" s="40" t="s">
        <v>21</v>
      </c>
      <c r="I23" s="40" t="s">
        <v>21</v>
      </c>
      <c r="J23" s="41" t="s">
        <v>21</v>
      </c>
      <c r="K23" s="40" t="s">
        <v>21</v>
      </c>
      <c r="L23" s="40" t="s">
        <v>21</v>
      </c>
      <c r="M23" s="54" t="s">
        <v>21</v>
      </c>
      <c r="N23" s="40" t="s">
        <v>21</v>
      </c>
      <c r="O23" s="40" t="s">
        <v>21</v>
      </c>
      <c r="P23" s="40" t="s">
        <v>21</v>
      </c>
      <c r="Q23" s="40" t="s">
        <v>21</v>
      </c>
      <c r="R23" s="40" t="s">
        <v>21</v>
      </c>
      <c r="S23" s="52" t="s">
        <v>21</v>
      </c>
    </row>
    <row r="24" spans="1:19" x14ac:dyDescent="0.3">
      <c r="A24" s="62">
        <v>17</v>
      </c>
      <c r="B24" s="65" t="s">
        <v>92</v>
      </c>
      <c r="C24" s="50" t="s">
        <v>21</v>
      </c>
      <c r="D24" s="41" t="s">
        <v>21</v>
      </c>
      <c r="E24" s="40" t="s">
        <v>21</v>
      </c>
      <c r="F24" s="40" t="s">
        <v>21</v>
      </c>
      <c r="G24" s="40" t="s">
        <v>21</v>
      </c>
      <c r="H24" s="40" t="s">
        <v>21</v>
      </c>
      <c r="I24" s="40" t="s">
        <v>21</v>
      </c>
      <c r="J24" s="41" t="s">
        <v>21</v>
      </c>
      <c r="K24" s="40" t="s">
        <v>21</v>
      </c>
      <c r="L24" s="40" t="s">
        <v>21</v>
      </c>
      <c r="M24" s="54" t="s">
        <v>21</v>
      </c>
      <c r="N24" s="40" t="s">
        <v>16</v>
      </c>
      <c r="O24" s="40" t="s">
        <v>21</v>
      </c>
      <c r="P24" s="40" t="s">
        <v>21</v>
      </c>
      <c r="Q24" s="40" t="s">
        <v>21</v>
      </c>
      <c r="R24" s="40" t="s">
        <v>21</v>
      </c>
      <c r="S24" s="52" t="s">
        <v>21</v>
      </c>
    </row>
    <row r="25" spans="1:19" x14ac:dyDescent="0.3">
      <c r="A25" s="62">
        <v>18</v>
      </c>
      <c r="B25" s="65" t="s">
        <v>93</v>
      </c>
      <c r="C25" s="50" t="s">
        <v>21</v>
      </c>
      <c r="D25" s="41" t="s">
        <v>21</v>
      </c>
      <c r="E25" s="40" t="s">
        <v>21</v>
      </c>
      <c r="F25" s="40" t="s">
        <v>21</v>
      </c>
      <c r="G25" s="40" t="s">
        <v>21</v>
      </c>
      <c r="H25" s="40" t="s">
        <v>21</v>
      </c>
      <c r="I25" s="40" t="s">
        <v>21</v>
      </c>
      <c r="J25" s="41" t="s">
        <v>21</v>
      </c>
      <c r="K25" s="40" t="s">
        <v>21</v>
      </c>
      <c r="L25" s="40" t="s">
        <v>21</v>
      </c>
      <c r="M25" s="54" t="s">
        <v>21</v>
      </c>
      <c r="N25" s="40" t="s">
        <v>16</v>
      </c>
      <c r="O25" s="40" t="s">
        <v>21</v>
      </c>
      <c r="P25" s="40" t="s">
        <v>21</v>
      </c>
      <c r="Q25" s="40" t="s">
        <v>21</v>
      </c>
      <c r="R25" s="40" t="s">
        <v>21</v>
      </c>
      <c r="S25" s="52" t="s">
        <v>21</v>
      </c>
    </row>
    <row r="26" spans="1:19" ht="15" thickBot="1" x14ac:dyDescent="0.35">
      <c r="A26" s="63">
        <v>19</v>
      </c>
      <c r="B26" s="66" t="s">
        <v>94</v>
      </c>
      <c r="C26" s="51" t="s">
        <v>21</v>
      </c>
      <c r="D26" s="42" t="s">
        <v>21</v>
      </c>
      <c r="E26" s="42" t="s">
        <v>21</v>
      </c>
      <c r="F26" s="42" t="s">
        <v>21</v>
      </c>
      <c r="G26" s="42" t="s">
        <v>21</v>
      </c>
      <c r="H26" s="42" t="s">
        <v>21</v>
      </c>
      <c r="I26" s="42" t="s">
        <v>21</v>
      </c>
      <c r="J26" s="42" t="s">
        <v>21</v>
      </c>
      <c r="K26" s="42" t="s">
        <v>21</v>
      </c>
      <c r="L26" s="42" t="s">
        <v>21</v>
      </c>
      <c r="M26" s="55" t="s">
        <v>21</v>
      </c>
      <c r="N26" s="42" t="s">
        <v>21</v>
      </c>
      <c r="O26" s="42" t="s">
        <v>21</v>
      </c>
      <c r="P26" s="42" t="s">
        <v>21</v>
      </c>
      <c r="Q26" s="42" t="s">
        <v>21</v>
      </c>
      <c r="R26" s="42" t="s">
        <v>21</v>
      </c>
      <c r="S26" s="53" t="s">
        <v>21</v>
      </c>
    </row>
    <row r="27" spans="1:19" x14ac:dyDescent="0.3"/>
    <row r="28" spans="1:19" x14ac:dyDescent="0.3"/>
    <row r="29" spans="1:19" x14ac:dyDescent="0.3"/>
  </sheetData>
  <mergeCells count="1">
    <mergeCell ref="A2:S2"/>
  </mergeCells>
  <phoneticPr fontId="19" type="noConversion"/>
  <dataValidations count="2">
    <dataValidation type="list" allowBlank="1" showInputMessage="1" showErrorMessage="1" sqref="F8:F26 K8:L26 Q8:S26" xr:uid="{00000000-0002-0000-0500-000000000000}">
      <formula1>Si_No</formula1>
    </dataValidation>
    <dataValidation type="list" allowBlank="1" showErrorMessage="1" sqref="M8:M26" xr:uid="{00000000-0002-0000-0500-000001000000}">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Mapa</vt:lpstr>
      <vt:lpstr>Matriz</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Julio Alberto Novoa Campos</cp:lastModifiedBy>
  <cp:lastPrinted>2024-01-31T21:48:23Z</cp:lastPrinted>
  <dcterms:created xsi:type="dcterms:W3CDTF">2020-01-13T19:31:31Z</dcterms:created>
  <dcterms:modified xsi:type="dcterms:W3CDTF">2024-04-12T04:57:58Z</dcterms:modified>
</cp:coreProperties>
</file>