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julie\Downloads\"/>
    </mc:Choice>
  </mc:AlternateContent>
  <xr:revisionPtr revIDLastSave="0" documentId="13_ncr:1_{630131B3-C15E-44A1-B972-00D75F0FA96D}" xr6:coauthVersionLast="47" xr6:coauthVersionMax="47" xr10:uidLastSave="{00000000-0000-0000-0000-000000000000}"/>
  <bookViews>
    <workbookView xWindow="0" yWindow="360" windowWidth="19420" windowHeight="10300" xr2:uid="{00000000-000D-0000-FFFF-FFFF00000000}"/>
  </bookViews>
  <sheets>
    <sheet name="135 SEGUIMIENTO PLAN DE ACCI..." sheetId="1" r:id="rId1"/>
  </sheets>
  <definedNames>
    <definedName name="_xlnm._FilterDatabase" localSheetId="0" hidden="1">'135 SEGUIMIENTO PLAN DE ACCI...'!$C$10:$Z$39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1" i="1" l="1"/>
  <c r="P30" i="1"/>
  <c r="P29" i="1"/>
  <c r="P33" i="1"/>
  <c r="P32" i="1"/>
  <c r="P38" i="1" l="1"/>
  <c r="P37" i="1"/>
  <c r="P36" i="1"/>
  <c r="P35" i="1"/>
  <c r="P34" i="1"/>
  <c r="P28" i="1"/>
  <c r="P27" i="1"/>
  <c r="P26" i="1"/>
  <c r="P25" i="1"/>
  <c r="P24" i="1"/>
  <c r="P23" i="1"/>
  <c r="P22" i="1"/>
  <c r="P21" i="1"/>
  <c r="P20" i="1"/>
  <c r="P19" i="1"/>
  <c r="P18" i="1"/>
  <c r="P17" i="1"/>
  <c r="P16" i="1"/>
  <c r="P15" i="1"/>
  <c r="P14" i="1"/>
  <c r="P13" i="1"/>
  <c r="P12" i="1"/>
  <c r="P11" i="1"/>
  <c r="N18" i="1" l="1"/>
  <c r="M18" i="1"/>
  <c r="N17" i="1"/>
  <c r="M17" i="1"/>
  <c r="N16" i="1"/>
  <c r="M16" i="1"/>
  <c r="N15" i="1"/>
  <c r="M15" i="1"/>
  <c r="N14" i="1"/>
  <c r="M14" i="1"/>
  <c r="N13" i="1"/>
  <c r="M13" i="1"/>
  <c r="N12" i="1"/>
  <c r="M12" i="1"/>
  <c r="U37" i="1"/>
  <c r="T37" i="1"/>
  <c r="T35" i="1"/>
  <c r="U34" i="1"/>
  <c r="N37" i="1"/>
  <c r="M37" i="1"/>
  <c r="N36" i="1"/>
  <c r="M36" i="1"/>
  <c r="N35" i="1"/>
  <c r="M35" i="1"/>
  <c r="N34" i="1"/>
  <c r="M34" i="1"/>
  <c r="U33" i="1"/>
  <c r="U32" i="1"/>
  <c r="U31" i="1"/>
  <c r="T31" i="1"/>
  <c r="T30" i="1"/>
  <c r="U29" i="1"/>
  <c r="N33" i="1"/>
  <c r="M33" i="1"/>
  <c r="N32" i="1"/>
  <c r="M32" i="1"/>
  <c r="N31" i="1"/>
  <c r="M31" i="1"/>
  <c r="N30" i="1"/>
  <c r="M30" i="1"/>
  <c r="N29" i="1"/>
  <c r="M29" i="1"/>
  <c r="U27" i="1"/>
  <c r="U26" i="1"/>
  <c r="T26" i="1"/>
  <c r="U25" i="1"/>
  <c r="N26" i="1"/>
  <c r="N25" i="1"/>
  <c r="M26" i="1"/>
  <c r="M25" i="1"/>
  <c r="Y24" i="1"/>
  <c r="U24" i="1"/>
  <c r="T24" i="1"/>
  <c r="Y23" i="1"/>
  <c r="U23" i="1"/>
  <c r="T23" i="1"/>
  <c r="Y22" i="1"/>
  <c r="U22" i="1"/>
  <c r="T22" i="1"/>
  <c r="U21" i="1"/>
  <c r="U20" i="1"/>
  <c r="T20" i="1"/>
  <c r="T19" i="1"/>
  <c r="N24" i="1"/>
  <c r="M24" i="1"/>
  <c r="N23" i="1"/>
  <c r="M23" i="1"/>
  <c r="N22" i="1"/>
  <c r="M22" i="1"/>
  <c r="N21" i="1"/>
  <c r="M21" i="1"/>
  <c r="N20" i="1"/>
  <c r="M20" i="1"/>
  <c r="N19" i="1"/>
  <c r="M19" i="1"/>
  <c r="Y18" i="1"/>
  <c r="Y17" i="1"/>
  <c r="U17" i="1"/>
  <c r="T17" i="1"/>
  <c r="Y16" i="1"/>
  <c r="T16" i="1"/>
  <c r="Y15" i="1"/>
  <c r="U15" i="1"/>
  <c r="T15" i="1"/>
  <c r="U13" i="1"/>
  <c r="T12" i="1"/>
  <c r="U11" i="1"/>
  <c r="T11" i="1"/>
  <c r="N11" i="1"/>
  <c r="M11" i="1"/>
  <c r="Y38" i="1" l="1"/>
  <c r="Y37" i="1"/>
  <c r="Y35" i="1"/>
  <c r="U35" i="1"/>
  <c r="Y34" i="1"/>
  <c r="T34" i="1"/>
  <c r="Y33" i="1"/>
  <c r="T33" i="1"/>
  <c r="Y32" i="1"/>
  <c r="T32" i="1"/>
  <c r="Y31" i="1"/>
  <c r="Y30" i="1"/>
  <c r="U30" i="1"/>
  <c r="Y29" i="1"/>
  <c r="T29" i="1"/>
  <c r="Y28" i="1"/>
  <c r="U28" i="1"/>
  <c r="M28" i="1"/>
  <c r="N28" i="1" s="1"/>
  <c r="Y27" i="1"/>
  <c r="T27" i="1"/>
  <c r="M27" i="1"/>
  <c r="N27" i="1" s="1"/>
  <c r="Y26" i="1"/>
  <c r="Y25" i="1"/>
  <c r="T25" i="1"/>
  <c r="Y21" i="1"/>
  <c r="T21" i="1"/>
  <c r="Y20" i="1"/>
  <c r="Y19" i="1"/>
  <c r="U19" i="1"/>
  <c r="Y14" i="1"/>
  <c r="Y13" i="1"/>
  <c r="T13" i="1"/>
  <c r="Y12" i="1"/>
  <c r="Y11" i="1"/>
</calcChain>
</file>

<file path=xl/sharedStrings.xml><?xml version="1.0" encoding="utf-8"?>
<sst xmlns="http://schemas.openxmlformats.org/spreadsheetml/2006/main" count="576" uniqueCount="226">
  <si>
    <t>Tipo Informe</t>
  </si>
  <si>
    <t>SEGUIMIENTO PLAN DE ACCION PIGA 242</t>
  </si>
  <si>
    <t>Formulario</t>
  </si>
  <si>
    <t>SEGUIMIENTO PLAN DE ACCION 242</t>
  </si>
  <si>
    <t>Moneda Informe</t>
  </si>
  <si>
    <t>Entidad</t>
  </si>
  <si>
    <t>Fecha</t>
  </si>
  <si>
    <t>Periodicidad</t>
  </si>
  <si>
    <t>INTERMEDIO</t>
  </si>
  <si>
    <t>[1]</t>
  </si>
  <si>
    <t>0 SEGUIMIENTO PLAN DE ACCIÓN PIGA 242</t>
  </si>
  <si>
    <t>ODS PGA</t>
  </si>
  <si>
    <t>PRINCIPIOS PGA</t>
  </si>
  <si>
    <t>OBJETIVOS PGA</t>
  </si>
  <si>
    <t>ESTRATEGIA PGA</t>
  </si>
  <si>
    <t>PROGRAMA</t>
  </si>
  <si>
    <t>LINEA PROGRAMA 5</t>
  </si>
  <si>
    <t>PROGRAMA "OTRO"</t>
  </si>
  <si>
    <t>OBJETIVO DEL PROGRAMA</t>
  </si>
  <si>
    <t>META DEL PROGRAMA ANUAL</t>
  </si>
  <si>
    <t>INDICADOR DEL PROGRAMA</t>
  </si>
  <si>
    <t>AVANCE DE LA META ANUAL EN EL SEMESTRE</t>
  </si>
  <si>
    <t>AVANCE DE LA META ANUAL TOTAL</t>
  </si>
  <si>
    <t>META DEL PROGRAMA A 4 AÑOS</t>
  </si>
  <si>
    <t>AVANCE DE LA META A 4 AÑOS TOTAL</t>
  </si>
  <si>
    <t xml:space="preserve">ACTIVIDAD </t>
  </si>
  <si>
    <t>META DE LA ACTIVIDAD</t>
  </si>
  <si>
    <t>INDICADOR DE LA ACTIVIDAD.</t>
  </si>
  <si>
    <t>AVANCE DE LA META EN EL SEMESTRE</t>
  </si>
  <si>
    <t>AVANCE DE LA META TOTAL</t>
  </si>
  <si>
    <t>RESPONSABLE.</t>
  </si>
  <si>
    <t>PRESUPUESTO ASIGNADO.</t>
  </si>
  <si>
    <t>PRESUPUESTO EJECUTADO EN EL PERIODO</t>
  </si>
  <si>
    <t>PRESUPUESTO EJECUTADO TOTAL-</t>
  </si>
  <si>
    <t>OBSERVACIONES-</t>
  </si>
  <si>
    <t>FILA_1</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</si>
  <si>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</si>
  <si>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</si>
  <si>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</si>
  <si>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</si>
  <si>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</si>
  <si>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</si>
  <si>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</si>
  <si>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</si>
  <si>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</si>
  <si>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</si>
  <si>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USO EFICIENTE DE LA ENERGÍA</t>
  </si>
  <si>
    <t>2 MEJORAMIENTO DE LAS CONDICIONES AMBIENTALES INTERNAS Y/O DEL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</si>
  <si>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</si>
  <si>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</si>
  <si>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</si>
  <si>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</si>
  <si>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</si>
  <si>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</si>
  <si>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</si>
  <si>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Ecoeficiencia de la función y la forma urbanas.</t>
  </si>
  <si>
    <t>4 CALIDAD DEL PAISAJE</t>
  </si>
  <si>
    <t>4 EDUCACIÓN AMBIENTAL</t>
  </si>
  <si>
    <t>4 CONSUMO SOSTENIBLE</t>
  </si>
  <si>
    <t>4 NO APLICA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</si>
  <si>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</si>
  <si>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</si>
  <si>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</si>
  <si>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</si>
  <si>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</si>
  <si>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</si>
  <si>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</si>
  <si>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</si>
  <si>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</si>
  <si>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OTROS</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</si>
  <si>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</si>
  <si>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</si>
  <si>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</si>
  <si>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</si>
  <si>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</si>
  <si>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</si>
  <si>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</si>
  <si>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</si>
  <si>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</si>
  <si>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</si>
  <si>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</si>
  <si>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</si>
  <si>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</si>
  <si>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</si>
  <si>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</si>
  <si>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</si>
  <si>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</si>
  <si>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</si>
  <si>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</si>
  <si>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</si>
  <si>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</si>
  <si>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</si>
  <si>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</si>
  <si>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</si>
  <si>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</si>
  <si>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</si>
  <si>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</si>
  <si>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</si>
  <si>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</si>
  <si>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</si>
  <si>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</si>
  <si>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</si>
  <si>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</si>
  <si>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</si>
  <si>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</si>
  <si>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</si>
  <si>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</si>
  <si>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</si>
  <si>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</si>
  <si>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</si>
  <si>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</si>
  <si>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</si>
  <si>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</si>
  <si>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</si>
  <si>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</si>
  <si>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</si>
  <si>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</si>
  <si>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</si>
  <si>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</si>
  <si>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</si>
  <si>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</si>
  <si>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</si>
  <si>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</si>
  <si>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</si>
  <si>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</si>
  <si>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</si>
  <si>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</si>
  <si>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1 Uso eficiente del agua</t>
  </si>
  <si>
    <t>4 N/A</t>
  </si>
  <si>
    <t xml:space="preserve">No aplica </t>
  </si>
  <si>
    <t>Promover el consumo racional y eficiente del recurso hídrico entre los servidores públicos y contratistas de la Entidad, durante el Plan de Desarrollo “un nuevo contrato social y ambiental para la Bogotá del siglo XXI”.</t>
  </si>
  <si>
    <t>Implementar el 100% de las estrategias establecidas en el Plan de Acción Anual para cada vigencia durante el Plan de Desarrollo “un nuevo contrato social y ambiental para la Bogotá del siglo XXI”</t>
  </si>
  <si>
    <t>Actividades implementadas /Total de actividades definidas en materia de uso eficiente del agua) * 100</t>
  </si>
  <si>
    <t>Mantener en un 100% la implementación de las actividades durante el plan de desarrollo “un nuevo contrato social y ambiental para la Bogotá del siglo XXI”.</t>
  </si>
  <si>
    <t>Realizar inspección e inventario a las instalaciones hidrosanitarias emitiendo informes cuatrimestrales del estado de las mismas y la cantidad de sistemas ahorradores instalados.</t>
  </si>
  <si>
    <t>Tres (3) informes en el transcurso del año</t>
  </si>
  <si>
    <t>(No de informes presentados/3)*100</t>
  </si>
  <si>
    <t>Profesional de apoyo de planeación</t>
  </si>
  <si>
    <t>Realizar el seguimiento y análisis a consumos de agua facturados para Canal Capital a través de la presentación de informes trimestrales del estado de consumos del recurso</t>
  </si>
  <si>
    <t>Cuatro (4) informes generados en el transcurso del año</t>
  </si>
  <si>
    <t>(No de informes presentados/4)*100</t>
  </si>
  <si>
    <t>Profesional de apoyo de planeación   Técnico de servicios administrativos</t>
  </si>
  <si>
    <t xml:space="preserve">Realizar actividades se sensibilización en materia de gestión del recurso hídrico </t>
  </si>
  <si>
    <t xml:space="preserve">Dos (2) capacitaciones adelantadas en el año </t>
  </si>
  <si>
    <t>(Capacitaciones realizadas /capacitaciones programadas)*100</t>
  </si>
  <si>
    <t xml:space="preserve">Profesional de apoyo de planeación   </t>
  </si>
  <si>
    <t>Realizar la instalación de sistemas ahorradores complementarios en los puntos de agua faltantes (pocetas de la entidad)</t>
  </si>
  <si>
    <t xml:space="preserve">Cuatro (4) sistemas ahorradores instaladoss para el ahrro y uso eficiente del gua </t>
  </si>
  <si>
    <t>(No de sistemas instalados/4)*100</t>
  </si>
  <si>
    <t>2 Uso eficiente de la energía</t>
  </si>
  <si>
    <t>Promover la racionalización y ahorro del consumo energético entre los servidores de la entidad y sus entornos durante el Plan de Desarrollo “un nuevo contrato social y ambiental para la Bogotá del siglo XXI”.</t>
  </si>
  <si>
    <t>Implementar el 100% de las estrategias establecidas en el Plan de Acción Anual para cada vigencia durante el Plan de Desarrollo “un nuevo contrato social y ambiental para la Bogotá del siglo XXI”.</t>
  </si>
  <si>
    <t>(Actividades implementadas /Total de actividades definidas en materia de uso eficiente de La energía) * 100</t>
  </si>
  <si>
    <t>Mantener en un 100% la implementación de las actividades durante el plan de desarrollo “un nuevo contrato social y ambiental para la Bogotá del siglo XXI”</t>
  </si>
  <si>
    <t>Realizar el seguimiento y análisis a consumos de energía facturados para Canal Capital a través de la presentación de informes trimestrales del estado de consumos del recurso</t>
  </si>
  <si>
    <t>Realizar el inventario y control del estado de los sistemas de iluminación del Canal por medio de informes cuatrimestrales evidenciando la cantidad de sistemas de iluminación por tipo de sistema ahorrador.</t>
  </si>
  <si>
    <t xml:space="preserve">Realizar actividades se sensibilización en materia de gestión energética incluyendo la temática de fuentes no convencionales de energía </t>
  </si>
  <si>
    <t>3 Gestión Integral de Residuos</t>
  </si>
  <si>
    <t>No aplica</t>
  </si>
  <si>
    <t>Promover la gestión de los residuos generados en el desarrollo de las actividades de Capital a través de estrategias de reutilización, adecuada separación en la fuente, disminución de consumo de insumos de oficina y mejoras a las condiciones locativas de almacenamiento durante el plan de desarrollo “un nuevo contrato social y ambiental para la Bogotá del siglo XXI”.</t>
  </si>
  <si>
    <t>Implementar el 100% el Plan de Acción frente a las estrategias establecidas en materia de gestión integral de residuos por tipología en el marco del Plan de Desarrollo “un nuevo contrato social y ambiental para la Bogotá del siglo XXI”</t>
  </si>
  <si>
    <t>(Actividades implementadas /Total de actividades definidas en materia de gestión de residuos) * 100</t>
  </si>
  <si>
    <t>Mantener en un 100% la implementación de las actividades propuestas durante el plan de desarrollo “un nuevo contrato social y ambiental para la Bogotá del siglo XXI”.</t>
  </si>
  <si>
    <t>Realizar jornadas de sensibilización enfocadas en la gestión de residuos y el uso adecuado de los puntos ecológicos del Canal.</t>
  </si>
  <si>
    <t>Dos (2) charlas sobre gestión de residuos y uso adecuado de los puntos ecológicos con invitación a los servidores del Canal.</t>
  </si>
  <si>
    <t>(No. De jornadas de sensibilización realizadas/2)*100</t>
  </si>
  <si>
    <t>Realizar informes asociados a la gestión integral de Residuos del Canal identificando puntos débiles y avances en la Gestión Asociada.</t>
  </si>
  <si>
    <t>Disminuir en un 1% los residuos peligrosos generados en el desarrollo de las actividades misionales y administrativas durante la vigencia del Plan de Desarrollo “un nuevo contrato social y ambiental para la Bogotá del siglo XXI”, respecto al año 2020</t>
  </si>
  <si>
    <t>M.G = ((Total de materiales gestionados en el año n -Total de materiales gestionados en el año anterior) / Total de materiales gestionados en el año anterior) * 100 n: 2021, 2022, 2023, 2024</t>
  </si>
  <si>
    <t>Realizar capacitaciones dirigidas a los colaboradores del canal en cargados de la gestión interna de los RESPEL, en el manejo interno y externo ambientalmente seguro de este tipo de residuos, así como en el manejo de sustancias peligrosas.</t>
  </si>
  <si>
    <t>Dos (2) capacitaciones a los colaboradores encargados de la manipulación interna de los RESPEL generados en el Canal.</t>
  </si>
  <si>
    <t>((N° de jornadas de sensibilización efectuadas en el año / 2)*100)</t>
  </si>
  <si>
    <t>Profesional de apoyo de planeación   Recursos humanos</t>
  </si>
  <si>
    <t>Entregar  los residuos peligrosos generados en el canal durante la vigencia a empresas autorizadas por la autoridad ambiental competente.</t>
  </si>
  <si>
    <t>100% de los residuos peligrosos entregados en la vigencia</t>
  </si>
  <si>
    <t>(Cantidad de residuos peligrosos entregados en el año/Cantidad total de residuos peligrosos )*100</t>
  </si>
  <si>
    <t>Profesional de apoyo de planeación   Técnica de servicios administrativos</t>
  </si>
  <si>
    <t>4 Consumo sostenible</t>
  </si>
  <si>
    <t>Promover en la entidad procesos de contratación con criterios de sostenibilidad durante el Plan de Desarrollo “un nuevo contrato social y ambiental para la Bogotá del siglo XXI”.</t>
  </si>
  <si>
    <t>Incorporar criterios de sostenibilidad mínimo en el 80% de los contratos priorizados relacionados con las siguientes tipologías: Servicio de mantenimiento de plantas eléctricas Servicio de mantenimiento de vehículos y remolque de plantas eléctricas Servicio de catering Insumos de papelería, Servicio de aseo y cafetería e insumos asociados Servicio de suministro de combustible Servicio de transporte de carga Servicio de transporte de pasajeros Suministro de insumos de ferretería Contratos de prestación de servicios (personas naturales) Insumos tecnológicos</t>
  </si>
  <si>
    <t>Número de contratos suscritos con criterios de sostenibilidad en el año / Número total de contratos por tipologías suscritos en el año) * 100</t>
  </si>
  <si>
    <t>Incorporar criterios de sostenibilidad mínimo en el 85% de los contratos priorizados en el periodo 2021-2024</t>
  </si>
  <si>
    <t>Llevar a cabo reuniones con el equipo de compras sostenibles del Canal con el fin de verificar los criterios ambientales y el cumplimiento de las cláusulas de sostenibilidad formuladas frente a los contratos priorizados.</t>
  </si>
  <si>
    <t>Dos (2) reuniones del equipo de compras sostenibles desarrolladas en el año</t>
  </si>
  <si>
    <t>(Reuniones realizadas/reuniones programadas)*100</t>
  </si>
  <si>
    <t xml:space="preserve">Revisar y actualizar en lo pertinente la guía para la elaboración de compras sostenibles de la entidad </t>
  </si>
  <si>
    <t xml:space="preserve">Una (1) guía revisada y actualizada </t>
  </si>
  <si>
    <t>(Documento actualizado/documento pendiente por actualizar)*100</t>
  </si>
  <si>
    <t>Llevar a cabo el proceso de seguimiento semestral al consumo de plásticos de un solo uso teniendo en cuenta la línea base de consumo (año 2019) emitiendo informes especializados a partir de la información suministrada por las áreas generadoras.</t>
  </si>
  <si>
    <t>Dos (2) informes  relacionados con la revisión del consumo de plásticos de un solo uso en el año</t>
  </si>
  <si>
    <t>(Informes realizados/informes programados)*100</t>
  </si>
  <si>
    <t xml:space="preserve">Llevar a cabo actividades de sensibilización hacia los colaboradores relacionadas con las temática de plásticos de un solo uso y sus implicaciones actuales. </t>
  </si>
  <si>
    <t xml:space="preserve">Dos (2) actividades de sensibilización relacionadas con plásticos de un solo uso </t>
  </si>
  <si>
    <t>(Sensibilizaciones realizadas/sensibilizaciones porgramadas)*100</t>
  </si>
  <si>
    <t xml:space="preserve">Publicar piezas gráficas asociadas a la sensibilización sobre los plásticos de un solo uso </t>
  </si>
  <si>
    <t xml:space="preserve">Cuatro (4) piezas gráficas socializadas a través del correo de comunicaciones internas de la entidad </t>
  </si>
  <si>
    <t>(N° de mensajes divulgados a través de los canales de comunicación interna  /4)*100</t>
  </si>
  <si>
    <t>Profesional de apoyo de planeación  Profesional especializado de prensa y comunicaciones</t>
  </si>
  <si>
    <t>5 Implementación de prácticas sostenibles.</t>
  </si>
  <si>
    <t>1 Movilidad Urbana Sostenible</t>
  </si>
  <si>
    <t>Promover internamente y hacia la ciudadanía prácticas sostenibles con ambiente en el marco de la operación de Capital durante el Plan de Desarrollo “un nuevo contrato social y ambiental para la Bogotá del siglo XXI”.</t>
  </si>
  <si>
    <t>Implementar mínimo el 90% de las actividades definidas en el Plan Integral de Movilidad Sostenible de Capital durante el Plan de Desarrollo “un nuevo contrato social y ambiental para la Bogotá del siglo XXI”.</t>
  </si>
  <si>
    <t>(Actividades implementadas / Total de actividades definidas) * 100</t>
  </si>
  <si>
    <t>Mantener como mínimo en un 90% de implementación de las actividades del Plan Integral de Movilidad Sostenible de Capital, durante el plan de desarrollo “un nuevo contrato social y ambiental para la Bogotá del siglo XXI”.</t>
  </si>
  <si>
    <t xml:space="preserve">Llevar a cabo actividades de sensibilización orientadas a promover la movilidad sostenible </t>
  </si>
  <si>
    <t xml:space="preserve">Dos (2) capacitaciones enfocadas en la promoción de la moviidad sostenible </t>
  </si>
  <si>
    <t>Planear, organizar y realizar la semana de la bicicleta</t>
  </si>
  <si>
    <t>Realizar el 100% de las actividades programadas en la semana de la bicicleta</t>
  </si>
  <si>
    <t>(Actividades realizadas/actividades programadas)*100</t>
  </si>
  <si>
    <t>Profesional de apoyo de planeación  Coordinador de prensa y comunicaciones   Profesional universitario de recursos humanos</t>
  </si>
  <si>
    <t>2 Mejoramiento de las condiciones ambientales internas y/o de su entorno</t>
  </si>
  <si>
    <t>Implementar como mínimo al 90% las actividades programadas en el plan de acción anual de la línea de condiciones ambientales y/o de su entorno.</t>
  </si>
  <si>
    <t>(Actividades implementadas / Total de actividades definidas en plan de acción de la vigencia) * 100</t>
  </si>
  <si>
    <t>Mantener como mínimo en un 90% de implementación de las actividades del programa de prácticas sostenibles, durante el plan de desarrollo “un nuevo contrato social y ambiental para la Bogotá del siglo XXI”.</t>
  </si>
  <si>
    <t>Planear, organizar y realizar la semana ambiental</t>
  </si>
  <si>
    <t>Realizar el 100% de las actividades programadas en la semana ambiental</t>
  </si>
  <si>
    <t>Gestionar la elaboración de  comunicaciones internas relacionadas con el ahorro y buen uso del agua, la energía, la gestión adecuada de los residuos y la movilidad sostenible entre otros.</t>
  </si>
  <si>
    <t>Doce (12) mensajes divulgados en boletín institucional en el año</t>
  </si>
  <si>
    <t>(N° de mensajes divulgados a través de los canales de comunicación interna  /12)*100</t>
  </si>
  <si>
    <t>Profesional de apoyo de planeación Coordinador de prensa y comunicaciones</t>
  </si>
  <si>
    <t>3 Adaptación al cambio climático</t>
  </si>
  <si>
    <t>Implementar como mínimo al 90% las actividades programadas en el plan de acción anual de la línea adaptación al cambio climático.</t>
  </si>
  <si>
    <t xml:space="preserve">Llevar a cabo un taller de agricultura urbana con el personal de Canal Capital </t>
  </si>
  <si>
    <t xml:space="preserve">Un (1) taller de agricultura urbana realizado en la vigencia </t>
  </si>
  <si>
    <t xml:space="preserve">Esta actiivad no se logró completar por temas logísticos. Los residuos peligrosos serán entregados en el transcurso del primer bimestre del año.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</si>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</sst>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1"/>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9" fontId="3" fillId="0" borderId="0" applyFont="0" applyFill="0" applyBorder="0" applyAlignment="0" applyProtection="0"/>
  </cellStyleXfs>
  <cellXfs count="10">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5" fillId="3" borderId="2" xfId="0" applyFont="1" applyFill="1" applyBorder="1" applyAlignment="1" applyProtection="1">
      <alignment vertical="center"/>
      <protection locked="0"/>
    </xf>
    <xf numFmtId="2" fontId="5" fillId="0" borderId="2" xfId="0" applyNumberFormat="1" applyFont="1" applyBorder="1" applyAlignment="1" applyProtection="1">
      <alignment vertical="center"/>
      <protection locked="0"/>
    </xf>
    <xf numFmtId="2" fontId="5" fillId="3" borderId="2" xfId="0" applyNumberFormat="1" applyFont="1" applyFill="1" applyBorder="1" applyAlignment="1" applyProtection="1">
      <alignment vertical="center"/>
      <protection locked="0"/>
    </xf>
    <xf numFmtId="0" fontId="5" fillId="0" borderId="2" xfId="0" applyFont="1" applyBorder="1" applyAlignment="1" applyProtection="1">
      <alignment vertical="center"/>
      <protection locked="0"/>
    </xf>
    <xf numFmtId="2" fontId="5" fillId="0" borderId="2"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1" defaultTableStyle="TableStyleMedium2" defaultPivotStyle="PivotStyleLight16">
    <tableStyle name="Invisible" pivot="0" table="0" count="0" xr9:uid="{8BD0789F-FB67-4336-8500-ED815E3DADE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abSelected="1" topLeftCell="J1" zoomScale="85" zoomScaleNormal="85" workbookViewId="0">
      <selection activeCell="O2" sqref="O2"/>
    </sheetView>
  </sheetViews>
  <sheetFormatPr baseColWidth="10" defaultColWidth="9.1796875" defaultRowHeight="14.5" x14ac:dyDescent="0.35"/>
  <cols>
    <col min="2" max="2" width="16" customWidth="1"/>
    <col min="3" max="3" width="13" customWidth="1"/>
    <col min="4" max="4" width="20" customWidth="1"/>
    <col min="5" max="5" width="19" customWidth="1"/>
    <col min="6" max="6" width="20" customWidth="1"/>
    <col min="7" max="7" width="14" customWidth="1"/>
    <col min="8" max="8" width="22" customWidth="1"/>
    <col min="9" max="9" width="21" customWidth="1"/>
    <col min="10" max="10" width="27" customWidth="1"/>
    <col min="11" max="11" width="29" customWidth="1"/>
    <col min="12" max="12" width="28" customWidth="1"/>
    <col min="13" max="13" width="44" customWidth="1"/>
    <col min="14" max="14" width="35" customWidth="1"/>
    <col min="15" max="15" width="32" customWidth="1"/>
    <col min="16" max="16" width="38" customWidth="1"/>
    <col min="17" max="17" width="16" customWidth="1"/>
    <col min="18" max="18" width="26" customWidth="1"/>
    <col min="19" max="19" width="32" customWidth="1"/>
    <col min="20" max="20" width="38" customWidth="1"/>
    <col min="21" max="21" width="29" customWidth="1"/>
    <col min="22" max="22" width="18" customWidth="1"/>
    <col min="23" max="23" width="27" customWidth="1"/>
    <col min="24" max="24" width="41" customWidth="1"/>
    <col min="25" max="25" width="34" customWidth="1"/>
    <col min="26" max="26" width="20" customWidth="1"/>
    <col min="28" max="256" width="8" hidden="1"/>
  </cols>
  <sheetData>
    <row r="1" spans="1:26" x14ac:dyDescent="0.35">
      <c r="B1" s="1" t="s">
        <v>0</v>
      </c>
      <c r="C1" s="1">
        <v>18</v>
      </c>
      <c r="D1" s="1" t="s">
        <v>1</v>
      </c>
    </row>
    <row r="2" spans="1:26" x14ac:dyDescent="0.35">
      <c r="B2" s="1" t="s">
        <v>2</v>
      </c>
      <c r="C2" s="1">
        <v>135</v>
      </c>
      <c r="D2" s="1" t="s">
        <v>3</v>
      </c>
    </row>
    <row r="3" spans="1:26" x14ac:dyDescent="0.35">
      <c r="B3" s="1" t="s">
        <v>4</v>
      </c>
      <c r="C3" s="1">
        <v>1</v>
      </c>
    </row>
    <row r="4" spans="1:26" x14ac:dyDescent="0.35">
      <c r="B4" s="1" t="s">
        <v>5</v>
      </c>
      <c r="C4" s="1">
        <v>260</v>
      </c>
    </row>
    <row r="5" spans="1:26" x14ac:dyDescent="0.35">
      <c r="B5" s="1" t="s">
        <v>6</v>
      </c>
      <c r="C5" s="2">
        <v>45291</v>
      </c>
    </row>
    <row r="6" spans="1:26" x14ac:dyDescent="0.35">
      <c r="B6" s="1" t="s">
        <v>7</v>
      </c>
      <c r="C6" s="1">
        <v>6</v>
      </c>
      <c r="D6" s="1" t="s">
        <v>8</v>
      </c>
    </row>
    <row r="8" spans="1:26" x14ac:dyDescent="0.35">
      <c r="A8" s="1" t="s">
        <v>9</v>
      </c>
      <c r="B8" s="8" t="s">
        <v>10</v>
      </c>
      <c r="C8" s="9"/>
      <c r="D8" s="9"/>
      <c r="E8" s="9"/>
      <c r="F8" s="9"/>
      <c r="G8" s="9"/>
      <c r="H8" s="9"/>
      <c r="I8" s="9"/>
      <c r="J8" s="9"/>
      <c r="K8" s="9"/>
      <c r="L8" s="9"/>
      <c r="M8" s="9"/>
      <c r="N8" s="9"/>
      <c r="O8" s="9"/>
      <c r="P8" s="9"/>
      <c r="Q8" s="9"/>
      <c r="R8" s="9"/>
      <c r="S8" s="9"/>
      <c r="T8" s="9"/>
      <c r="U8" s="9"/>
      <c r="V8" s="9"/>
      <c r="W8" s="9"/>
      <c r="X8" s="9"/>
      <c r="Y8" s="9"/>
      <c r="Z8" s="9"/>
    </row>
    <row r="9" spans="1:26" x14ac:dyDescent="0.35">
      <c r="C9" s="1">
        <v>4</v>
      </c>
      <c r="D9" s="1">
        <v>7</v>
      </c>
      <c r="E9" s="1">
        <v>8</v>
      </c>
      <c r="F9" s="1">
        <v>12</v>
      </c>
      <c r="G9" s="1">
        <v>20</v>
      </c>
      <c r="H9" s="1">
        <v>23</v>
      </c>
      <c r="I9" s="1">
        <v>28</v>
      </c>
      <c r="J9" s="1">
        <v>35</v>
      </c>
      <c r="K9" s="1">
        <v>36</v>
      </c>
      <c r="L9" s="1">
        <v>44</v>
      </c>
      <c r="M9" s="1">
        <v>48</v>
      </c>
      <c r="N9" s="1">
        <v>52</v>
      </c>
      <c r="O9" s="1">
        <v>55</v>
      </c>
      <c r="P9" s="1">
        <v>60</v>
      </c>
      <c r="Q9" s="1">
        <v>64</v>
      </c>
      <c r="R9" s="1">
        <v>68</v>
      </c>
      <c r="S9" s="1">
        <v>71</v>
      </c>
      <c r="T9" s="1">
        <v>72</v>
      </c>
      <c r="U9" s="1">
        <v>76</v>
      </c>
      <c r="V9" s="1">
        <v>80</v>
      </c>
      <c r="W9" s="1">
        <v>84</v>
      </c>
      <c r="X9" s="1">
        <v>88</v>
      </c>
      <c r="Y9" s="1">
        <v>96</v>
      </c>
      <c r="Z9" s="1">
        <v>100</v>
      </c>
    </row>
    <row r="10" spans="1:26" ht="15" thickBot="1" x14ac:dyDescent="0.4">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row>
    <row r="11" spans="1:26" ht="15" thickBot="1" x14ac:dyDescent="0.4">
      <c r="A11" s="1">
        <v>1</v>
      </c>
      <c r="B11" t="s">
        <v>35</v>
      </c>
      <c r="C11" s="3" t="s">
        <v>65</v>
      </c>
      <c r="D11" s="3" t="s">
        <v>55</v>
      </c>
      <c r="E11" s="3" t="s">
        <v>84</v>
      </c>
      <c r="F11" s="3" t="s">
        <v>39</v>
      </c>
      <c r="G11" s="3" t="s">
        <v>127</v>
      </c>
      <c r="H11" s="3" t="s">
        <v>128</v>
      </c>
      <c r="I11" s="3" t="s">
        <v>129</v>
      </c>
      <c r="J11" s="3" t="s">
        <v>130</v>
      </c>
      <c r="K11" s="3" t="s">
        <v>131</v>
      </c>
      <c r="L11" s="3" t="s">
        <v>132</v>
      </c>
      <c r="M11" s="4">
        <f>SUM((8)/13)*100</f>
        <v>61.53846153846154</v>
      </c>
      <c r="N11" s="5">
        <f>61.54+38.46</f>
        <v>100</v>
      </c>
      <c r="O11" s="6" t="s">
        <v>133</v>
      </c>
      <c r="P11" s="6">
        <f>(238%+62%)/4</f>
        <v>0.75</v>
      </c>
      <c r="Q11" s="6" t="s">
        <v>134</v>
      </c>
      <c r="R11" s="6" t="s">
        <v>135</v>
      </c>
      <c r="S11" s="6" t="s">
        <v>136</v>
      </c>
      <c r="T11" s="5">
        <f>(2/3)*100</f>
        <v>66.666666666666657</v>
      </c>
      <c r="U11" s="5">
        <f>66.67+33.33</f>
        <v>100</v>
      </c>
      <c r="V11" s="6" t="s">
        <v>137</v>
      </c>
      <c r="W11" s="6">
        <v>0</v>
      </c>
      <c r="X11" s="3">
        <v>0</v>
      </c>
      <c r="Y11" s="3">
        <f>X11</f>
        <v>0</v>
      </c>
      <c r="Z11" s="3" t="s">
        <v>129</v>
      </c>
    </row>
    <row r="12" spans="1:26" ht="15" thickBot="1" x14ac:dyDescent="0.4">
      <c r="A12" s="1">
        <v>2</v>
      </c>
      <c r="B12" t="s">
        <v>100</v>
      </c>
      <c r="C12" s="3" t="s">
        <v>65</v>
      </c>
      <c r="D12" s="3" t="s">
        <v>55</v>
      </c>
      <c r="E12" s="3" t="s">
        <v>84</v>
      </c>
      <c r="F12" s="3" t="s">
        <v>39</v>
      </c>
      <c r="G12" s="3" t="s">
        <v>127</v>
      </c>
      <c r="H12" s="3" t="s">
        <v>128</v>
      </c>
      <c r="I12" s="3" t="s">
        <v>129</v>
      </c>
      <c r="J12" s="3" t="s">
        <v>130</v>
      </c>
      <c r="K12" s="3" t="s">
        <v>131</v>
      </c>
      <c r="L12" s="3" t="s">
        <v>132</v>
      </c>
      <c r="M12" s="4">
        <f t="shared" ref="M12:M18" si="0">SUM((8)/13)*100</f>
        <v>61.53846153846154</v>
      </c>
      <c r="N12" s="5">
        <f t="shared" ref="N12:N18" si="1">61.54+38.46</f>
        <v>100</v>
      </c>
      <c r="O12" s="6" t="s">
        <v>133</v>
      </c>
      <c r="P12" s="6">
        <f t="shared" ref="P12:P18" si="2">(238%+62%)/4</f>
        <v>0.75</v>
      </c>
      <c r="Q12" s="6" t="s">
        <v>138</v>
      </c>
      <c r="R12" s="6" t="s">
        <v>139</v>
      </c>
      <c r="S12" s="6" t="s">
        <v>140</v>
      </c>
      <c r="T12" s="3">
        <f>(4/4)*100</f>
        <v>100</v>
      </c>
      <c r="U12" s="3">
        <v>100</v>
      </c>
      <c r="V12" s="6" t="s">
        <v>141</v>
      </c>
      <c r="W12" s="6">
        <v>0</v>
      </c>
      <c r="X12" s="3">
        <v>0</v>
      </c>
      <c r="Y12" s="3">
        <f t="shared" ref="Y12:Y38" si="3">X12</f>
        <v>0</v>
      </c>
      <c r="Z12" s="3" t="s">
        <v>129</v>
      </c>
    </row>
    <row r="13" spans="1:26" ht="15" thickBot="1" x14ac:dyDescent="0.4">
      <c r="A13" s="1">
        <v>3</v>
      </c>
      <c r="B13" t="s">
        <v>101</v>
      </c>
      <c r="C13" s="3" t="s">
        <v>65</v>
      </c>
      <c r="D13" s="3" t="s">
        <v>55</v>
      </c>
      <c r="E13" s="3" t="s">
        <v>84</v>
      </c>
      <c r="F13" s="3" t="s">
        <v>39</v>
      </c>
      <c r="G13" s="3" t="s">
        <v>127</v>
      </c>
      <c r="H13" s="3" t="s">
        <v>128</v>
      </c>
      <c r="I13" s="3" t="s">
        <v>129</v>
      </c>
      <c r="J13" s="3" t="s">
        <v>130</v>
      </c>
      <c r="K13" s="3" t="s">
        <v>131</v>
      </c>
      <c r="L13" s="3" t="s">
        <v>132</v>
      </c>
      <c r="M13" s="4">
        <f t="shared" si="0"/>
        <v>61.53846153846154</v>
      </c>
      <c r="N13" s="5">
        <f t="shared" si="1"/>
        <v>100</v>
      </c>
      <c r="O13" s="6" t="s">
        <v>133</v>
      </c>
      <c r="P13" s="6">
        <f t="shared" si="2"/>
        <v>0.75</v>
      </c>
      <c r="Q13" s="6" t="s">
        <v>142</v>
      </c>
      <c r="R13" s="6" t="s">
        <v>143</v>
      </c>
      <c r="S13" s="6" t="s">
        <v>144</v>
      </c>
      <c r="T13" s="3">
        <f>(1/2)*100</f>
        <v>50</v>
      </c>
      <c r="U13" s="3">
        <f>50+50</f>
        <v>100</v>
      </c>
      <c r="V13" s="6" t="s">
        <v>145</v>
      </c>
      <c r="W13" s="6">
        <v>0</v>
      </c>
      <c r="X13" s="3">
        <v>0</v>
      </c>
      <c r="Y13" s="3">
        <f t="shared" si="3"/>
        <v>0</v>
      </c>
      <c r="Z13" s="3" t="s">
        <v>129</v>
      </c>
    </row>
    <row r="14" spans="1:26" ht="15" thickBot="1" x14ac:dyDescent="0.4">
      <c r="A14" s="1">
        <v>4</v>
      </c>
      <c r="B14" t="s">
        <v>102</v>
      </c>
      <c r="C14" s="3" t="s">
        <v>65</v>
      </c>
      <c r="D14" s="3" t="s">
        <v>55</v>
      </c>
      <c r="E14" s="3" t="s">
        <v>84</v>
      </c>
      <c r="F14" s="3" t="s">
        <v>39</v>
      </c>
      <c r="G14" s="3" t="s">
        <v>127</v>
      </c>
      <c r="H14" s="3" t="s">
        <v>128</v>
      </c>
      <c r="I14" s="3" t="s">
        <v>129</v>
      </c>
      <c r="J14" s="3" t="s">
        <v>130</v>
      </c>
      <c r="K14" s="3" t="s">
        <v>131</v>
      </c>
      <c r="L14" s="3" t="s">
        <v>132</v>
      </c>
      <c r="M14" s="4">
        <f t="shared" si="0"/>
        <v>61.53846153846154</v>
      </c>
      <c r="N14" s="5">
        <f t="shared" si="1"/>
        <v>100</v>
      </c>
      <c r="O14" s="3" t="s">
        <v>133</v>
      </c>
      <c r="P14" s="6">
        <f t="shared" si="2"/>
        <v>0.75</v>
      </c>
      <c r="Q14" s="6" t="s">
        <v>146</v>
      </c>
      <c r="R14" s="6" t="s">
        <v>147</v>
      </c>
      <c r="S14" s="6" t="s">
        <v>148</v>
      </c>
      <c r="T14" s="3">
        <v>0</v>
      </c>
      <c r="U14" s="3">
        <v>100</v>
      </c>
      <c r="V14" s="6" t="s">
        <v>141</v>
      </c>
      <c r="W14" s="6">
        <v>0</v>
      </c>
      <c r="X14" s="3">
        <v>0</v>
      </c>
      <c r="Y14" s="3">
        <f t="shared" si="3"/>
        <v>0</v>
      </c>
      <c r="Z14" s="3" t="s">
        <v>129</v>
      </c>
    </row>
    <row r="15" spans="1:26" ht="15" thickBot="1" x14ac:dyDescent="0.4">
      <c r="A15" s="1">
        <v>5</v>
      </c>
      <c r="B15" t="s">
        <v>103</v>
      </c>
      <c r="C15" s="3" t="s">
        <v>65</v>
      </c>
      <c r="D15" s="3" t="s">
        <v>37</v>
      </c>
      <c r="E15" s="3" t="s">
        <v>84</v>
      </c>
      <c r="F15" s="3" t="s">
        <v>39</v>
      </c>
      <c r="G15" s="3" t="s">
        <v>127</v>
      </c>
      <c r="H15" s="3" t="s">
        <v>128</v>
      </c>
      <c r="I15" s="3" t="s">
        <v>129</v>
      </c>
      <c r="J15" s="3" t="s">
        <v>130</v>
      </c>
      <c r="K15" s="3" t="s">
        <v>131</v>
      </c>
      <c r="L15" s="3" t="s">
        <v>132</v>
      </c>
      <c r="M15" s="4">
        <f t="shared" si="0"/>
        <v>61.53846153846154</v>
      </c>
      <c r="N15" s="5">
        <f t="shared" si="1"/>
        <v>100</v>
      </c>
      <c r="O15" s="6" t="s">
        <v>133</v>
      </c>
      <c r="P15" s="6">
        <f t="shared" si="2"/>
        <v>0.75</v>
      </c>
      <c r="Q15" s="6" t="s">
        <v>134</v>
      </c>
      <c r="R15" s="6" t="s">
        <v>135</v>
      </c>
      <c r="S15" s="6" t="s">
        <v>136</v>
      </c>
      <c r="T15" s="5">
        <f>(2/3)*100</f>
        <v>66.666666666666657</v>
      </c>
      <c r="U15" s="5">
        <f>66.67+33.33</f>
        <v>100</v>
      </c>
      <c r="V15" s="6" t="s">
        <v>137</v>
      </c>
      <c r="W15" s="6">
        <v>0</v>
      </c>
      <c r="X15" s="3">
        <v>0</v>
      </c>
      <c r="Y15" s="3">
        <f>X15</f>
        <v>0</v>
      </c>
      <c r="Z15" s="3" t="s">
        <v>129</v>
      </c>
    </row>
    <row r="16" spans="1:26" ht="15" thickBot="1" x14ac:dyDescent="0.4">
      <c r="A16" s="1">
        <v>6</v>
      </c>
      <c r="B16" t="s">
        <v>104</v>
      </c>
      <c r="C16" s="3" t="s">
        <v>65</v>
      </c>
      <c r="D16" s="3" t="s">
        <v>37</v>
      </c>
      <c r="E16" s="3" t="s">
        <v>84</v>
      </c>
      <c r="F16" s="3" t="s">
        <v>39</v>
      </c>
      <c r="G16" s="3" t="s">
        <v>127</v>
      </c>
      <c r="H16" s="3" t="s">
        <v>128</v>
      </c>
      <c r="I16" s="3" t="s">
        <v>129</v>
      </c>
      <c r="J16" s="3" t="s">
        <v>130</v>
      </c>
      <c r="K16" s="3" t="s">
        <v>131</v>
      </c>
      <c r="L16" s="3" t="s">
        <v>132</v>
      </c>
      <c r="M16" s="4">
        <f t="shared" si="0"/>
        <v>61.53846153846154</v>
      </c>
      <c r="N16" s="5">
        <f t="shared" si="1"/>
        <v>100</v>
      </c>
      <c r="O16" s="6" t="s">
        <v>133</v>
      </c>
      <c r="P16" s="6">
        <f t="shared" si="2"/>
        <v>0.75</v>
      </c>
      <c r="Q16" s="6" t="s">
        <v>138</v>
      </c>
      <c r="R16" s="6" t="s">
        <v>139</v>
      </c>
      <c r="S16" s="6" t="s">
        <v>136</v>
      </c>
      <c r="T16" s="3">
        <f>(4/4)*100</f>
        <v>100</v>
      </c>
      <c r="U16" s="3">
        <v>100</v>
      </c>
      <c r="V16" s="6" t="s">
        <v>141</v>
      </c>
      <c r="W16" s="6">
        <v>0</v>
      </c>
      <c r="X16" s="3">
        <v>0</v>
      </c>
      <c r="Y16" s="3">
        <f t="shared" ref="Y16:Y18" si="4">X16</f>
        <v>0</v>
      </c>
      <c r="Z16" s="3" t="s">
        <v>129</v>
      </c>
    </row>
    <row r="17" spans="1:26" ht="15" thickBot="1" x14ac:dyDescent="0.4">
      <c r="A17" s="1">
        <v>7</v>
      </c>
      <c r="B17" t="s">
        <v>105</v>
      </c>
      <c r="C17" s="3" t="s">
        <v>65</v>
      </c>
      <c r="D17" s="3" t="s">
        <v>37</v>
      </c>
      <c r="E17" s="3" t="s">
        <v>84</v>
      </c>
      <c r="F17" s="3" t="s">
        <v>39</v>
      </c>
      <c r="G17" s="3" t="s">
        <v>127</v>
      </c>
      <c r="H17" s="3" t="s">
        <v>128</v>
      </c>
      <c r="I17" s="3" t="s">
        <v>129</v>
      </c>
      <c r="J17" s="3" t="s">
        <v>130</v>
      </c>
      <c r="K17" s="3" t="s">
        <v>131</v>
      </c>
      <c r="L17" s="3" t="s">
        <v>132</v>
      </c>
      <c r="M17" s="4">
        <f t="shared" si="0"/>
        <v>61.53846153846154</v>
      </c>
      <c r="N17" s="5">
        <f t="shared" si="1"/>
        <v>100</v>
      </c>
      <c r="O17" s="6" t="s">
        <v>133</v>
      </c>
      <c r="P17" s="6">
        <f t="shared" si="2"/>
        <v>0.75</v>
      </c>
      <c r="Q17" s="6" t="s">
        <v>142</v>
      </c>
      <c r="R17" s="6" t="s">
        <v>143</v>
      </c>
      <c r="S17" s="6" t="s">
        <v>144</v>
      </c>
      <c r="T17" s="3">
        <f>(1/2)*100</f>
        <v>50</v>
      </c>
      <c r="U17" s="3">
        <f>50+50</f>
        <v>100</v>
      </c>
      <c r="V17" s="6" t="s">
        <v>145</v>
      </c>
      <c r="W17" s="6">
        <v>0</v>
      </c>
      <c r="X17" s="3">
        <v>0</v>
      </c>
      <c r="Y17" s="3">
        <f t="shared" si="4"/>
        <v>0</v>
      </c>
      <c r="Z17" s="3" t="s">
        <v>129</v>
      </c>
    </row>
    <row r="18" spans="1:26" ht="15" thickBot="1" x14ac:dyDescent="0.4">
      <c r="A18" s="1">
        <v>8</v>
      </c>
      <c r="B18" t="s">
        <v>106</v>
      </c>
      <c r="C18" s="3" t="s">
        <v>65</v>
      </c>
      <c r="D18" s="3" t="s">
        <v>37</v>
      </c>
      <c r="E18" s="3" t="s">
        <v>84</v>
      </c>
      <c r="F18" s="3" t="s">
        <v>39</v>
      </c>
      <c r="G18" s="3" t="s">
        <v>127</v>
      </c>
      <c r="H18" s="3" t="s">
        <v>128</v>
      </c>
      <c r="I18" s="3" t="s">
        <v>129</v>
      </c>
      <c r="J18" s="3" t="s">
        <v>130</v>
      </c>
      <c r="K18" s="3" t="s">
        <v>131</v>
      </c>
      <c r="L18" s="3" t="s">
        <v>132</v>
      </c>
      <c r="M18" s="4">
        <f t="shared" si="0"/>
        <v>61.53846153846154</v>
      </c>
      <c r="N18" s="5">
        <f t="shared" si="1"/>
        <v>100</v>
      </c>
      <c r="O18" s="6" t="s">
        <v>133</v>
      </c>
      <c r="P18" s="6">
        <f t="shared" si="2"/>
        <v>0.75</v>
      </c>
      <c r="Q18" s="6" t="s">
        <v>146</v>
      </c>
      <c r="R18" s="6" t="s">
        <v>147</v>
      </c>
      <c r="S18" s="6" t="s">
        <v>148</v>
      </c>
      <c r="T18" s="3">
        <v>0</v>
      </c>
      <c r="U18" s="3">
        <v>100</v>
      </c>
      <c r="V18" s="6" t="s">
        <v>141</v>
      </c>
      <c r="W18" s="6">
        <v>0</v>
      </c>
      <c r="X18" s="3">
        <v>0</v>
      </c>
      <c r="Y18" s="3">
        <f t="shared" si="4"/>
        <v>0</v>
      </c>
      <c r="Z18" s="3" t="s">
        <v>129</v>
      </c>
    </row>
    <row r="19" spans="1:26" ht="15" thickBot="1" x14ac:dyDescent="0.4">
      <c r="A19" s="1">
        <v>9</v>
      </c>
      <c r="B19" t="s">
        <v>107</v>
      </c>
      <c r="C19" s="3" t="s">
        <v>70</v>
      </c>
      <c r="D19" s="3" t="s">
        <v>55</v>
      </c>
      <c r="E19" s="3" t="s">
        <v>86</v>
      </c>
      <c r="F19" s="3" t="s">
        <v>39</v>
      </c>
      <c r="G19" s="3" t="s">
        <v>149</v>
      </c>
      <c r="H19" s="3" t="s">
        <v>128</v>
      </c>
      <c r="I19" s="3" t="s">
        <v>129</v>
      </c>
      <c r="J19" s="3" t="s">
        <v>150</v>
      </c>
      <c r="K19" s="3" t="s">
        <v>151</v>
      </c>
      <c r="L19" s="3" t="s">
        <v>152</v>
      </c>
      <c r="M19" s="4">
        <f>(7/9)*100</f>
        <v>77.777777777777786</v>
      </c>
      <c r="N19" s="4">
        <f>77.78+22.22</f>
        <v>100</v>
      </c>
      <c r="O19" s="6" t="s">
        <v>153</v>
      </c>
      <c r="P19" s="6">
        <f>(222%+78%)/4</f>
        <v>0.75</v>
      </c>
      <c r="Q19" s="6" t="s">
        <v>154</v>
      </c>
      <c r="R19" s="6" t="s">
        <v>139</v>
      </c>
      <c r="S19" s="6" t="s">
        <v>140</v>
      </c>
      <c r="T19" s="6">
        <f>(4/4)*100</f>
        <v>100</v>
      </c>
      <c r="U19" s="6">
        <f t="shared" ref="U19:U35" si="5">T19</f>
        <v>100</v>
      </c>
      <c r="V19" s="6" t="s">
        <v>141</v>
      </c>
      <c r="W19" s="6">
        <v>0</v>
      </c>
      <c r="X19" s="6">
        <v>0</v>
      </c>
      <c r="Y19" s="6">
        <f t="shared" si="3"/>
        <v>0</v>
      </c>
      <c r="Z19" s="3" t="s">
        <v>129</v>
      </c>
    </row>
    <row r="20" spans="1:26" ht="15" thickBot="1" x14ac:dyDescent="0.4">
      <c r="A20" s="1">
        <v>10</v>
      </c>
      <c r="B20" t="s">
        <v>108</v>
      </c>
      <c r="C20" s="3" t="s">
        <v>70</v>
      </c>
      <c r="D20" s="3" t="s">
        <v>55</v>
      </c>
      <c r="E20" s="3" t="s">
        <v>86</v>
      </c>
      <c r="F20" s="3" t="s">
        <v>39</v>
      </c>
      <c r="G20" s="3" t="s">
        <v>149</v>
      </c>
      <c r="H20" s="3" t="s">
        <v>128</v>
      </c>
      <c r="I20" s="3" t="s">
        <v>129</v>
      </c>
      <c r="J20" s="3" t="s">
        <v>150</v>
      </c>
      <c r="K20" s="3" t="s">
        <v>151</v>
      </c>
      <c r="L20" s="3" t="s">
        <v>152</v>
      </c>
      <c r="M20" s="4">
        <f t="shared" ref="M20:M24" si="6">(7/9)*100</f>
        <v>77.777777777777786</v>
      </c>
      <c r="N20" s="4">
        <f t="shared" ref="N20:N24" si="7">77.78+22.22</f>
        <v>100</v>
      </c>
      <c r="O20" s="6" t="s">
        <v>153</v>
      </c>
      <c r="P20" s="6">
        <f t="shared" ref="P20:P24" si="8">(222%+78%)/4</f>
        <v>0.75</v>
      </c>
      <c r="Q20" s="6" t="s">
        <v>155</v>
      </c>
      <c r="R20" s="6" t="s">
        <v>135</v>
      </c>
      <c r="S20" s="6" t="s">
        <v>136</v>
      </c>
      <c r="T20" s="4">
        <f>(2/3)*100</f>
        <v>66.666666666666657</v>
      </c>
      <c r="U20" s="4">
        <f>66.67+33.33</f>
        <v>100</v>
      </c>
      <c r="V20" s="6" t="s">
        <v>137</v>
      </c>
      <c r="W20" s="6">
        <v>0</v>
      </c>
      <c r="X20" s="6">
        <v>0</v>
      </c>
      <c r="Y20" s="6">
        <f t="shared" si="3"/>
        <v>0</v>
      </c>
      <c r="Z20" s="6" t="s">
        <v>129</v>
      </c>
    </row>
    <row r="21" spans="1:26" ht="15" thickBot="1" x14ac:dyDescent="0.4">
      <c r="A21" s="1">
        <v>11</v>
      </c>
      <c r="B21" t="s">
        <v>109</v>
      </c>
      <c r="C21" s="3" t="s">
        <v>70</v>
      </c>
      <c r="D21" s="3" t="s">
        <v>55</v>
      </c>
      <c r="E21" s="3" t="s">
        <v>86</v>
      </c>
      <c r="F21" s="3" t="s">
        <v>39</v>
      </c>
      <c r="G21" s="3" t="s">
        <v>149</v>
      </c>
      <c r="H21" s="3" t="s">
        <v>128</v>
      </c>
      <c r="I21" s="3" t="s">
        <v>129</v>
      </c>
      <c r="J21" s="3" t="s">
        <v>150</v>
      </c>
      <c r="K21" s="3" t="s">
        <v>151</v>
      </c>
      <c r="L21" s="3" t="s">
        <v>152</v>
      </c>
      <c r="M21" s="4">
        <f t="shared" si="6"/>
        <v>77.777777777777786</v>
      </c>
      <c r="N21" s="4">
        <f t="shared" si="7"/>
        <v>100</v>
      </c>
      <c r="O21" s="6" t="s">
        <v>153</v>
      </c>
      <c r="P21" s="6">
        <f t="shared" si="8"/>
        <v>0.75</v>
      </c>
      <c r="Q21" s="6" t="s">
        <v>156</v>
      </c>
      <c r="R21" s="6" t="s">
        <v>143</v>
      </c>
      <c r="S21" s="6" t="s">
        <v>144</v>
      </c>
      <c r="T21" s="6">
        <f>(1/2)*100</f>
        <v>50</v>
      </c>
      <c r="U21" s="6">
        <f>50+50</f>
        <v>100</v>
      </c>
      <c r="V21" s="6" t="s">
        <v>145</v>
      </c>
      <c r="W21" s="6">
        <v>0</v>
      </c>
      <c r="X21" s="6">
        <v>0</v>
      </c>
      <c r="Y21" s="6">
        <f t="shared" si="3"/>
        <v>0</v>
      </c>
      <c r="Z21" s="6" t="s">
        <v>129</v>
      </c>
    </row>
    <row r="22" spans="1:26" ht="15" thickBot="1" x14ac:dyDescent="0.4">
      <c r="A22" s="1">
        <v>12</v>
      </c>
      <c r="B22" t="s">
        <v>110</v>
      </c>
      <c r="C22" s="3" t="s">
        <v>70</v>
      </c>
      <c r="D22" s="3" t="s">
        <v>37</v>
      </c>
      <c r="E22" s="3" t="s">
        <v>86</v>
      </c>
      <c r="F22" s="3" t="s">
        <v>39</v>
      </c>
      <c r="G22" s="3" t="s">
        <v>149</v>
      </c>
      <c r="H22" s="3" t="s">
        <v>128</v>
      </c>
      <c r="I22" s="3" t="s">
        <v>129</v>
      </c>
      <c r="J22" s="3" t="s">
        <v>150</v>
      </c>
      <c r="K22" s="3" t="s">
        <v>151</v>
      </c>
      <c r="L22" s="3" t="s">
        <v>152</v>
      </c>
      <c r="M22" s="4">
        <f t="shared" si="6"/>
        <v>77.777777777777786</v>
      </c>
      <c r="N22" s="4">
        <f t="shared" si="7"/>
        <v>100</v>
      </c>
      <c r="O22" s="6" t="s">
        <v>153</v>
      </c>
      <c r="P22" s="6">
        <f t="shared" si="8"/>
        <v>0.75</v>
      </c>
      <c r="Q22" s="6" t="s">
        <v>154</v>
      </c>
      <c r="R22" s="6" t="s">
        <v>139</v>
      </c>
      <c r="S22" s="6" t="s">
        <v>140</v>
      </c>
      <c r="T22" s="6">
        <f>(4/4)*100</f>
        <v>100</v>
      </c>
      <c r="U22" s="6">
        <f t="shared" ref="U22" si="9">T22</f>
        <v>100</v>
      </c>
      <c r="V22" s="6" t="s">
        <v>141</v>
      </c>
      <c r="W22" s="6">
        <v>0</v>
      </c>
      <c r="X22" s="6">
        <v>0</v>
      </c>
      <c r="Y22" s="6">
        <f t="shared" ref="Y22:Y24" si="10">X22</f>
        <v>0</v>
      </c>
      <c r="Z22" s="3" t="s">
        <v>129</v>
      </c>
    </row>
    <row r="23" spans="1:26" ht="15" thickBot="1" x14ac:dyDescent="0.4">
      <c r="A23" s="1">
        <v>13</v>
      </c>
      <c r="B23" t="s">
        <v>111</v>
      </c>
      <c r="C23" s="3" t="s">
        <v>70</v>
      </c>
      <c r="D23" s="3" t="s">
        <v>37</v>
      </c>
      <c r="E23" s="3" t="s">
        <v>86</v>
      </c>
      <c r="F23" s="3" t="s">
        <v>39</v>
      </c>
      <c r="G23" s="3" t="s">
        <v>149</v>
      </c>
      <c r="H23" s="3" t="s">
        <v>128</v>
      </c>
      <c r="I23" s="3" t="s">
        <v>129</v>
      </c>
      <c r="J23" s="3" t="s">
        <v>150</v>
      </c>
      <c r="K23" s="3" t="s">
        <v>151</v>
      </c>
      <c r="L23" s="3" t="s">
        <v>152</v>
      </c>
      <c r="M23" s="4">
        <f t="shared" si="6"/>
        <v>77.777777777777786</v>
      </c>
      <c r="N23" s="4">
        <f t="shared" si="7"/>
        <v>100</v>
      </c>
      <c r="O23" s="6" t="s">
        <v>153</v>
      </c>
      <c r="P23" s="6">
        <f t="shared" si="8"/>
        <v>0.75</v>
      </c>
      <c r="Q23" s="6" t="s">
        <v>155</v>
      </c>
      <c r="R23" s="6" t="s">
        <v>135</v>
      </c>
      <c r="S23" s="6" t="s">
        <v>136</v>
      </c>
      <c r="T23" s="4">
        <f>(2/3)*100</f>
        <v>66.666666666666657</v>
      </c>
      <c r="U23" s="4">
        <f>66.67+33.33</f>
        <v>100</v>
      </c>
      <c r="V23" s="6" t="s">
        <v>137</v>
      </c>
      <c r="W23" s="6">
        <v>0</v>
      </c>
      <c r="X23" s="6">
        <v>0</v>
      </c>
      <c r="Y23" s="6">
        <f t="shared" si="10"/>
        <v>0</v>
      </c>
      <c r="Z23" s="6" t="s">
        <v>129</v>
      </c>
    </row>
    <row r="24" spans="1:26" ht="15" thickBot="1" x14ac:dyDescent="0.4">
      <c r="A24" s="1">
        <v>14</v>
      </c>
      <c r="B24" t="s">
        <v>112</v>
      </c>
      <c r="C24" s="3" t="s">
        <v>70</v>
      </c>
      <c r="D24" s="3" t="s">
        <v>37</v>
      </c>
      <c r="E24" s="3" t="s">
        <v>86</v>
      </c>
      <c r="F24" s="3" t="s">
        <v>39</v>
      </c>
      <c r="G24" s="3" t="s">
        <v>149</v>
      </c>
      <c r="H24" s="3" t="s">
        <v>128</v>
      </c>
      <c r="I24" s="3" t="s">
        <v>129</v>
      </c>
      <c r="J24" s="3" t="s">
        <v>150</v>
      </c>
      <c r="K24" s="3" t="s">
        <v>151</v>
      </c>
      <c r="L24" s="3" t="s">
        <v>152</v>
      </c>
      <c r="M24" s="4">
        <f t="shared" si="6"/>
        <v>77.777777777777786</v>
      </c>
      <c r="N24" s="4">
        <f t="shared" si="7"/>
        <v>100</v>
      </c>
      <c r="O24" s="6" t="s">
        <v>153</v>
      </c>
      <c r="P24" s="6">
        <f t="shared" si="8"/>
        <v>0.75</v>
      </c>
      <c r="Q24" s="6" t="s">
        <v>156</v>
      </c>
      <c r="R24" s="6" t="s">
        <v>143</v>
      </c>
      <c r="S24" s="6" t="s">
        <v>144</v>
      </c>
      <c r="T24" s="6">
        <f>(1/2)*100</f>
        <v>50</v>
      </c>
      <c r="U24" s="6">
        <f>50+50</f>
        <v>100</v>
      </c>
      <c r="V24" s="6" t="s">
        <v>145</v>
      </c>
      <c r="W24" s="6">
        <v>0</v>
      </c>
      <c r="X24" s="6">
        <v>0</v>
      </c>
      <c r="Y24" s="6">
        <f t="shared" si="10"/>
        <v>0</v>
      </c>
      <c r="Z24" s="6" t="s">
        <v>129</v>
      </c>
    </row>
    <row r="25" spans="1:26" ht="15" thickBot="1" x14ac:dyDescent="0.4">
      <c r="A25" s="1">
        <v>15</v>
      </c>
      <c r="B25" t="s">
        <v>113</v>
      </c>
      <c r="C25" s="3" t="s">
        <v>83</v>
      </c>
      <c r="D25" s="3" t="s">
        <v>37</v>
      </c>
      <c r="E25" s="3" t="s">
        <v>88</v>
      </c>
      <c r="F25" s="3" t="s">
        <v>39</v>
      </c>
      <c r="G25" s="3" t="s">
        <v>157</v>
      </c>
      <c r="H25" s="3" t="s">
        <v>128</v>
      </c>
      <c r="I25" s="3" t="s">
        <v>158</v>
      </c>
      <c r="J25" s="3" t="s">
        <v>159</v>
      </c>
      <c r="K25" s="3" t="s">
        <v>160</v>
      </c>
      <c r="L25" s="3" t="s">
        <v>161</v>
      </c>
      <c r="M25" s="6">
        <f>(4/8)*100</f>
        <v>50</v>
      </c>
      <c r="N25" s="6">
        <f>50+37.5</f>
        <v>87.5</v>
      </c>
      <c r="O25" s="6" t="s">
        <v>162</v>
      </c>
      <c r="P25" s="6">
        <f>(238%+50%)/4</f>
        <v>0.72</v>
      </c>
      <c r="Q25" s="6" t="s">
        <v>163</v>
      </c>
      <c r="R25" s="6" t="s">
        <v>164</v>
      </c>
      <c r="S25" s="6" t="s">
        <v>165</v>
      </c>
      <c r="T25" s="6">
        <f>(1/2)*100</f>
        <v>50</v>
      </c>
      <c r="U25" s="6">
        <f>50+50</f>
        <v>100</v>
      </c>
      <c r="V25" s="6" t="s">
        <v>137</v>
      </c>
      <c r="W25" s="6">
        <v>0</v>
      </c>
      <c r="X25" s="6">
        <v>0</v>
      </c>
      <c r="Y25" s="6">
        <f t="shared" si="3"/>
        <v>0</v>
      </c>
      <c r="Z25" s="6" t="s">
        <v>129</v>
      </c>
    </row>
    <row r="26" spans="1:26" ht="15" thickBot="1" x14ac:dyDescent="0.4">
      <c r="A26" s="1">
        <v>16</v>
      </c>
      <c r="B26" t="s">
        <v>114</v>
      </c>
      <c r="C26" s="3" t="s">
        <v>83</v>
      </c>
      <c r="D26" s="3" t="s">
        <v>37</v>
      </c>
      <c r="E26" s="3" t="s">
        <v>88</v>
      </c>
      <c r="F26" s="3" t="s">
        <v>39</v>
      </c>
      <c r="G26" s="3" t="s">
        <v>157</v>
      </c>
      <c r="H26" s="3" t="s">
        <v>128</v>
      </c>
      <c r="I26" s="3" t="s">
        <v>158</v>
      </c>
      <c r="J26" s="3" t="s">
        <v>159</v>
      </c>
      <c r="K26" s="3" t="s">
        <v>160</v>
      </c>
      <c r="L26" s="3" t="s">
        <v>161</v>
      </c>
      <c r="M26" s="6">
        <f>(4/8)*100</f>
        <v>50</v>
      </c>
      <c r="N26" s="6">
        <f>50+37.5</f>
        <v>87.5</v>
      </c>
      <c r="O26" s="6" t="s">
        <v>162</v>
      </c>
      <c r="P26" s="6">
        <f t="shared" ref="P26:P28" si="11">(238%+50%)/4</f>
        <v>0.72</v>
      </c>
      <c r="Q26" s="6" t="s">
        <v>166</v>
      </c>
      <c r="R26" s="6" t="s">
        <v>135</v>
      </c>
      <c r="S26" s="6" t="s">
        <v>136</v>
      </c>
      <c r="T26" s="5">
        <f>(2/3)*100</f>
        <v>66.666666666666657</v>
      </c>
      <c r="U26" s="5">
        <f>66.67+33.33</f>
        <v>100</v>
      </c>
      <c r="V26" s="6" t="s">
        <v>137</v>
      </c>
      <c r="W26" s="6">
        <v>0</v>
      </c>
      <c r="X26" s="3">
        <v>0</v>
      </c>
      <c r="Y26" s="3">
        <f t="shared" si="3"/>
        <v>0</v>
      </c>
      <c r="Z26" s="3" t="s">
        <v>129</v>
      </c>
    </row>
    <row r="27" spans="1:26" ht="15" thickBot="1" x14ac:dyDescent="0.4">
      <c r="A27" s="1">
        <v>17</v>
      </c>
      <c r="B27" t="s">
        <v>115</v>
      </c>
      <c r="C27" s="3" t="s">
        <v>83</v>
      </c>
      <c r="D27" s="3" t="s">
        <v>55</v>
      </c>
      <c r="E27" s="3" t="s">
        <v>88</v>
      </c>
      <c r="F27" s="3" t="s">
        <v>39</v>
      </c>
      <c r="G27" s="3" t="s">
        <v>157</v>
      </c>
      <c r="H27" s="3" t="s">
        <v>128</v>
      </c>
      <c r="I27" s="3" t="s">
        <v>158</v>
      </c>
      <c r="J27" s="3" t="s">
        <v>159</v>
      </c>
      <c r="K27" s="3" t="s">
        <v>167</v>
      </c>
      <c r="L27" s="3" t="s">
        <v>168</v>
      </c>
      <c r="M27" s="6">
        <f>((0-40.89)/40.89)*100</f>
        <v>-100</v>
      </c>
      <c r="N27" s="6">
        <f t="shared" ref="N27:N28" si="12">M27</f>
        <v>-100</v>
      </c>
      <c r="O27" s="6" t="s">
        <v>162</v>
      </c>
      <c r="P27" s="6">
        <f t="shared" si="11"/>
        <v>0.72</v>
      </c>
      <c r="Q27" s="6" t="s">
        <v>169</v>
      </c>
      <c r="R27" s="6" t="s">
        <v>170</v>
      </c>
      <c r="S27" s="6" t="s">
        <v>171</v>
      </c>
      <c r="T27" s="3">
        <f>(1/2)*100</f>
        <v>50</v>
      </c>
      <c r="U27" s="6">
        <f>50+50</f>
        <v>100</v>
      </c>
      <c r="V27" s="6" t="s">
        <v>172</v>
      </c>
      <c r="W27" s="6">
        <v>0</v>
      </c>
      <c r="X27" s="3">
        <v>0</v>
      </c>
      <c r="Y27" s="3">
        <f t="shared" si="3"/>
        <v>0</v>
      </c>
      <c r="Z27" s="3" t="s">
        <v>129</v>
      </c>
    </row>
    <row r="28" spans="1:26" ht="15" thickBot="1" x14ac:dyDescent="0.4">
      <c r="A28" s="1">
        <v>18</v>
      </c>
      <c r="B28" t="s">
        <v>116</v>
      </c>
      <c r="C28" s="3" t="s">
        <v>83</v>
      </c>
      <c r="D28" s="3" t="s">
        <v>55</v>
      </c>
      <c r="E28" s="3" t="s">
        <v>88</v>
      </c>
      <c r="F28" s="3" t="s">
        <v>39</v>
      </c>
      <c r="G28" s="3" t="s">
        <v>157</v>
      </c>
      <c r="H28" s="3" t="s">
        <v>128</v>
      </c>
      <c r="I28" s="3" t="s">
        <v>158</v>
      </c>
      <c r="J28" s="3" t="s">
        <v>159</v>
      </c>
      <c r="K28" s="3" t="s">
        <v>167</v>
      </c>
      <c r="L28" s="3" t="s">
        <v>168</v>
      </c>
      <c r="M28" s="6">
        <f>((0-40.89)/40.89)*100</f>
        <v>-100</v>
      </c>
      <c r="N28" s="6">
        <f t="shared" si="12"/>
        <v>-100</v>
      </c>
      <c r="O28" s="6" t="s">
        <v>162</v>
      </c>
      <c r="P28" s="6">
        <f t="shared" si="11"/>
        <v>0.72</v>
      </c>
      <c r="Q28" s="6" t="s">
        <v>173</v>
      </c>
      <c r="R28" s="6" t="s">
        <v>174</v>
      </c>
      <c r="S28" s="6" t="s">
        <v>175</v>
      </c>
      <c r="T28" s="3">
        <v>0</v>
      </c>
      <c r="U28" s="3">
        <f t="shared" si="5"/>
        <v>0</v>
      </c>
      <c r="V28" s="6" t="s">
        <v>176</v>
      </c>
      <c r="W28" s="6">
        <v>0</v>
      </c>
      <c r="X28" s="3">
        <v>0</v>
      </c>
      <c r="Y28" s="3">
        <f t="shared" si="3"/>
        <v>0</v>
      </c>
      <c r="Z28" s="3" t="s">
        <v>224</v>
      </c>
    </row>
    <row r="29" spans="1:26" ht="15" thickBot="1" x14ac:dyDescent="0.4">
      <c r="A29" s="1">
        <v>19</v>
      </c>
      <c r="B29" t="s">
        <v>117</v>
      </c>
      <c r="C29" s="3" t="s">
        <v>85</v>
      </c>
      <c r="D29" s="3" t="s">
        <v>55</v>
      </c>
      <c r="E29" s="3" t="s">
        <v>97</v>
      </c>
      <c r="F29" s="3" t="s">
        <v>79</v>
      </c>
      <c r="G29" s="3" t="s">
        <v>177</v>
      </c>
      <c r="H29" s="3" t="s">
        <v>128</v>
      </c>
      <c r="I29" s="3" t="s">
        <v>158</v>
      </c>
      <c r="J29" s="3" t="s">
        <v>178</v>
      </c>
      <c r="K29" s="3" t="s">
        <v>179</v>
      </c>
      <c r="L29" s="3" t="s">
        <v>180</v>
      </c>
      <c r="M29" s="4">
        <f>(5/11)*100</f>
        <v>45.454545454545453</v>
      </c>
      <c r="N29" s="5">
        <f>45.45+54.55</f>
        <v>100</v>
      </c>
      <c r="O29" s="6" t="s">
        <v>181</v>
      </c>
      <c r="P29" s="7">
        <f t="shared" ref="P29:P31" si="13">(263.64%)/4</f>
        <v>0.65910000000000002</v>
      </c>
      <c r="Q29" s="6" t="s">
        <v>182</v>
      </c>
      <c r="R29" s="6" t="s">
        <v>183</v>
      </c>
      <c r="S29" s="6" t="s">
        <v>184</v>
      </c>
      <c r="T29" s="6">
        <f>(1/2)*100</f>
        <v>50</v>
      </c>
      <c r="U29" s="3">
        <f>50+50</f>
        <v>100</v>
      </c>
      <c r="V29" s="6" t="s">
        <v>137</v>
      </c>
      <c r="W29" s="6">
        <v>0</v>
      </c>
      <c r="X29" s="3">
        <v>0</v>
      </c>
      <c r="Y29" s="3">
        <f t="shared" si="3"/>
        <v>0</v>
      </c>
      <c r="Z29" s="3" t="s">
        <v>129</v>
      </c>
    </row>
    <row r="30" spans="1:26" ht="15" thickBot="1" x14ac:dyDescent="0.4">
      <c r="A30" s="1">
        <v>20</v>
      </c>
      <c r="B30" t="s">
        <v>118</v>
      </c>
      <c r="C30" s="3" t="s">
        <v>85</v>
      </c>
      <c r="D30" s="3" t="s">
        <v>55</v>
      </c>
      <c r="E30" s="3" t="s">
        <v>97</v>
      </c>
      <c r="F30" s="3" t="s">
        <v>79</v>
      </c>
      <c r="G30" s="3" t="s">
        <v>177</v>
      </c>
      <c r="H30" s="3" t="s">
        <v>128</v>
      </c>
      <c r="I30" s="3" t="s">
        <v>158</v>
      </c>
      <c r="J30" s="3" t="s">
        <v>178</v>
      </c>
      <c r="K30" s="3" t="s">
        <v>179</v>
      </c>
      <c r="L30" s="3" t="s">
        <v>180</v>
      </c>
      <c r="M30" s="4">
        <f t="shared" ref="M30:M33" si="14">(5/11)*100</f>
        <v>45.454545454545453</v>
      </c>
      <c r="N30" s="5">
        <f t="shared" ref="N30:N33" si="15">45.45+54.55</f>
        <v>100</v>
      </c>
      <c r="O30" s="6" t="s">
        <v>181</v>
      </c>
      <c r="P30" s="7">
        <f t="shared" si="13"/>
        <v>0.65910000000000002</v>
      </c>
      <c r="Q30" s="6" t="s">
        <v>185</v>
      </c>
      <c r="R30" s="6" t="s">
        <v>186</v>
      </c>
      <c r="S30" s="6" t="s">
        <v>187</v>
      </c>
      <c r="T30" s="6">
        <f>(1/1)*100</f>
        <v>100</v>
      </c>
      <c r="U30" s="3">
        <f t="shared" si="5"/>
        <v>100</v>
      </c>
      <c r="V30" s="6" t="s">
        <v>137</v>
      </c>
      <c r="W30" s="6">
        <v>0</v>
      </c>
      <c r="X30" s="3">
        <v>0</v>
      </c>
      <c r="Y30" s="3">
        <f t="shared" si="3"/>
        <v>0</v>
      </c>
      <c r="Z30" s="3" t="s">
        <v>129</v>
      </c>
    </row>
    <row r="31" spans="1:26" ht="15" thickBot="1" x14ac:dyDescent="0.4">
      <c r="A31" s="1">
        <v>21</v>
      </c>
      <c r="B31" t="s">
        <v>119</v>
      </c>
      <c r="C31" s="3" t="s">
        <v>85</v>
      </c>
      <c r="D31" s="3" t="s">
        <v>55</v>
      </c>
      <c r="E31" s="3" t="s">
        <v>97</v>
      </c>
      <c r="F31" s="3" t="s">
        <v>79</v>
      </c>
      <c r="G31" s="3" t="s">
        <v>177</v>
      </c>
      <c r="H31" s="3" t="s">
        <v>128</v>
      </c>
      <c r="I31" s="3" t="s">
        <v>158</v>
      </c>
      <c r="J31" s="3" t="s">
        <v>178</v>
      </c>
      <c r="K31" s="3" t="s">
        <v>179</v>
      </c>
      <c r="L31" s="3" t="s">
        <v>180</v>
      </c>
      <c r="M31" s="4">
        <f t="shared" si="14"/>
        <v>45.454545454545453</v>
      </c>
      <c r="N31" s="5">
        <f t="shared" si="15"/>
        <v>100</v>
      </c>
      <c r="O31" s="6" t="s">
        <v>181</v>
      </c>
      <c r="P31" s="7">
        <f t="shared" si="13"/>
        <v>0.65910000000000002</v>
      </c>
      <c r="Q31" s="6" t="s">
        <v>188</v>
      </c>
      <c r="R31" s="6" t="s">
        <v>189</v>
      </c>
      <c r="S31" s="6" t="s">
        <v>190</v>
      </c>
      <c r="T31" s="6">
        <f>(2/2)*100</f>
        <v>100</v>
      </c>
      <c r="U31" s="3">
        <f>T31</f>
        <v>100</v>
      </c>
      <c r="V31" s="6" t="s">
        <v>137</v>
      </c>
      <c r="W31" s="6">
        <v>0</v>
      </c>
      <c r="X31" s="3">
        <v>0</v>
      </c>
      <c r="Y31" s="3">
        <f t="shared" si="3"/>
        <v>0</v>
      </c>
      <c r="Z31" s="3" t="s">
        <v>129</v>
      </c>
    </row>
    <row r="32" spans="1:26" ht="15" thickBot="1" x14ac:dyDescent="0.4">
      <c r="A32" s="1">
        <v>22</v>
      </c>
      <c r="B32" t="s">
        <v>120</v>
      </c>
      <c r="C32" s="3" t="s">
        <v>85</v>
      </c>
      <c r="D32" s="3" t="s">
        <v>55</v>
      </c>
      <c r="E32" s="3" t="s">
        <v>97</v>
      </c>
      <c r="F32" s="3" t="s">
        <v>79</v>
      </c>
      <c r="G32" s="3" t="s">
        <v>177</v>
      </c>
      <c r="H32" s="3" t="s">
        <v>128</v>
      </c>
      <c r="I32" s="3" t="s">
        <v>158</v>
      </c>
      <c r="J32" s="3" t="s">
        <v>178</v>
      </c>
      <c r="K32" s="3" t="s">
        <v>179</v>
      </c>
      <c r="L32" s="3" t="s">
        <v>180</v>
      </c>
      <c r="M32" s="4">
        <f t="shared" si="14"/>
        <v>45.454545454545453</v>
      </c>
      <c r="N32" s="5">
        <f t="shared" si="15"/>
        <v>100</v>
      </c>
      <c r="O32" s="6" t="s">
        <v>181</v>
      </c>
      <c r="P32" s="7">
        <f>(263.64%)/4</f>
        <v>0.65910000000000002</v>
      </c>
      <c r="Q32" s="6" t="s">
        <v>191</v>
      </c>
      <c r="R32" s="6" t="s">
        <v>192</v>
      </c>
      <c r="S32" s="6" t="s">
        <v>193</v>
      </c>
      <c r="T32" s="6">
        <f>(1/2)*100</f>
        <v>50</v>
      </c>
      <c r="U32" s="3">
        <f>50+50</f>
        <v>100</v>
      </c>
      <c r="V32" s="6" t="s">
        <v>137</v>
      </c>
      <c r="W32" s="6">
        <v>0</v>
      </c>
      <c r="X32" s="3">
        <v>0</v>
      </c>
      <c r="Y32" s="3">
        <f t="shared" si="3"/>
        <v>0</v>
      </c>
      <c r="Z32" s="3" t="s">
        <v>129</v>
      </c>
    </row>
    <row r="33" spans="1:26" ht="15" thickBot="1" x14ac:dyDescent="0.4">
      <c r="A33" s="1">
        <v>23</v>
      </c>
      <c r="B33" t="s">
        <v>121</v>
      </c>
      <c r="C33" s="3" t="s">
        <v>85</v>
      </c>
      <c r="D33" s="3" t="s">
        <v>55</v>
      </c>
      <c r="E33" s="3" t="s">
        <v>97</v>
      </c>
      <c r="F33" s="3" t="s">
        <v>79</v>
      </c>
      <c r="G33" s="3" t="s">
        <v>177</v>
      </c>
      <c r="H33" s="3" t="s">
        <v>128</v>
      </c>
      <c r="I33" s="3" t="s">
        <v>158</v>
      </c>
      <c r="J33" s="3" t="s">
        <v>178</v>
      </c>
      <c r="K33" s="3" t="s">
        <v>179</v>
      </c>
      <c r="L33" s="3" t="s">
        <v>180</v>
      </c>
      <c r="M33" s="4">
        <f t="shared" si="14"/>
        <v>45.454545454545453</v>
      </c>
      <c r="N33" s="5">
        <f t="shared" si="15"/>
        <v>100</v>
      </c>
      <c r="O33" s="6" t="s">
        <v>181</v>
      </c>
      <c r="P33" s="7">
        <f>(263.64%)/4</f>
        <v>0.65910000000000002</v>
      </c>
      <c r="Q33" s="6" t="s">
        <v>194</v>
      </c>
      <c r="R33" s="6" t="s">
        <v>195</v>
      </c>
      <c r="S33" s="6" t="s">
        <v>196</v>
      </c>
      <c r="T33" s="6">
        <f>(2/4)*100</f>
        <v>50</v>
      </c>
      <c r="U33" s="3">
        <f>50+50</f>
        <v>100</v>
      </c>
      <c r="V33" s="6" t="s">
        <v>197</v>
      </c>
      <c r="W33" s="6">
        <v>0</v>
      </c>
      <c r="X33" s="3">
        <v>0</v>
      </c>
      <c r="Y33" s="3">
        <f t="shared" si="3"/>
        <v>0</v>
      </c>
      <c r="Z33" s="3" t="s">
        <v>129</v>
      </c>
    </row>
    <row r="34" spans="1:26" ht="15" thickBot="1" x14ac:dyDescent="0.4">
      <c r="A34" s="1">
        <v>24</v>
      </c>
      <c r="B34" t="s">
        <v>122</v>
      </c>
      <c r="C34" s="3" t="s">
        <v>87</v>
      </c>
      <c r="D34" s="3" t="s">
        <v>43</v>
      </c>
      <c r="E34" s="3" t="s">
        <v>94</v>
      </c>
      <c r="F34" s="3" t="s">
        <v>68</v>
      </c>
      <c r="G34" s="3" t="s">
        <v>198</v>
      </c>
      <c r="H34" s="3" t="s">
        <v>199</v>
      </c>
      <c r="I34" s="3" t="s">
        <v>158</v>
      </c>
      <c r="J34" s="3" t="s">
        <v>200</v>
      </c>
      <c r="K34" s="3" t="s">
        <v>201</v>
      </c>
      <c r="L34" s="3" t="s">
        <v>202</v>
      </c>
      <c r="M34" s="5">
        <f>(2/3)*100</f>
        <v>66.666666666666657</v>
      </c>
      <c r="N34" s="5">
        <f>66.67+33.33</f>
        <v>100</v>
      </c>
      <c r="O34" s="6" t="s">
        <v>203</v>
      </c>
      <c r="P34" s="4">
        <f>(233%+67%)/4</f>
        <v>0.75</v>
      </c>
      <c r="Q34" s="6" t="s">
        <v>204</v>
      </c>
      <c r="R34" s="6" t="s">
        <v>205</v>
      </c>
      <c r="S34" s="6" t="s">
        <v>144</v>
      </c>
      <c r="T34" s="3">
        <f>(1/2)*100</f>
        <v>50</v>
      </c>
      <c r="U34" s="3">
        <f>50+50</f>
        <v>100</v>
      </c>
      <c r="V34" s="6" t="s">
        <v>137</v>
      </c>
      <c r="W34" s="6">
        <v>0</v>
      </c>
      <c r="X34" s="3">
        <v>0</v>
      </c>
      <c r="Y34" s="3">
        <f t="shared" si="3"/>
        <v>0</v>
      </c>
      <c r="Z34" s="3" t="s">
        <v>129</v>
      </c>
    </row>
    <row r="35" spans="1:26" ht="15" thickBot="1" x14ac:dyDescent="0.4">
      <c r="A35" s="1">
        <v>25</v>
      </c>
      <c r="B35" t="s">
        <v>123</v>
      </c>
      <c r="C35" s="3" t="s">
        <v>87</v>
      </c>
      <c r="D35" s="3" t="s">
        <v>43</v>
      </c>
      <c r="E35" s="3" t="s">
        <v>94</v>
      </c>
      <c r="F35" s="3" t="s">
        <v>68</v>
      </c>
      <c r="G35" s="3" t="s">
        <v>198</v>
      </c>
      <c r="H35" s="3" t="s">
        <v>199</v>
      </c>
      <c r="I35" s="3" t="s">
        <v>158</v>
      </c>
      <c r="J35" s="3" t="s">
        <v>200</v>
      </c>
      <c r="K35" s="3" t="s">
        <v>201</v>
      </c>
      <c r="L35" s="3" t="s">
        <v>202</v>
      </c>
      <c r="M35" s="5">
        <f>(2/3)*100</f>
        <v>66.666666666666657</v>
      </c>
      <c r="N35" s="5">
        <f>66.67+33.33</f>
        <v>100</v>
      </c>
      <c r="O35" s="6" t="s">
        <v>203</v>
      </c>
      <c r="P35" s="4">
        <f>(233%+67%)/4</f>
        <v>0.75</v>
      </c>
      <c r="Q35" s="6" t="s">
        <v>206</v>
      </c>
      <c r="R35" s="6" t="s">
        <v>207</v>
      </c>
      <c r="S35" s="6" t="s">
        <v>208</v>
      </c>
      <c r="T35" s="3">
        <f>1/1*100</f>
        <v>100</v>
      </c>
      <c r="U35" s="3">
        <f t="shared" si="5"/>
        <v>100</v>
      </c>
      <c r="V35" s="6" t="s">
        <v>209</v>
      </c>
      <c r="W35" s="6">
        <v>3000000</v>
      </c>
      <c r="X35" s="3">
        <v>0</v>
      </c>
      <c r="Y35" s="3">
        <f t="shared" si="3"/>
        <v>0</v>
      </c>
      <c r="Z35" s="3" t="s">
        <v>129</v>
      </c>
    </row>
    <row r="36" spans="1:26" ht="15" thickBot="1" x14ac:dyDescent="0.4">
      <c r="A36" s="1">
        <v>26</v>
      </c>
      <c r="B36" t="s">
        <v>124</v>
      </c>
      <c r="C36" s="3" t="s">
        <v>87</v>
      </c>
      <c r="D36" s="3" t="s">
        <v>43</v>
      </c>
      <c r="E36" s="3" t="s">
        <v>94</v>
      </c>
      <c r="F36" s="3" t="s">
        <v>57</v>
      </c>
      <c r="G36" s="3" t="s">
        <v>198</v>
      </c>
      <c r="H36" s="3" t="s">
        <v>210</v>
      </c>
      <c r="I36" s="3" t="s">
        <v>158</v>
      </c>
      <c r="J36" s="3" t="s">
        <v>200</v>
      </c>
      <c r="K36" s="3" t="s">
        <v>211</v>
      </c>
      <c r="L36" s="3" t="s">
        <v>212</v>
      </c>
      <c r="M36" s="5">
        <f>(5/13)*100</f>
        <v>38.461538461538467</v>
      </c>
      <c r="N36" s="5">
        <f>38.46+61.54</f>
        <v>100</v>
      </c>
      <c r="O36" s="6" t="s">
        <v>213</v>
      </c>
      <c r="P36" s="4">
        <f>(262%+38%)/4</f>
        <v>0.75</v>
      </c>
      <c r="Q36" s="6" t="s">
        <v>214</v>
      </c>
      <c r="R36" s="6" t="s">
        <v>215</v>
      </c>
      <c r="S36" s="6" t="s">
        <v>208</v>
      </c>
      <c r="T36" s="3">
        <v>0</v>
      </c>
      <c r="U36" s="3">
        <v>100</v>
      </c>
      <c r="V36" s="6" t="s">
        <v>209</v>
      </c>
      <c r="W36" s="6">
        <v>7000000</v>
      </c>
      <c r="X36" s="3">
        <v>0</v>
      </c>
      <c r="Y36" s="6">
        <v>7000000</v>
      </c>
      <c r="Z36" s="3" t="s">
        <v>129</v>
      </c>
    </row>
    <row r="37" spans="1:26" ht="15" thickBot="1" x14ac:dyDescent="0.4">
      <c r="A37" s="1">
        <v>27</v>
      </c>
      <c r="B37" t="s">
        <v>125</v>
      </c>
      <c r="C37" s="3" t="s">
        <v>87</v>
      </c>
      <c r="D37" s="3" t="s">
        <v>43</v>
      </c>
      <c r="E37" s="3" t="s">
        <v>94</v>
      </c>
      <c r="F37" s="3" t="s">
        <v>57</v>
      </c>
      <c r="G37" s="3" t="s">
        <v>198</v>
      </c>
      <c r="H37" s="3" t="s">
        <v>210</v>
      </c>
      <c r="I37" s="3" t="s">
        <v>158</v>
      </c>
      <c r="J37" s="3" t="s">
        <v>200</v>
      </c>
      <c r="K37" s="3" t="s">
        <v>211</v>
      </c>
      <c r="L37" s="3" t="s">
        <v>212</v>
      </c>
      <c r="M37" s="5">
        <f>(5/13)*100</f>
        <v>38.461538461538467</v>
      </c>
      <c r="N37" s="5">
        <f>38.46+61.54</f>
        <v>100</v>
      </c>
      <c r="O37" s="6" t="s">
        <v>213</v>
      </c>
      <c r="P37" s="4">
        <f>(262%+38%)/4</f>
        <v>0.75</v>
      </c>
      <c r="Q37" s="6" t="s">
        <v>216</v>
      </c>
      <c r="R37" s="6" t="s">
        <v>217</v>
      </c>
      <c r="S37" s="6" t="s">
        <v>218</v>
      </c>
      <c r="T37" s="5">
        <f>(5/12)*100</f>
        <v>41.666666666666671</v>
      </c>
      <c r="U37" s="5">
        <f>41.67+58.33</f>
        <v>100</v>
      </c>
      <c r="V37" s="6" t="s">
        <v>219</v>
      </c>
      <c r="W37" s="6">
        <v>0</v>
      </c>
      <c r="X37" s="3">
        <v>0</v>
      </c>
      <c r="Y37" s="3">
        <f t="shared" si="3"/>
        <v>0</v>
      </c>
      <c r="Z37" s="3" t="s">
        <v>129</v>
      </c>
    </row>
    <row r="38" spans="1:26" ht="15" thickBot="1" x14ac:dyDescent="0.4">
      <c r="A38" s="1">
        <v>28</v>
      </c>
      <c r="B38" t="s">
        <v>126</v>
      </c>
      <c r="C38" s="3" t="s">
        <v>87</v>
      </c>
      <c r="D38" s="3" t="s">
        <v>43</v>
      </c>
      <c r="E38" s="3" t="s">
        <v>94</v>
      </c>
      <c r="F38" s="3" t="s">
        <v>57</v>
      </c>
      <c r="G38" s="3" t="s">
        <v>198</v>
      </c>
      <c r="H38" s="3" t="s">
        <v>220</v>
      </c>
      <c r="I38" s="3" t="s">
        <v>129</v>
      </c>
      <c r="J38" s="3" t="s">
        <v>200</v>
      </c>
      <c r="K38" s="3" t="s">
        <v>221</v>
      </c>
      <c r="L38" s="3" t="s">
        <v>212</v>
      </c>
      <c r="M38" s="5">
        <v>0</v>
      </c>
      <c r="N38" s="5">
        <v>100</v>
      </c>
      <c r="O38" s="6" t="s">
        <v>221</v>
      </c>
      <c r="P38" s="4">
        <f>(300%)/4</f>
        <v>0.75</v>
      </c>
      <c r="Q38" s="6" t="s">
        <v>222</v>
      </c>
      <c r="R38" s="6" t="s">
        <v>223</v>
      </c>
      <c r="S38" s="6" t="s">
        <v>208</v>
      </c>
      <c r="T38" s="3">
        <v>0</v>
      </c>
      <c r="U38" s="3">
        <v>100</v>
      </c>
      <c r="V38" s="6" t="s">
        <v>137</v>
      </c>
      <c r="W38" s="6">
        <v>0</v>
      </c>
      <c r="X38" s="3">
        <v>0</v>
      </c>
      <c r="Y38" s="3">
        <f t="shared" si="3"/>
        <v>0</v>
      </c>
      <c r="Z38" s="3" t="s">
        <v>129</v>
      </c>
    </row>
    <row r="39" spans="1:26" x14ac:dyDescent="0.35">
      <c r="P39" t="s">
        <v>225</v>
      </c>
    </row>
    <row r="351003" spans="1:6" x14ac:dyDescent="0.35">
      <c r="A351003" t="s">
        <v>36</v>
      </c>
      <c r="B351003" t="s">
        <v>37</v>
      </c>
      <c r="C351003" t="s">
        <v>38</v>
      </c>
      <c r="D351003" t="s">
        <v>39</v>
      </c>
      <c r="E351003" t="s">
        <v>40</v>
      </c>
      <c r="F351003" t="s">
        <v>41</v>
      </c>
    </row>
    <row r="351004" spans="1:6" x14ac:dyDescent="0.35">
      <c r="A351004" t="s">
        <v>42</v>
      </c>
      <c r="B351004" t="s">
        <v>43</v>
      </c>
      <c r="C351004" t="s">
        <v>44</v>
      </c>
      <c r="D351004" t="s">
        <v>45</v>
      </c>
      <c r="E351004" t="s">
        <v>46</v>
      </c>
      <c r="F351004" t="s">
        <v>47</v>
      </c>
    </row>
    <row r="351005" spans="1:6" x14ac:dyDescent="0.35">
      <c r="A351005" t="s">
        <v>48</v>
      </c>
      <c r="B351005" t="s">
        <v>49</v>
      </c>
      <c r="C351005" t="s">
        <v>50</v>
      </c>
      <c r="D351005" t="s">
        <v>51</v>
      </c>
      <c r="E351005" t="s">
        <v>52</v>
      </c>
      <c r="F351005" t="s">
        <v>53</v>
      </c>
    </row>
    <row r="351006" spans="1:6" x14ac:dyDescent="0.35">
      <c r="A351006" t="s">
        <v>54</v>
      </c>
      <c r="B351006" t="s">
        <v>55</v>
      </c>
      <c r="C351006" t="s">
        <v>56</v>
      </c>
      <c r="D351006" t="s">
        <v>57</v>
      </c>
      <c r="E351006" t="s">
        <v>58</v>
      </c>
      <c r="F351006" t="s">
        <v>59</v>
      </c>
    </row>
    <row r="351007" spans="1:6" x14ac:dyDescent="0.35">
      <c r="A351007" t="s">
        <v>60</v>
      </c>
      <c r="B351007" t="s">
        <v>61</v>
      </c>
      <c r="C351007" t="s">
        <v>62</v>
      </c>
      <c r="D351007" t="s">
        <v>63</v>
      </c>
      <c r="E351007" t="s">
        <v>64</v>
      </c>
    </row>
    <row r="351008" spans="1:6" x14ac:dyDescent="0.35">
      <c r="A351008" t="s">
        <v>65</v>
      </c>
      <c r="B351008" t="s">
        <v>66</v>
      </c>
      <c r="C351008" t="s">
        <v>67</v>
      </c>
      <c r="D351008" t="s">
        <v>68</v>
      </c>
      <c r="E351008" t="s">
        <v>69</v>
      </c>
    </row>
    <row r="351009" spans="1:4" x14ac:dyDescent="0.35">
      <c r="A351009" t="s">
        <v>70</v>
      </c>
      <c r="B351009" t="s">
        <v>71</v>
      </c>
      <c r="C351009" t="s">
        <v>72</v>
      </c>
      <c r="D351009" t="s">
        <v>73</v>
      </c>
    </row>
    <row r="351010" spans="1:4" x14ac:dyDescent="0.35">
      <c r="A351010" t="s">
        <v>74</v>
      </c>
      <c r="C351010" t="s">
        <v>75</v>
      </c>
      <c r="D351010" t="s">
        <v>76</v>
      </c>
    </row>
    <row r="351011" spans="1:4" x14ac:dyDescent="0.35">
      <c r="A351011" t="s">
        <v>77</v>
      </c>
      <c r="C351011" t="s">
        <v>78</v>
      </c>
      <c r="D351011" t="s">
        <v>79</v>
      </c>
    </row>
    <row r="351012" spans="1:4" x14ac:dyDescent="0.35">
      <c r="A351012" t="s">
        <v>80</v>
      </c>
      <c r="C351012" t="s">
        <v>81</v>
      </c>
      <c r="D351012" t="s">
        <v>82</v>
      </c>
    </row>
    <row r="351013" spans="1:4" x14ac:dyDescent="0.35">
      <c r="A351013" t="s">
        <v>83</v>
      </c>
      <c r="C351013" t="s">
        <v>84</v>
      </c>
    </row>
    <row r="351014" spans="1:4" x14ac:dyDescent="0.35">
      <c r="A351014" t="s">
        <v>85</v>
      </c>
      <c r="C351014" t="s">
        <v>86</v>
      </c>
    </row>
    <row r="351015" spans="1:4" x14ac:dyDescent="0.35">
      <c r="A351015" t="s">
        <v>87</v>
      </c>
      <c r="C351015" t="s">
        <v>88</v>
      </c>
    </row>
    <row r="351016" spans="1:4" x14ac:dyDescent="0.35">
      <c r="A351016" t="s">
        <v>89</v>
      </c>
      <c r="C351016" t="s">
        <v>90</v>
      </c>
    </row>
    <row r="351017" spans="1:4" x14ac:dyDescent="0.35">
      <c r="A351017" t="s">
        <v>91</v>
      </c>
      <c r="C351017" t="s">
        <v>92</v>
      </c>
    </row>
    <row r="351018" spans="1:4" x14ac:dyDescent="0.35">
      <c r="A351018" t="s">
        <v>93</v>
      </c>
      <c r="C351018" t="s">
        <v>94</v>
      </c>
    </row>
    <row r="351019" spans="1:4" x14ac:dyDescent="0.35">
      <c r="A351019" t="s">
        <v>95</v>
      </c>
      <c r="C351019" t="s">
        <v>96</v>
      </c>
    </row>
    <row r="351020" spans="1:4" x14ac:dyDescent="0.35">
      <c r="C351020" t="s">
        <v>97</v>
      </c>
    </row>
    <row r="351021" spans="1:4" x14ac:dyDescent="0.35">
      <c r="C351021" t="s">
        <v>98</v>
      </c>
    </row>
    <row r="351022" spans="1:4" x14ac:dyDescent="0.35">
      <c r="C351022" t="s">
        <v>99</v>
      </c>
    </row>
  </sheetData>
  <autoFilter ref="C10:Z39" xr:uid="{00000000-0001-0000-0000-000000000000}"/>
  <mergeCells count="1">
    <mergeCell ref="B8:Z8"/>
  </mergeCells>
  <phoneticPr fontId="4" type="noConversion"/>
  <dataValidations xWindow="805" yWindow="520" count="25">
    <dataValidation type="list" allowBlank="1" showInputMessage="1" showErrorMessage="1" errorTitle="Entrada no válida" error="Por favor seleccione un elemento de la lista" promptTitle="Seleccione un elemento de la lista" prompt=" Elija de la lista desplegable el programa al que le hará el seguimiento" sqref="C11:C38" xr:uid="{00000000-0002-0000-0000-000000000000}">
      <formula1>$A$351002:$A$351019</formula1>
    </dataValidation>
    <dataValidation type="list" allowBlank="1" showInputMessage="1" showErrorMessage="1" errorTitle="Entrada no válida" error="Por favor seleccione un elemento de la lista" promptTitle="Seleccione un elemento de la lista" prompt=" Escoja el principio PGA a implementar" sqref="D11:D38" xr:uid="{00000000-0002-0000-0000-000001000000}">
      <formula1>$B$351002:$B$351009</formula1>
    </dataValidation>
    <dataValidation type="list" allowBlank="1" showInputMessage="1" showErrorMessage="1" errorTitle="Entrada no válida" error="Por favor seleccione un elemento de la lista" promptTitle="Seleccione un elemento de la lista" prompt=" Escoja el Objetivo PGA a implementar" sqref="E11:E38" xr:uid="{00000000-0002-0000-0000-000002000000}">
      <formula1>$C$351002:$C$351022</formula1>
    </dataValidation>
    <dataValidation type="list" allowBlank="1" showInputMessage="1" showErrorMessage="1" errorTitle="Entrada no válida" error="Por favor seleccione un elemento de la lista" promptTitle="Seleccione un elemento de la lista" prompt=" Escoja la Estrategia PGA a implementar" sqref="F11:F38" xr:uid="{00000000-0002-0000-0000-000003000000}">
      <formula1>$D$351002:$D$351012</formula1>
    </dataValidation>
    <dataValidation type="list" allowBlank="1" showInputMessage="1" showErrorMessage="1" errorTitle="Entrada no válida" error="Por favor seleccione un elemento de la lista" promptTitle="Seleccione un elemento de la lista" prompt=" Elija de la lista desplegable el programa al que le hará el seguimiento" sqref="G11:G38" xr:uid="{00000000-0002-0000-0000-000004000000}">
      <formula1>$E$351002:$E$351008</formula1>
    </dataValidation>
    <dataValidation type="list" allowBlank="1" showInputMessage="1" showErrorMessage="1" errorTitle="Entrada no válida" error="Por favor seleccione un elemento de la lista" promptTitle="Seleccione un elemento de la lista" prompt=" Elija las lineas que trabajara unicamente para el programa &quot;Implementacion de practicas sostenibles&quot;" sqref="H11:H38" xr:uid="{00000000-0002-0000-0000-000005000000}">
      <formula1>$F$351002:$F$351006</formula1>
    </dataValidation>
    <dataValidation type="textLength" allowBlank="1" showInputMessage="1" showErrorMessage="1" errorTitle="Entrada no válida" error="Escriba un texto " promptTitle="Cualquier contenido" prompt=" Copie y pegue el nombre del programa &quot;Otro&quot; resgistrado en la &quot;Formulación Plan de Acción&quot;" sqref="I11:I38" xr:uid="{00000000-0002-0000-0000-000006000000}">
      <formula1>0</formula1>
      <formula2>4000</formula2>
    </dataValidation>
    <dataValidation type="textLength" allowBlank="1" showInputMessage="1" showErrorMessage="1" errorTitle="Entrada no válida" error="Escriba un texto " promptTitle="Cualquier contenido" prompt=" Copie y pegue el objetivo registrado en la &quot;Formulación Plan de Acción&quot;" sqref="J11:J38" xr:uid="{00000000-0002-0000-0000-000007000000}">
      <formula1>0</formula1>
      <formula2>4000</formula2>
    </dataValidation>
    <dataValidation type="textLength" allowBlank="1" showInputMessage="1" showErrorMessage="1" errorTitle="Entrada no válida" error="Escriba un texto " promptTitle="Cualquier contenido" prompt=" Elija de la lista desplegable el programa al que le hará el seguimiento" sqref="K11:K38" xr:uid="{00000000-0002-0000-0000-000008000000}">
      <formula1>0</formula1>
      <formula2>4000</formula2>
    </dataValidation>
    <dataValidation type="textLength" allowBlank="1" showInputMessage="1" showErrorMessage="1" errorTitle="Entrada no válida" error="Escriba un texto " promptTitle="Cualquier contenido" prompt=" Copie y pegue el indicador del programa registrado en la &quot;Formulación Plan de Acción&quot;" sqref="L11:L38" xr:uid="{00000000-0002-0000-0000-000009000000}">
      <formula1>0</formula1>
      <formula2>4000</formula2>
    </dataValidation>
    <dataValidation type="textLength" allowBlank="1" showInputMessage="1" showErrorMessage="1" errorTitle="Entrada no válida" error="Escriba un texto " promptTitle="Cualquier contenido" prompt=" Escriba el porcentaje de avance de la meta anual del programa, que se alcanzó en el semestre que está reportando." sqref="M11:M38" xr:uid="{AD5434CD-730B-4785-8DE9-3EA3A1A6305C}">
      <formula1>0</formula1>
      <formula2>4000</formula2>
    </dataValidation>
    <dataValidation type="textLength" allowBlank="1" showInputMessage="1" showErrorMessage="1" errorTitle="Entrada no válida" error="Escriba un texto " promptTitle="Cualquier contenido" prompt=" Escriba el porcentaje de avance TOTAL de la meta anual. Si está reportando el primer semestre, la información de esta casilla será la misma de la casilla anterior" sqref="N11:N38" xr:uid="{F758E2DF-CB29-43B9-BF4F-4EAF8A92DF7B}">
      <formula1>0</formula1>
      <formula2>4000</formula2>
    </dataValidation>
    <dataValidation type="textLength" allowBlank="1" showInputMessage="1" showErrorMessage="1" errorTitle="Entrada no válida" error="Escriba un texto " promptTitle="Cualquier contenido" prompt=" Indique el porcentaje de avance total de la meta a 4 años, es decir, de la meta concertada; para reportar este avance deberá tener en cuenta el avance de años anteriores" sqref="P11:P38" xr:uid="{2E4DC6B2-24D6-4030-A315-C343FFB82A47}">
      <formula1>0</formula1>
      <formula2>4000</formula2>
    </dataValidation>
    <dataValidation type="textLength" allowBlank="1" showInputMessage="1" showErrorMessage="1" errorTitle="Entrada no válida" error="Escriba un texto " promptTitle="Cualquier contenido" prompt=" Escriba el avance de la meta de la actividad de acuerdo al indicador formulado, que se alcanzó en el semestre que está reportando." sqref="T11:T38" xr:uid="{74DF8BE4-F99A-4773-BC7E-2B9F424E6868}">
      <formula1>0</formula1>
      <formula2>4000</formula2>
    </dataValidation>
    <dataValidation type="textLength" allowBlank="1" showInputMessage="1" showErrorMessage="1" errorTitle="Entrada no válida" error="Escriba un texto " promptTitle="Cualquier contenido" prompt=" Escriba el avance TOTAL de la meta de la actividad de acuerdo al indicador formulado. Si está reportando el primer semestre, la información de esta casilla será la misma de la casilla anterior" sqref="U11:U38" xr:uid="{861D9A93-C221-440B-950F-0B0B32F53F6F}">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V11:V38" xr:uid="{F908E9ED-1E9B-43A6-A48B-D87F614BBFF7}">
      <formula1>0</formula1>
      <formula2>4000</formula2>
    </dataValidation>
    <dataValidation type="decimal" allowBlank="1" showInputMessage="1" showErrorMessage="1" errorTitle="Entrada no válida" error="Por favor escriba un número" promptTitle="Escriba un número en esta casilla" prompt=" Escriba, en pesos colombianos, el monto ejecutado en el semestre que está reportando, para el desarrollo de la actividad." sqref="X11:X38" xr:uid="{EBD2A57B-997B-4D3F-9F0D-9EB36BF019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n pesos colombianos, el monto ejecutado total en el semestre que está reportando, para el desarrollo de la actividad" sqref="Y11:Y35 Y37:Y38" xr:uid="{C71DFF64-E5D2-4354-B71C-3657838BE9B8}">
      <formula1>-9223372036854770000</formula1>
      <formula2>9223372036854770000</formula2>
    </dataValidation>
    <dataValidation type="textLength" allowBlank="1" showInputMessage="1" showErrorMessage="1" errorTitle="Entrada no válida" error="Escriba un texto " promptTitle="Cualquier contenido" prompt=" En caso de no dar cumplimiento a la totalidad de la meta, por favor especifique en esta casilla las estrategias de mejora a implementar o indique las observaciones" sqref="Z11:Z38" xr:uid="{DABEB0AD-08E0-407C-BD49-439241B54DFF}">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O38" xr:uid="{D4259AEA-5962-45B9-9090-16BB67E8055F}">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O11:O37" xr:uid="{32E413CA-788B-4334-A6FC-B010DC640223}">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S11:S38" xr:uid="{386E83FB-DCCF-4ACF-B438-0C620CB182CE}">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R11:R38" xr:uid="{EC5A4F93-F992-4305-8CF4-8BBF42516B4C}">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Q11:Q38" xr:uid="{FE04D98B-8D84-432A-9E48-74D73A7596FA}">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W11:W38 Y36" xr:uid="{44B508EC-12DD-460B-B67D-3B85D6088708}">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135 SEGUIMIENTO PLAN DE ACCI...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Julieth Ramos</cp:lastModifiedBy>
  <dcterms:created xsi:type="dcterms:W3CDTF">2024-01-15T16:37:14Z</dcterms:created>
  <dcterms:modified xsi:type="dcterms:W3CDTF">2025-10-27T17:50:02Z</dcterms:modified>
</cp:coreProperties>
</file>